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45" yWindow="90" windowWidth="14355" windowHeight="14010" tabRatio="899" firstSheet="2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拆分价值" sheetId="89" r:id="rId23"/>
    <sheet name="结果表-办公" sheetId="9" r:id="rId24"/>
    <sheet name="比较法-办公" sheetId="34" r:id="rId25"/>
    <sheet name="收益法-办公" sheetId="67" r:id="rId26"/>
    <sheet name="收益法-酒店模型" sheetId="77" state="hidden" r:id="rId27"/>
    <sheet name="收益法（汇总）" sheetId="70" state="hidden" r:id="rId28"/>
    <sheet name="比较法-住宅" sheetId="21" state="hidden" r:id="rId29"/>
    <sheet name="比较法-办公租金" sheetId="81" r:id="rId30"/>
    <sheet name="典型户型修正-办公" sheetId="31" r:id="rId31"/>
    <sheet name="结果表-商业" sheetId="82" r:id="rId32"/>
    <sheet name="比较法-商业" sheetId="33" r:id="rId33"/>
    <sheet name="比较法-商业租金" sheetId="83" r:id="rId34"/>
    <sheet name="收益法-商业" sheetId="84" r:id="rId35"/>
    <sheet name="典型户型修正-商业" sheetId="85" r:id="rId36"/>
    <sheet name="比较法-工业" sheetId="37" state="hidden" r:id="rId37"/>
    <sheet name="结果表-车库" sheetId="86" r:id="rId38"/>
    <sheet name="比较法-车位" sheetId="35" r:id="rId39"/>
    <sheet name="收益法-车库" sheetId="87" r:id="rId40"/>
    <sheet name="典型户型修正-车库" sheetId="88"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4" hidden="1">'比较法-办公'!$A$1:$L$50</definedName>
    <definedName name="_xlnm._FilterDatabase" localSheetId="29" hidden="1">'比较法-办公租金'!$A$1:$L$50</definedName>
    <definedName name="_xlnm._FilterDatabase" localSheetId="41" hidden="1">'比较法-仓储'!$A$1:$L$37</definedName>
    <definedName name="_xlnm._FilterDatabase" localSheetId="38"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9">'比较法-办公租金'!$A$1:$K$55,'比较法-办公租金'!$A$58:$M$132</definedName>
    <definedName name="_xlnm.Print_Area" localSheetId="41">'比较法-仓储'!$A$1:$K$42,'比较法-仓储'!$A$45:$M$96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23">'结果表-办公'!$A$1:$I$127</definedName>
    <definedName name="_xlnm.Print_Area" localSheetId="37">'结果表-车库'!$A$1:$I$127</definedName>
    <definedName name="_xlnm.Print_Area" localSheetId="31">'结果表-商业'!$A$1:$I$127</definedName>
    <definedName name="_xlnm.Print_Area" localSheetId="21">收益法!$A$1:$F$43,收益法!$H$3:$M$29,收益法!$A$46:$F$71,收益法!$I$46:$N$65</definedName>
    <definedName name="_xlnm.Print_Area" localSheetId="27">'收益法（汇总）'!$A$1:$F$13</definedName>
    <definedName name="_xlnm.Print_Area" localSheetId="25">'收益法-办公'!$A$1:$F$43,'收益法-办公'!$H$3:$M$29,'收益法-办公'!$I$46:$N$65</definedName>
    <definedName name="_xlnm.Print_Area" localSheetId="39">'收益法-车库'!$A$1:$F$43,'收益法-车库'!$H$3:$M$29,'收益法-车库'!$I$46:$N$65</definedName>
    <definedName name="_xlnm.Print_Area" localSheetId="34">'收益法-商业'!$A$1:$F$43,'收益法-商业'!$H$3:$M$29,'收益法-商业'!$I$46:$N$65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'比较法-商业租金'!$B$116:$M$116</definedName>
    <definedName name="商业层高">'比较法-商业'!$B$116:$M$116</definedName>
    <definedName name="商业成新度" localSheetId="33">'比较法-商业租金'!$B$109:$M$109</definedName>
    <definedName name="商业成新度">'比较法-商业'!$B$109:$M$109</definedName>
    <definedName name="商业繁华度">定义!$L$1:$L$6</definedName>
    <definedName name="商业公共部分装修" localSheetId="33">'比较法-商业租金'!$B$107:$M$107</definedName>
    <definedName name="商业公共部分装修">'比较法-商业'!$B$107:$M$107</definedName>
    <definedName name="商业基础设施水平" localSheetId="33">'比较法-商业租金'!$B$112:$M$112</definedName>
    <definedName name="商业基础设施水平">'比较法-商业'!$B$112:$M$112</definedName>
    <definedName name="商业建筑结构" localSheetId="33">'比较法-商业租金'!$B$105:$M$105</definedName>
    <definedName name="商业建筑结构">'比较法-商业'!$B$105:$M$105</definedName>
    <definedName name="商业交易情况" localSheetId="33">'比较法-商业租金'!$A$61:$M$61</definedName>
    <definedName name="商业交易情况">'比较法-商业'!$A$61:$M$61</definedName>
    <definedName name="商业街名称">修正!$C$71:$C$138</definedName>
    <definedName name="商业进深比" localSheetId="33">'比较法-商业租金'!$B$120:$M$120</definedName>
    <definedName name="商业进深比">'比较法-商业'!$B$120:$M$120</definedName>
    <definedName name="商业类型" localSheetId="33">'比较法-商业租金'!$B$100:$M$100</definedName>
    <definedName name="商业类型">'比较法-商业'!$B$100:$M$100</definedName>
    <definedName name="商业临街状况" localSheetId="33">'比较法-商业租金'!$B$86:$M$86</definedName>
    <definedName name="商业临街状况">'比较法-商业'!$B$86:$M$86</definedName>
    <definedName name="商业楼层" localSheetId="33">'比较法-商业租金'!$B$92:$M$92</definedName>
    <definedName name="商业楼层">'比较法-商业'!$B$92:$M$92</definedName>
    <definedName name="商业内部装修" localSheetId="33">'比较法-商业租金'!$B$122:$M$122</definedName>
    <definedName name="商业内部装修">'比较法-商业'!$B$122:$M$122</definedName>
    <definedName name="商业人流量" localSheetId="33">'比较法-商业租金'!$B$90:$M$90</definedName>
    <definedName name="商业人流量">'比较法-商业'!$B$90:$M$90</definedName>
    <definedName name="商业业态" localSheetId="33">'比较法-商业租金'!$B$114:$M$114</definedName>
    <definedName name="商业业态">'比较法-商业'!$B$114:$M$114</definedName>
    <definedName name="商业用途" localSheetId="3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 localSheetId="40">'典型户型修正-车库'!$5:$5</definedName>
    <definedName name="一修多修正项2" localSheetId="35">'典型户型修正-商业'!$5:$5</definedName>
    <definedName name="一修多修正项2">'典型户型修正-办公'!$5:$5</definedName>
    <definedName name="一修多修正项3" localSheetId="40">'典型户型修正-车库'!$7:$7</definedName>
    <definedName name="一修多修正项3" localSheetId="35">'典型户型修正-商业'!$7:$7</definedName>
    <definedName name="一修多修正项3">'典型户型修正-办公'!$7:$7</definedName>
    <definedName name="一修多修正项4" localSheetId="40">'典型户型修正-车库'!$9:$9</definedName>
    <definedName name="一修多修正项4" localSheetId="35">'典型户型修正-商业'!$9:$9</definedName>
    <definedName name="一修多修正项4">'典型户型修正-办公'!$9:$9</definedName>
    <definedName name="一修多修正项5" localSheetId="40">'典型户型修正-车库'!$11:$11</definedName>
    <definedName name="一修多修正项5" localSheetId="35">'典型户型修正-商业'!$11:$11</definedName>
    <definedName name="一修多修正项5">'典型户型修正-办公'!$11:$11</definedName>
    <definedName name="一修多修正项6" localSheetId="40">'典型户型修正-车库'!$13:$13</definedName>
    <definedName name="一修多修正项6" localSheetId="35">'典型户型修正-商业'!$13:$13</definedName>
    <definedName name="一修多修正项6">'典型户型修正-办公'!$13:$13</definedName>
    <definedName name="一修多修正项7" localSheetId="40">'典型户型修正-车库'!$15:$15</definedName>
    <definedName name="一修多修正项7" localSheetId="35">'典型户型修正-商业'!$15:$15</definedName>
    <definedName name="一修多修正项7">'典型户型修正-办公'!$15:$15</definedName>
    <definedName name="一修多修正项8" localSheetId="40">'典型户型修正-车库'!$17:$17</definedName>
    <definedName name="一修多修正项8" localSheetId="35">'典型户型修正-商业'!$17:$17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86" l="1"/>
  <c r="C17" i="74" l="1"/>
  <c r="B17" i="74"/>
  <c r="B27" i="88" l="1"/>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B188" i="88"/>
  <c r="B189" i="88"/>
  <c r="B190" i="88"/>
  <c r="B191" i="88"/>
  <c r="B192" i="88"/>
  <c r="B193" i="88"/>
  <c r="B194" i="88"/>
  <c r="B195" i="88"/>
  <c r="B196"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A188" i="88"/>
  <c r="A189" i="88"/>
  <c r="A190" i="88"/>
  <c r="A191" i="88"/>
  <c r="A192" i="88"/>
  <c r="A193" i="88"/>
  <c r="A194" i="88"/>
  <c r="A195" i="88"/>
  <c r="A196" i="88"/>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R1353" i="88"/>
  <c r="S1353" i="88" s="1"/>
  <c r="Q1353" i="88"/>
  <c r="O1353" i="88"/>
  <c r="M1353" i="88"/>
  <c r="K1353" i="88"/>
  <c r="I1353" i="88"/>
  <c r="G1353" i="88"/>
  <c r="C1353" i="88"/>
  <c r="R1352" i="88"/>
  <c r="S1352" i="88" s="1"/>
  <c r="Q1352" i="88"/>
  <c r="O1352" i="88"/>
  <c r="M1352" i="88"/>
  <c r="K1352" i="88"/>
  <c r="I1352" i="88"/>
  <c r="G1352" i="88"/>
  <c r="C1352" i="88"/>
  <c r="R1351" i="88"/>
  <c r="S1351" i="88" s="1"/>
  <c r="Q1351" i="88"/>
  <c r="O1351" i="88"/>
  <c r="M1351" i="88"/>
  <c r="K1351" i="88"/>
  <c r="I1351" i="88"/>
  <c r="G1351" i="88"/>
  <c r="C1351" i="88"/>
  <c r="S1350" i="88"/>
  <c r="R1350" i="88"/>
  <c r="Q1350" i="88"/>
  <c r="O1350" i="88"/>
  <c r="M1350" i="88"/>
  <c r="K1350" i="88"/>
  <c r="I1350" i="88"/>
  <c r="G1350" i="88"/>
  <c r="C1350" i="88"/>
  <c r="R1349" i="88"/>
  <c r="S1349" i="88" s="1"/>
  <c r="Q1349" i="88"/>
  <c r="O1349" i="88"/>
  <c r="M1349" i="88"/>
  <c r="K1349" i="88"/>
  <c r="I1349" i="88"/>
  <c r="G1349" i="88"/>
  <c r="C1349" i="88"/>
  <c r="R1348" i="88"/>
  <c r="S1348" i="88" s="1"/>
  <c r="Q1348" i="88"/>
  <c r="O1348" i="88"/>
  <c r="M1348" i="88"/>
  <c r="K1348" i="88"/>
  <c r="I1348" i="88"/>
  <c r="G1348" i="88"/>
  <c r="C1348" i="88"/>
  <c r="R1347" i="88"/>
  <c r="S1347" i="88" s="1"/>
  <c r="Q1347" i="88"/>
  <c r="O1347" i="88"/>
  <c r="M1347" i="88"/>
  <c r="K1347" i="88"/>
  <c r="I1347" i="88"/>
  <c r="G1347" i="88"/>
  <c r="C1347" i="88"/>
  <c r="R1346" i="88"/>
  <c r="S1346" i="88" s="1"/>
  <c r="Q1346" i="88"/>
  <c r="O1346" i="88"/>
  <c r="M1346" i="88"/>
  <c r="K1346" i="88"/>
  <c r="I1346" i="88"/>
  <c r="G1346" i="88"/>
  <c r="C1346" i="88"/>
  <c r="R1345" i="88"/>
  <c r="S1345" i="88" s="1"/>
  <c r="Q1345" i="88"/>
  <c r="O1345" i="88"/>
  <c r="M1345" i="88"/>
  <c r="K1345" i="88"/>
  <c r="I1345" i="88"/>
  <c r="G1345" i="88"/>
  <c r="C1345" i="88"/>
  <c r="R1344" i="88"/>
  <c r="S1344" i="88" s="1"/>
  <c r="Q1344" i="88"/>
  <c r="O1344" i="88"/>
  <c r="M1344" i="88"/>
  <c r="K1344" i="88"/>
  <c r="I1344" i="88"/>
  <c r="G1344" i="88"/>
  <c r="C1344" i="88"/>
  <c r="R1343" i="88"/>
  <c r="S1343" i="88" s="1"/>
  <c r="Q1343" i="88"/>
  <c r="O1343" i="88"/>
  <c r="M1343" i="88"/>
  <c r="K1343" i="88"/>
  <c r="I1343" i="88"/>
  <c r="G1343" i="88"/>
  <c r="C1343" i="88"/>
  <c r="R1342" i="88"/>
  <c r="S1342" i="88" s="1"/>
  <c r="Q1342" i="88"/>
  <c r="O1342" i="88"/>
  <c r="M1342" i="88"/>
  <c r="K1342" i="88"/>
  <c r="I1342" i="88"/>
  <c r="G1342" i="88"/>
  <c r="C1342" i="88"/>
  <c r="R1341" i="88"/>
  <c r="S1341" i="88" s="1"/>
  <c r="Q1341" i="88"/>
  <c r="O1341" i="88"/>
  <c r="M1341" i="88"/>
  <c r="K1341" i="88"/>
  <c r="I1341" i="88"/>
  <c r="G1341" i="88"/>
  <c r="C1341" i="88"/>
  <c r="R1340" i="88"/>
  <c r="S1340" i="88" s="1"/>
  <c r="Q1340" i="88"/>
  <c r="O1340" i="88"/>
  <c r="M1340" i="88"/>
  <c r="K1340" i="88"/>
  <c r="I1340" i="88"/>
  <c r="G1340" i="88"/>
  <c r="C1340" i="88"/>
  <c r="R1339" i="88"/>
  <c r="S1339" i="88" s="1"/>
  <c r="Q1339" i="88"/>
  <c r="O1339" i="88"/>
  <c r="M1339" i="88"/>
  <c r="K1339" i="88"/>
  <c r="I1339" i="88"/>
  <c r="G1339" i="88"/>
  <c r="C1339" i="88"/>
  <c r="R1338" i="88"/>
  <c r="S1338" i="88" s="1"/>
  <c r="Q1338" i="88"/>
  <c r="O1338" i="88"/>
  <c r="M1338" i="88"/>
  <c r="K1338" i="88"/>
  <c r="I1338" i="88"/>
  <c r="G1338" i="88"/>
  <c r="C1338" i="88"/>
  <c r="R1337" i="88"/>
  <c r="S1337" i="88" s="1"/>
  <c r="Q1337" i="88"/>
  <c r="O1337" i="88"/>
  <c r="M1337" i="88"/>
  <c r="K1337" i="88"/>
  <c r="I1337" i="88"/>
  <c r="G1337" i="88"/>
  <c r="C1337" i="88"/>
  <c r="R1336" i="88"/>
  <c r="S1336" i="88" s="1"/>
  <c r="Q1336" i="88"/>
  <c r="O1336" i="88"/>
  <c r="M1336" i="88"/>
  <c r="K1336" i="88"/>
  <c r="I1336" i="88"/>
  <c r="G1336" i="88"/>
  <c r="C1336" i="88"/>
  <c r="R1335" i="88"/>
  <c r="S1335" i="88" s="1"/>
  <c r="Q1335" i="88"/>
  <c r="O1335" i="88"/>
  <c r="M1335" i="88"/>
  <c r="K1335" i="88"/>
  <c r="I1335" i="88"/>
  <c r="G1335" i="88"/>
  <c r="C1335" i="88"/>
  <c r="R1334" i="88"/>
  <c r="S1334" i="88" s="1"/>
  <c r="Q1334" i="88"/>
  <c r="O1334" i="88"/>
  <c r="M1334" i="88"/>
  <c r="K1334" i="88"/>
  <c r="I1334" i="88"/>
  <c r="G1334" i="88"/>
  <c r="C1334" i="88"/>
  <c r="R1333" i="88"/>
  <c r="S1333" i="88" s="1"/>
  <c r="Q1333" i="88"/>
  <c r="O1333" i="88"/>
  <c r="M1333" i="88"/>
  <c r="K1333" i="88"/>
  <c r="I1333" i="88"/>
  <c r="G1333" i="88"/>
  <c r="C1333" i="88"/>
  <c r="R1332" i="88"/>
  <c r="S1332" i="88" s="1"/>
  <c r="Q1332" i="88"/>
  <c r="O1332" i="88"/>
  <c r="M1332" i="88"/>
  <c r="K1332" i="88"/>
  <c r="I1332" i="88"/>
  <c r="G1332" i="88"/>
  <c r="C1332" i="88"/>
  <c r="R1331" i="88"/>
  <c r="S1331" i="88" s="1"/>
  <c r="Q1331" i="88"/>
  <c r="O1331" i="88"/>
  <c r="M1331" i="88"/>
  <c r="K1331" i="88"/>
  <c r="I1331" i="88"/>
  <c r="G1331" i="88"/>
  <c r="C1331" i="88"/>
  <c r="S1330" i="88"/>
  <c r="R1330" i="88"/>
  <c r="Q1330" i="88"/>
  <c r="O1330" i="88"/>
  <c r="M1330" i="88"/>
  <c r="K1330" i="88"/>
  <c r="I1330" i="88"/>
  <c r="G1330" i="88"/>
  <c r="C1330" i="88"/>
  <c r="R1329" i="88"/>
  <c r="S1329" i="88" s="1"/>
  <c r="Q1329" i="88"/>
  <c r="O1329" i="88"/>
  <c r="M1329" i="88"/>
  <c r="K1329" i="88"/>
  <c r="I1329" i="88"/>
  <c r="G1329" i="88"/>
  <c r="C1329" i="88"/>
  <c r="R1328" i="88"/>
  <c r="S1328" i="88" s="1"/>
  <c r="Q1328" i="88"/>
  <c r="O1328" i="88"/>
  <c r="M1328" i="88"/>
  <c r="K1328" i="88"/>
  <c r="I1328" i="88"/>
  <c r="G1328" i="88"/>
  <c r="C1328" i="88"/>
  <c r="R1327" i="88"/>
  <c r="S1327" i="88" s="1"/>
  <c r="Q1327" i="88"/>
  <c r="O1327" i="88"/>
  <c r="M1327" i="88"/>
  <c r="K1327" i="88"/>
  <c r="I1327" i="88"/>
  <c r="G1327" i="88"/>
  <c r="C1327" i="88"/>
  <c r="R1326" i="88"/>
  <c r="S1326" i="88" s="1"/>
  <c r="Q1326" i="88"/>
  <c r="O1326" i="88"/>
  <c r="M1326" i="88"/>
  <c r="K1326" i="88"/>
  <c r="I1326" i="88"/>
  <c r="G1326" i="88"/>
  <c r="C1326" i="88"/>
  <c r="R1325" i="88"/>
  <c r="S1325" i="88" s="1"/>
  <c r="Q1325" i="88"/>
  <c r="O1325" i="88"/>
  <c r="M1325" i="88"/>
  <c r="K1325" i="88"/>
  <c r="I1325" i="88"/>
  <c r="G1325" i="88"/>
  <c r="C1325" i="88"/>
  <c r="R1324" i="88"/>
  <c r="S1324" i="88" s="1"/>
  <c r="Q1324" i="88"/>
  <c r="O1324" i="88"/>
  <c r="M1324" i="88"/>
  <c r="K1324" i="88"/>
  <c r="I1324" i="88"/>
  <c r="G1324" i="88"/>
  <c r="C1324" i="88"/>
  <c r="R1323" i="88"/>
  <c r="S1323" i="88" s="1"/>
  <c r="Q1323" i="88"/>
  <c r="O1323" i="88"/>
  <c r="M1323" i="88"/>
  <c r="K1323" i="88"/>
  <c r="I1323" i="88"/>
  <c r="G1323" i="88"/>
  <c r="C1323" i="88"/>
  <c r="R1322" i="88"/>
  <c r="S1322" i="88" s="1"/>
  <c r="Q1322" i="88"/>
  <c r="O1322" i="88"/>
  <c r="M1322" i="88"/>
  <c r="K1322" i="88"/>
  <c r="I1322" i="88"/>
  <c r="G1322" i="88"/>
  <c r="C1322" i="88"/>
  <c r="R1321" i="88"/>
  <c r="S1321" i="88" s="1"/>
  <c r="Q1321" i="88"/>
  <c r="O1321" i="88"/>
  <c r="M1321" i="88"/>
  <c r="K1321" i="88"/>
  <c r="I1321" i="88"/>
  <c r="G1321" i="88"/>
  <c r="C1321" i="88"/>
  <c r="R1320" i="88"/>
  <c r="S1320" i="88" s="1"/>
  <c r="Q1320" i="88"/>
  <c r="O1320" i="88"/>
  <c r="M1320" i="88"/>
  <c r="K1320" i="88"/>
  <c r="I1320" i="88"/>
  <c r="G1320" i="88"/>
  <c r="C1320" i="88"/>
  <c r="R1319" i="88"/>
  <c r="S1319" i="88" s="1"/>
  <c r="Q1319" i="88"/>
  <c r="O1319" i="88"/>
  <c r="M1319" i="88"/>
  <c r="K1319" i="88"/>
  <c r="I1319" i="88"/>
  <c r="G1319" i="88"/>
  <c r="C1319" i="88"/>
  <c r="R1318" i="88"/>
  <c r="S1318" i="88" s="1"/>
  <c r="Q1318" i="88"/>
  <c r="O1318" i="88"/>
  <c r="M1318" i="88"/>
  <c r="K1318" i="88"/>
  <c r="I1318" i="88"/>
  <c r="G1318" i="88"/>
  <c r="C1318" i="88"/>
  <c r="R1317" i="88"/>
  <c r="S1317" i="88" s="1"/>
  <c r="Q1317" i="88"/>
  <c r="O1317" i="88"/>
  <c r="M1317" i="88"/>
  <c r="K1317" i="88"/>
  <c r="I1317" i="88"/>
  <c r="G1317" i="88"/>
  <c r="C1317" i="88"/>
  <c r="R1316" i="88"/>
  <c r="S1316" i="88" s="1"/>
  <c r="Q1316" i="88"/>
  <c r="O1316" i="88"/>
  <c r="M1316" i="88"/>
  <c r="K1316" i="88"/>
  <c r="I1316" i="88"/>
  <c r="G1316" i="88"/>
  <c r="C1316" i="88"/>
  <c r="R1315" i="88"/>
  <c r="S1315" i="88" s="1"/>
  <c r="Q1315" i="88"/>
  <c r="O1315" i="88"/>
  <c r="M1315" i="88"/>
  <c r="K1315" i="88"/>
  <c r="I1315" i="88"/>
  <c r="G1315" i="88"/>
  <c r="C1315" i="88"/>
  <c r="R1314" i="88"/>
  <c r="S1314" i="88" s="1"/>
  <c r="Q1314" i="88"/>
  <c r="O1314" i="88"/>
  <c r="M1314" i="88"/>
  <c r="K1314" i="88"/>
  <c r="I1314" i="88"/>
  <c r="G1314" i="88"/>
  <c r="C1314" i="88"/>
  <c r="R1313" i="88"/>
  <c r="S1313" i="88" s="1"/>
  <c r="Q1313" i="88"/>
  <c r="O1313" i="88"/>
  <c r="M1313" i="88"/>
  <c r="K1313" i="88"/>
  <c r="I1313" i="88"/>
  <c r="G1313" i="88"/>
  <c r="C1313" i="88"/>
  <c r="R1312" i="88"/>
  <c r="S1312" i="88" s="1"/>
  <c r="Q1312" i="88"/>
  <c r="O1312" i="88"/>
  <c r="M1312" i="88"/>
  <c r="K1312" i="88"/>
  <c r="I1312" i="88"/>
  <c r="G1312" i="88"/>
  <c r="C1312" i="88"/>
  <c r="R1311" i="88"/>
  <c r="S1311" i="88" s="1"/>
  <c r="Q1311" i="88"/>
  <c r="O1311" i="88"/>
  <c r="M1311" i="88"/>
  <c r="K1311" i="88"/>
  <c r="I1311" i="88"/>
  <c r="G1311" i="88"/>
  <c r="C1311" i="88"/>
  <c r="R1310" i="88"/>
  <c r="S1310" i="88" s="1"/>
  <c r="Q1310" i="88"/>
  <c r="O1310" i="88"/>
  <c r="M1310" i="88"/>
  <c r="K1310" i="88"/>
  <c r="I1310" i="88"/>
  <c r="G1310" i="88"/>
  <c r="C1310" i="88"/>
  <c r="R1309" i="88"/>
  <c r="S1309" i="88" s="1"/>
  <c r="Q1309" i="88"/>
  <c r="O1309" i="88"/>
  <c r="M1309" i="88"/>
  <c r="K1309" i="88"/>
  <c r="I1309" i="88"/>
  <c r="G1309" i="88"/>
  <c r="C1309" i="88"/>
  <c r="R1308" i="88"/>
  <c r="S1308" i="88" s="1"/>
  <c r="Q1308" i="88"/>
  <c r="O1308" i="88"/>
  <c r="M1308" i="88"/>
  <c r="K1308" i="88"/>
  <c r="I1308" i="88"/>
  <c r="G1308" i="88"/>
  <c r="C1308" i="88"/>
  <c r="R1307" i="88"/>
  <c r="S1307" i="88" s="1"/>
  <c r="Q1307" i="88"/>
  <c r="O1307" i="88"/>
  <c r="M1307" i="88"/>
  <c r="K1307" i="88"/>
  <c r="I1307" i="88"/>
  <c r="G1307" i="88"/>
  <c r="C1307" i="88"/>
  <c r="R1306" i="88"/>
  <c r="S1306" i="88" s="1"/>
  <c r="Q1306" i="88"/>
  <c r="O1306" i="88"/>
  <c r="M1306" i="88"/>
  <c r="K1306" i="88"/>
  <c r="I1306" i="88"/>
  <c r="G1306" i="88"/>
  <c r="C1306" i="88"/>
  <c r="R1305" i="88"/>
  <c r="S1305" i="88" s="1"/>
  <c r="Q1305" i="88"/>
  <c r="O1305" i="88"/>
  <c r="M1305" i="88"/>
  <c r="K1305" i="88"/>
  <c r="I1305" i="88"/>
  <c r="G1305" i="88"/>
  <c r="C1305" i="88"/>
  <c r="R1304" i="88"/>
  <c r="S1304" i="88" s="1"/>
  <c r="Q1304" i="88"/>
  <c r="O1304" i="88"/>
  <c r="M1304" i="88"/>
  <c r="K1304" i="88"/>
  <c r="I1304" i="88"/>
  <c r="G1304" i="88"/>
  <c r="C1304" i="88"/>
  <c r="R1303" i="88"/>
  <c r="S1303" i="88" s="1"/>
  <c r="Q1303" i="88"/>
  <c r="O1303" i="88"/>
  <c r="M1303" i="88"/>
  <c r="K1303" i="88"/>
  <c r="I1303" i="88"/>
  <c r="G1303" i="88"/>
  <c r="C1303" i="88"/>
  <c r="R1302" i="88"/>
  <c r="S1302" i="88" s="1"/>
  <c r="Q1302" i="88"/>
  <c r="O1302" i="88"/>
  <c r="M1302" i="88"/>
  <c r="K1302" i="88"/>
  <c r="I1302" i="88"/>
  <c r="G1302" i="88"/>
  <c r="C1302" i="88"/>
  <c r="R1301" i="88"/>
  <c r="S1301" i="88" s="1"/>
  <c r="Q1301" i="88"/>
  <c r="O1301" i="88"/>
  <c r="M1301" i="88"/>
  <c r="K1301" i="88"/>
  <c r="I1301" i="88"/>
  <c r="G1301" i="88"/>
  <c r="C1301" i="88"/>
  <c r="R1300" i="88"/>
  <c r="S1300" i="88" s="1"/>
  <c r="Q1300" i="88"/>
  <c r="O1300" i="88"/>
  <c r="M1300" i="88"/>
  <c r="K1300" i="88"/>
  <c r="I1300" i="88"/>
  <c r="G1300" i="88"/>
  <c r="C1300" i="88"/>
  <c r="R1299" i="88"/>
  <c r="S1299" i="88" s="1"/>
  <c r="Q1299" i="88"/>
  <c r="O1299" i="88"/>
  <c r="M1299" i="88"/>
  <c r="K1299" i="88"/>
  <c r="I1299" i="88"/>
  <c r="G1299" i="88"/>
  <c r="C1299" i="88"/>
  <c r="R1298" i="88"/>
  <c r="S1298" i="88" s="1"/>
  <c r="Q1298" i="88"/>
  <c r="O1298" i="88"/>
  <c r="M1298" i="88"/>
  <c r="K1298" i="88"/>
  <c r="I1298" i="88"/>
  <c r="G1298" i="88"/>
  <c r="C1298" i="88"/>
  <c r="R1297" i="88"/>
  <c r="S1297" i="88" s="1"/>
  <c r="Q1297" i="88"/>
  <c r="O1297" i="88"/>
  <c r="M1297" i="88"/>
  <c r="K1297" i="88"/>
  <c r="I1297" i="88"/>
  <c r="G1297" i="88"/>
  <c r="C1297" i="88"/>
  <c r="R1296" i="88"/>
  <c r="S1296" i="88" s="1"/>
  <c r="Q1296" i="88"/>
  <c r="O1296" i="88"/>
  <c r="M1296" i="88"/>
  <c r="K1296" i="88"/>
  <c r="I1296" i="88"/>
  <c r="G1296" i="88"/>
  <c r="C1296" i="88"/>
  <c r="R1295" i="88"/>
  <c r="S1295" i="88" s="1"/>
  <c r="Q1295" i="88"/>
  <c r="O1295" i="88"/>
  <c r="M1295" i="88"/>
  <c r="K1295" i="88"/>
  <c r="I1295" i="88"/>
  <c r="G1295" i="88"/>
  <c r="C1295" i="88"/>
  <c r="R1294" i="88"/>
  <c r="S1294" i="88" s="1"/>
  <c r="Q1294" i="88"/>
  <c r="O1294" i="88"/>
  <c r="M1294" i="88"/>
  <c r="K1294" i="88"/>
  <c r="I1294" i="88"/>
  <c r="G1294" i="88"/>
  <c r="C1294" i="88"/>
  <c r="R1293" i="88"/>
  <c r="S1293" i="88" s="1"/>
  <c r="Q1293" i="88"/>
  <c r="O1293" i="88"/>
  <c r="M1293" i="88"/>
  <c r="K1293" i="88"/>
  <c r="I1293" i="88"/>
  <c r="G1293" i="88"/>
  <c r="C1293" i="88"/>
  <c r="R1292" i="88"/>
  <c r="S1292" i="88" s="1"/>
  <c r="Q1292" i="88"/>
  <c r="O1292" i="88"/>
  <c r="M1292" i="88"/>
  <c r="K1292" i="88"/>
  <c r="I1292" i="88"/>
  <c r="G1292" i="88"/>
  <c r="C1292" i="88"/>
  <c r="R1291" i="88"/>
  <c r="S1291" i="88" s="1"/>
  <c r="Q1291" i="88"/>
  <c r="O1291" i="88"/>
  <c r="M1291" i="88"/>
  <c r="K1291" i="88"/>
  <c r="I1291" i="88"/>
  <c r="G1291" i="88"/>
  <c r="C1291" i="88"/>
  <c r="R1290" i="88"/>
  <c r="S1290" i="88" s="1"/>
  <c r="Q1290" i="88"/>
  <c r="O1290" i="88"/>
  <c r="M1290" i="88"/>
  <c r="K1290" i="88"/>
  <c r="I1290" i="88"/>
  <c r="G1290" i="88"/>
  <c r="C1290" i="88"/>
  <c r="R1289" i="88"/>
  <c r="S1289" i="88" s="1"/>
  <c r="Q1289" i="88"/>
  <c r="O1289" i="88"/>
  <c r="M1289" i="88"/>
  <c r="K1289" i="88"/>
  <c r="I1289" i="88"/>
  <c r="G1289" i="88"/>
  <c r="C1289" i="88"/>
  <c r="R1288" i="88"/>
  <c r="S1288" i="88" s="1"/>
  <c r="Q1288" i="88"/>
  <c r="O1288" i="88"/>
  <c r="M1288" i="88"/>
  <c r="K1288" i="88"/>
  <c r="I1288" i="88"/>
  <c r="G1288" i="88"/>
  <c r="C1288" i="88"/>
  <c r="R1287" i="88"/>
  <c r="S1287" i="88" s="1"/>
  <c r="Q1287" i="88"/>
  <c r="O1287" i="88"/>
  <c r="M1287" i="88"/>
  <c r="K1287" i="88"/>
  <c r="I1287" i="88"/>
  <c r="G1287" i="88"/>
  <c r="C1287" i="88"/>
  <c r="R1286" i="88"/>
  <c r="S1286" i="88" s="1"/>
  <c r="Q1286" i="88"/>
  <c r="O1286" i="88"/>
  <c r="M1286" i="88"/>
  <c r="K1286" i="88"/>
  <c r="I1286" i="88"/>
  <c r="G1286" i="88"/>
  <c r="C1286" i="88"/>
  <c r="R1285" i="88"/>
  <c r="S1285" i="88" s="1"/>
  <c r="Q1285" i="88"/>
  <c r="O1285" i="88"/>
  <c r="M1285" i="88"/>
  <c r="K1285" i="88"/>
  <c r="I1285" i="88"/>
  <c r="G1285" i="88"/>
  <c r="C1285" i="88"/>
  <c r="R1284" i="88"/>
  <c r="S1284" i="88" s="1"/>
  <c r="Q1284" i="88"/>
  <c r="O1284" i="88"/>
  <c r="M1284" i="88"/>
  <c r="K1284" i="88"/>
  <c r="I1284" i="88"/>
  <c r="G1284" i="88"/>
  <c r="C1284" i="88"/>
  <c r="R1283" i="88"/>
  <c r="S1283" i="88" s="1"/>
  <c r="Q1283" i="88"/>
  <c r="O1283" i="88"/>
  <c r="M1283" i="88"/>
  <c r="K1283" i="88"/>
  <c r="I1283" i="88"/>
  <c r="G1283" i="88"/>
  <c r="C1283" i="88"/>
  <c r="R1282" i="88"/>
  <c r="S1282" i="88" s="1"/>
  <c r="Q1282" i="88"/>
  <c r="O1282" i="88"/>
  <c r="M1282" i="88"/>
  <c r="K1282" i="88"/>
  <c r="I1282" i="88"/>
  <c r="G1282" i="88"/>
  <c r="C1282" i="88"/>
  <c r="R1281" i="88"/>
  <c r="S1281" i="88" s="1"/>
  <c r="Q1281" i="88"/>
  <c r="O1281" i="88"/>
  <c r="M1281" i="88"/>
  <c r="K1281" i="88"/>
  <c r="I1281" i="88"/>
  <c r="G1281" i="88"/>
  <c r="C1281" i="88"/>
  <c r="R1280" i="88"/>
  <c r="S1280" i="88" s="1"/>
  <c r="Q1280" i="88"/>
  <c r="O1280" i="88"/>
  <c r="M1280" i="88"/>
  <c r="K1280" i="88"/>
  <c r="I1280" i="88"/>
  <c r="G1280" i="88"/>
  <c r="C1280" i="88"/>
  <c r="R1279" i="88"/>
  <c r="S1279" i="88" s="1"/>
  <c r="Q1279" i="88"/>
  <c r="O1279" i="88"/>
  <c r="M1279" i="88"/>
  <c r="K1279" i="88"/>
  <c r="I1279" i="88"/>
  <c r="G1279" i="88"/>
  <c r="C1279" i="88"/>
  <c r="R1278" i="88"/>
  <c r="S1278" i="88" s="1"/>
  <c r="Q1278" i="88"/>
  <c r="O1278" i="88"/>
  <c r="M1278" i="88"/>
  <c r="K1278" i="88"/>
  <c r="I1278" i="88"/>
  <c r="G1278" i="88"/>
  <c r="C1278" i="88"/>
  <c r="R1277" i="88"/>
  <c r="S1277" i="88" s="1"/>
  <c r="Q1277" i="88"/>
  <c r="O1277" i="88"/>
  <c r="M1277" i="88"/>
  <c r="K1277" i="88"/>
  <c r="I1277" i="88"/>
  <c r="G1277" i="88"/>
  <c r="C1277" i="88"/>
  <c r="R1276" i="88"/>
  <c r="S1276" i="88" s="1"/>
  <c r="Q1276" i="88"/>
  <c r="O1276" i="88"/>
  <c r="M1276" i="88"/>
  <c r="K1276" i="88"/>
  <c r="I1276" i="88"/>
  <c r="G1276" i="88"/>
  <c r="C1276" i="88"/>
  <c r="R1275" i="88"/>
  <c r="S1275" i="88" s="1"/>
  <c r="Q1275" i="88"/>
  <c r="O1275" i="88"/>
  <c r="M1275" i="88"/>
  <c r="K1275" i="88"/>
  <c r="I1275" i="88"/>
  <c r="G1275" i="88"/>
  <c r="C1275" i="88"/>
  <c r="R1274" i="88"/>
  <c r="S1274" i="88" s="1"/>
  <c r="Q1274" i="88"/>
  <c r="O1274" i="88"/>
  <c r="M1274" i="88"/>
  <c r="K1274" i="88"/>
  <c r="I1274" i="88"/>
  <c r="G1274" i="88"/>
  <c r="C1274" i="88"/>
  <c r="R1273" i="88"/>
  <c r="S1273" i="88" s="1"/>
  <c r="Q1273" i="88"/>
  <c r="O1273" i="88"/>
  <c r="M1273" i="88"/>
  <c r="K1273" i="88"/>
  <c r="I1273" i="88"/>
  <c r="G1273" i="88"/>
  <c r="C1273" i="88"/>
  <c r="R1272" i="88"/>
  <c r="S1272" i="88" s="1"/>
  <c r="Q1272" i="88"/>
  <c r="O1272" i="88"/>
  <c r="M1272" i="88"/>
  <c r="K1272" i="88"/>
  <c r="I1272" i="88"/>
  <c r="G1272" i="88"/>
  <c r="C1272" i="88"/>
  <c r="R1271" i="88"/>
  <c r="S1271" i="88" s="1"/>
  <c r="Q1271" i="88"/>
  <c r="O1271" i="88"/>
  <c r="M1271" i="88"/>
  <c r="K1271" i="88"/>
  <c r="I1271" i="88"/>
  <c r="G1271" i="88"/>
  <c r="C1271" i="88"/>
  <c r="R1270" i="88"/>
  <c r="S1270" i="88" s="1"/>
  <c r="Q1270" i="88"/>
  <c r="O1270" i="88"/>
  <c r="M1270" i="88"/>
  <c r="K1270" i="88"/>
  <c r="I1270" i="88"/>
  <c r="G1270" i="88"/>
  <c r="C1270" i="88"/>
  <c r="R1269" i="88"/>
  <c r="S1269" i="88" s="1"/>
  <c r="Q1269" i="88"/>
  <c r="O1269" i="88"/>
  <c r="M1269" i="88"/>
  <c r="K1269" i="88"/>
  <c r="I1269" i="88"/>
  <c r="G1269" i="88"/>
  <c r="C1269" i="88"/>
  <c r="R1268" i="88"/>
  <c r="S1268" i="88" s="1"/>
  <c r="Q1268" i="88"/>
  <c r="O1268" i="88"/>
  <c r="M1268" i="88"/>
  <c r="K1268" i="88"/>
  <c r="I1268" i="88"/>
  <c r="G1268" i="88"/>
  <c r="C1268" i="88"/>
  <c r="R1267" i="88"/>
  <c r="S1267" i="88" s="1"/>
  <c r="Q1267" i="88"/>
  <c r="O1267" i="88"/>
  <c r="M1267" i="88"/>
  <c r="K1267" i="88"/>
  <c r="I1267" i="88"/>
  <c r="G1267" i="88"/>
  <c r="C1267" i="88"/>
  <c r="R1266" i="88"/>
  <c r="S1266" i="88" s="1"/>
  <c r="Q1266" i="88"/>
  <c r="O1266" i="88"/>
  <c r="M1266" i="88"/>
  <c r="K1266" i="88"/>
  <c r="I1266" i="88"/>
  <c r="G1266" i="88"/>
  <c r="C1266" i="88"/>
  <c r="R1265" i="88"/>
  <c r="S1265" i="88" s="1"/>
  <c r="Q1265" i="88"/>
  <c r="O1265" i="88"/>
  <c r="M1265" i="88"/>
  <c r="K1265" i="88"/>
  <c r="I1265" i="88"/>
  <c r="G1265" i="88"/>
  <c r="C1265" i="88"/>
  <c r="R1264" i="88"/>
  <c r="S1264" i="88" s="1"/>
  <c r="Q1264" i="88"/>
  <c r="O1264" i="88"/>
  <c r="M1264" i="88"/>
  <c r="K1264" i="88"/>
  <c r="I1264" i="88"/>
  <c r="G1264" i="88"/>
  <c r="C1264" i="88"/>
  <c r="R1263" i="88"/>
  <c r="S1263" i="88" s="1"/>
  <c r="Q1263" i="88"/>
  <c r="O1263" i="88"/>
  <c r="M1263" i="88"/>
  <c r="K1263" i="88"/>
  <c r="I1263" i="88"/>
  <c r="G1263" i="88"/>
  <c r="C1263" i="88"/>
  <c r="R1262" i="88"/>
  <c r="S1262" i="88" s="1"/>
  <c r="Q1262" i="88"/>
  <c r="O1262" i="88"/>
  <c r="M1262" i="88"/>
  <c r="K1262" i="88"/>
  <c r="I1262" i="88"/>
  <c r="G1262" i="88"/>
  <c r="C1262" i="88"/>
  <c r="R1261" i="88"/>
  <c r="S1261" i="88" s="1"/>
  <c r="Q1261" i="88"/>
  <c r="O1261" i="88"/>
  <c r="M1261" i="88"/>
  <c r="K1261" i="88"/>
  <c r="I1261" i="88"/>
  <c r="G1261" i="88"/>
  <c r="C1261" i="88"/>
  <c r="R1260" i="88"/>
  <c r="S1260" i="88" s="1"/>
  <c r="Q1260" i="88"/>
  <c r="O1260" i="88"/>
  <c r="M1260" i="88"/>
  <c r="K1260" i="88"/>
  <c r="I1260" i="88"/>
  <c r="G1260" i="88"/>
  <c r="C1260" i="88"/>
  <c r="R1259" i="88"/>
  <c r="S1259" i="88" s="1"/>
  <c r="Q1259" i="88"/>
  <c r="O1259" i="88"/>
  <c r="M1259" i="88"/>
  <c r="K1259" i="88"/>
  <c r="I1259" i="88"/>
  <c r="G1259" i="88"/>
  <c r="C1259" i="88"/>
  <c r="R1258" i="88"/>
  <c r="S1258" i="88" s="1"/>
  <c r="Q1258" i="88"/>
  <c r="O1258" i="88"/>
  <c r="M1258" i="88"/>
  <c r="K1258" i="88"/>
  <c r="I1258" i="88"/>
  <c r="G1258" i="88"/>
  <c r="C1258" i="88"/>
  <c r="R1257" i="88"/>
  <c r="S1257" i="88" s="1"/>
  <c r="Q1257" i="88"/>
  <c r="O1257" i="88"/>
  <c r="M1257" i="88"/>
  <c r="K1257" i="88"/>
  <c r="I1257" i="88"/>
  <c r="G1257" i="88"/>
  <c r="C1257" i="88"/>
  <c r="R1256" i="88"/>
  <c r="S1256" i="88" s="1"/>
  <c r="Q1256" i="88"/>
  <c r="O1256" i="88"/>
  <c r="M1256" i="88"/>
  <c r="K1256" i="88"/>
  <c r="I1256" i="88"/>
  <c r="G1256" i="88"/>
  <c r="C1256" i="88"/>
  <c r="R1255" i="88"/>
  <c r="S1255" i="88" s="1"/>
  <c r="Q1255" i="88"/>
  <c r="O1255" i="88"/>
  <c r="M1255" i="88"/>
  <c r="K1255" i="88"/>
  <c r="I1255" i="88"/>
  <c r="G1255" i="88"/>
  <c r="C1255" i="88"/>
  <c r="R1254" i="88"/>
  <c r="S1254" i="88" s="1"/>
  <c r="Q1254" i="88"/>
  <c r="O1254" i="88"/>
  <c r="M1254" i="88"/>
  <c r="K1254" i="88"/>
  <c r="I1254" i="88"/>
  <c r="G1254" i="88"/>
  <c r="C1254" i="88"/>
  <c r="R1253" i="88"/>
  <c r="S1253" i="88" s="1"/>
  <c r="Q1253" i="88"/>
  <c r="O1253" i="88"/>
  <c r="M1253" i="88"/>
  <c r="K1253" i="88"/>
  <c r="I1253" i="88"/>
  <c r="G1253" i="88"/>
  <c r="C1253" i="88"/>
  <c r="S1252" i="88"/>
  <c r="R1252" i="88"/>
  <c r="Q1252" i="88"/>
  <c r="O1252" i="88"/>
  <c r="M1252" i="88"/>
  <c r="K1252" i="88"/>
  <c r="I1252" i="88"/>
  <c r="G1252" i="88"/>
  <c r="C1252" i="88"/>
  <c r="R1251" i="88"/>
  <c r="S1251" i="88" s="1"/>
  <c r="Q1251" i="88"/>
  <c r="O1251" i="88"/>
  <c r="M1251" i="88"/>
  <c r="K1251" i="88"/>
  <c r="I1251" i="88"/>
  <c r="G1251" i="88"/>
  <c r="C1251" i="88"/>
  <c r="R1250" i="88"/>
  <c r="S1250" i="88" s="1"/>
  <c r="Q1250" i="88"/>
  <c r="O1250" i="88"/>
  <c r="M1250" i="88"/>
  <c r="K1250" i="88"/>
  <c r="I1250" i="88"/>
  <c r="G1250" i="88"/>
  <c r="C1250" i="88"/>
  <c r="R1249" i="88"/>
  <c r="S1249" i="88" s="1"/>
  <c r="Q1249" i="88"/>
  <c r="O1249" i="88"/>
  <c r="M1249" i="88"/>
  <c r="K1249" i="88"/>
  <c r="I1249" i="88"/>
  <c r="G1249" i="88"/>
  <c r="C1249" i="88"/>
  <c r="R1248" i="88"/>
  <c r="S1248" i="88" s="1"/>
  <c r="Q1248" i="88"/>
  <c r="O1248" i="88"/>
  <c r="M1248" i="88"/>
  <c r="K1248" i="88"/>
  <c r="I1248" i="88"/>
  <c r="G1248" i="88"/>
  <c r="C1248" i="88"/>
  <c r="R1247" i="88"/>
  <c r="S1247" i="88" s="1"/>
  <c r="Q1247" i="88"/>
  <c r="O1247" i="88"/>
  <c r="M1247" i="88"/>
  <c r="K1247" i="88"/>
  <c r="I1247" i="88"/>
  <c r="G1247" i="88"/>
  <c r="C1247" i="88"/>
  <c r="R1246" i="88"/>
  <c r="S1246" i="88" s="1"/>
  <c r="Q1246" i="88"/>
  <c r="O1246" i="88"/>
  <c r="M1246" i="88"/>
  <c r="K1246" i="88"/>
  <c r="I1246" i="88"/>
  <c r="G1246" i="88"/>
  <c r="C1246" i="88"/>
  <c r="R1245" i="88"/>
  <c r="S1245" i="88" s="1"/>
  <c r="Q1245" i="88"/>
  <c r="O1245" i="88"/>
  <c r="M1245" i="88"/>
  <c r="K1245" i="88"/>
  <c r="I1245" i="88"/>
  <c r="G1245" i="88"/>
  <c r="C1245" i="88"/>
  <c r="R1244" i="88"/>
  <c r="S1244" i="88" s="1"/>
  <c r="Q1244" i="88"/>
  <c r="O1244" i="88"/>
  <c r="M1244" i="88"/>
  <c r="K1244" i="88"/>
  <c r="I1244" i="88"/>
  <c r="G1244" i="88"/>
  <c r="C1244" i="88"/>
  <c r="R1243" i="88"/>
  <c r="S1243" i="88" s="1"/>
  <c r="Q1243" i="88"/>
  <c r="O1243" i="88"/>
  <c r="M1243" i="88"/>
  <c r="K1243" i="88"/>
  <c r="I1243" i="88"/>
  <c r="G1243" i="88"/>
  <c r="C1243" i="88"/>
  <c r="R1242" i="88"/>
  <c r="S1242" i="88" s="1"/>
  <c r="Q1242" i="88"/>
  <c r="O1242" i="88"/>
  <c r="M1242" i="88"/>
  <c r="K1242" i="88"/>
  <c r="I1242" i="88"/>
  <c r="G1242" i="88"/>
  <c r="C1242" i="88"/>
  <c r="R1241" i="88"/>
  <c r="S1241" i="88" s="1"/>
  <c r="Q1241" i="88"/>
  <c r="O1241" i="88"/>
  <c r="M1241" i="88"/>
  <c r="K1241" i="88"/>
  <c r="I1241" i="88"/>
  <c r="G1241" i="88"/>
  <c r="C1241" i="88"/>
  <c r="R1240" i="88"/>
  <c r="S1240" i="88" s="1"/>
  <c r="Q1240" i="88"/>
  <c r="O1240" i="88"/>
  <c r="M1240" i="88"/>
  <c r="K1240" i="88"/>
  <c r="I1240" i="88"/>
  <c r="G1240" i="88"/>
  <c r="C1240" i="88"/>
  <c r="R1239" i="88"/>
  <c r="S1239" i="88" s="1"/>
  <c r="Q1239" i="88"/>
  <c r="O1239" i="88"/>
  <c r="M1239" i="88"/>
  <c r="K1239" i="88"/>
  <c r="I1239" i="88"/>
  <c r="G1239" i="88"/>
  <c r="C1239" i="88"/>
  <c r="R1238" i="88"/>
  <c r="S1238" i="88" s="1"/>
  <c r="Q1238" i="88"/>
  <c r="O1238" i="88"/>
  <c r="M1238" i="88"/>
  <c r="K1238" i="88"/>
  <c r="I1238" i="88"/>
  <c r="G1238" i="88"/>
  <c r="C1238" i="88"/>
  <c r="R1237" i="88"/>
  <c r="S1237" i="88" s="1"/>
  <c r="Q1237" i="88"/>
  <c r="O1237" i="88"/>
  <c r="M1237" i="88"/>
  <c r="K1237" i="88"/>
  <c r="I1237" i="88"/>
  <c r="G1237" i="88"/>
  <c r="C1237" i="88"/>
  <c r="R1236" i="88"/>
  <c r="S1236" i="88" s="1"/>
  <c r="Q1236" i="88"/>
  <c r="O1236" i="88"/>
  <c r="M1236" i="88"/>
  <c r="K1236" i="88"/>
  <c r="I1236" i="88"/>
  <c r="G1236" i="88"/>
  <c r="C1236" i="88"/>
  <c r="R1235" i="88"/>
  <c r="S1235" i="88" s="1"/>
  <c r="Q1235" i="88"/>
  <c r="O1235" i="88"/>
  <c r="M1235" i="88"/>
  <c r="K1235" i="88"/>
  <c r="I1235" i="88"/>
  <c r="G1235" i="88"/>
  <c r="C1235" i="88"/>
  <c r="R1234" i="88"/>
  <c r="S1234" i="88" s="1"/>
  <c r="Q1234" i="88"/>
  <c r="O1234" i="88"/>
  <c r="M1234" i="88"/>
  <c r="K1234" i="88"/>
  <c r="I1234" i="88"/>
  <c r="G1234" i="88"/>
  <c r="C1234" i="88"/>
  <c r="R1233" i="88"/>
  <c r="S1233" i="88" s="1"/>
  <c r="Q1233" i="88"/>
  <c r="O1233" i="88"/>
  <c r="M1233" i="88"/>
  <c r="K1233" i="88"/>
  <c r="I1233" i="88"/>
  <c r="G1233" i="88"/>
  <c r="C1233" i="88"/>
  <c r="R1232" i="88"/>
  <c r="S1232" i="88" s="1"/>
  <c r="Q1232" i="88"/>
  <c r="O1232" i="88"/>
  <c r="M1232" i="88"/>
  <c r="K1232" i="88"/>
  <c r="I1232" i="88"/>
  <c r="G1232" i="88"/>
  <c r="C1232" i="88"/>
  <c r="R1231" i="88"/>
  <c r="S1231" i="88" s="1"/>
  <c r="Q1231" i="88"/>
  <c r="O1231" i="88"/>
  <c r="M1231" i="88"/>
  <c r="K1231" i="88"/>
  <c r="I1231" i="88"/>
  <c r="G1231" i="88"/>
  <c r="C1231" i="88"/>
  <c r="R1230" i="88"/>
  <c r="S1230" i="88" s="1"/>
  <c r="Q1230" i="88"/>
  <c r="O1230" i="88"/>
  <c r="M1230" i="88"/>
  <c r="K1230" i="88"/>
  <c r="I1230" i="88"/>
  <c r="G1230" i="88"/>
  <c r="C1230" i="88"/>
  <c r="R1229" i="88"/>
  <c r="S1229" i="88" s="1"/>
  <c r="Q1229" i="88"/>
  <c r="O1229" i="88"/>
  <c r="M1229" i="88"/>
  <c r="K1229" i="88"/>
  <c r="I1229" i="88"/>
  <c r="G1229" i="88"/>
  <c r="C1229" i="88"/>
  <c r="R1228" i="88"/>
  <c r="S1228" i="88" s="1"/>
  <c r="Q1228" i="88"/>
  <c r="O1228" i="88"/>
  <c r="M1228" i="88"/>
  <c r="K1228" i="88"/>
  <c r="I1228" i="88"/>
  <c r="G1228" i="88"/>
  <c r="C1228" i="88"/>
  <c r="R1227" i="88"/>
  <c r="S1227" i="88" s="1"/>
  <c r="Q1227" i="88"/>
  <c r="O1227" i="88"/>
  <c r="M1227" i="88"/>
  <c r="K1227" i="88"/>
  <c r="I1227" i="88"/>
  <c r="G1227" i="88"/>
  <c r="C1227" i="88"/>
  <c r="R1226" i="88"/>
  <c r="S1226" i="88" s="1"/>
  <c r="Q1226" i="88"/>
  <c r="O1226" i="88"/>
  <c r="M1226" i="88"/>
  <c r="K1226" i="88"/>
  <c r="I1226" i="88"/>
  <c r="G1226" i="88"/>
  <c r="C1226" i="88"/>
  <c r="R1225" i="88"/>
  <c r="S1225" i="88" s="1"/>
  <c r="Q1225" i="88"/>
  <c r="O1225" i="88"/>
  <c r="M1225" i="88"/>
  <c r="K1225" i="88"/>
  <c r="I1225" i="88"/>
  <c r="G1225" i="88"/>
  <c r="C1225" i="88"/>
  <c r="R1224" i="88"/>
  <c r="S1224" i="88" s="1"/>
  <c r="Q1224" i="88"/>
  <c r="O1224" i="88"/>
  <c r="M1224" i="88"/>
  <c r="K1224" i="88"/>
  <c r="I1224" i="88"/>
  <c r="G1224" i="88"/>
  <c r="C1224" i="88"/>
  <c r="R1223" i="88"/>
  <c r="S1223" i="88" s="1"/>
  <c r="Q1223" i="88"/>
  <c r="O1223" i="88"/>
  <c r="M1223" i="88"/>
  <c r="K1223" i="88"/>
  <c r="I1223" i="88"/>
  <c r="G1223" i="88"/>
  <c r="C1223" i="88"/>
  <c r="R1222" i="88"/>
  <c r="S1222" i="88" s="1"/>
  <c r="Q1222" i="88"/>
  <c r="O1222" i="88"/>
  <c r="M1222" i="88"/>
  <c r="K1222" i="88"/>
  <c r="I1222" i="88"/>
  <c r="G1222" i="88"/>
  <c r="C1222" i="88"/>
  <c r="R1221" i="88"/>
  <c r="S1221" i="88" s="1"/>
  <c r="Q1221" i="88"/>
  <c r="O1221" i="88"/>
  <c r="M1221" i="88"/>
  <c r="K1221" i="88"/>
  <c r="I1221" i="88"/>
  <c r="G1221" i="88"/>
  <c r="C1221" i="88"/>
  <c r="R1220" i="88"/>
  <c r="S1220" i="88" s="1"/>
  <c r="Q1220" i="88"/>
  <c r="O1220" i="88"/>
  <c r="M1220" i="88"/>
  <c r="K1220" i="88"/>
  <c r="I1220" i="88"/>
  <c r="G1220" i="88"/>
  <c r="C1220" i="88"/>
  <c r="R1219" i="88"/>
  <c r="S1219" i="88" s="1"/>
  <c r="Q1219" i="88"/>
  <c r="O1219" i="88"/>
  <c r="M1219" i="88"/>
  <c r="K1219" i="88"/>
  <c r="I1219" i="88"/>
  <c r="G1219" i="88"/>
  <c r="C1219" i="88"/>
  <c r="R1218" i="88"/>
  <c r="S1218" i="88" s="1"/>
  <c r="Q1218" i="88"/>
  <c r="O1218" i="88"/>
  <c r="M1218" i="88"/>
  <c r="K1218" i="88"/>
  <c r="I1218" i="88"/>
  <c r="G1218" i="88"/>
  <c r="C1218" i="88"/>
  <c r="R1217" i="88"/>
  <c r="S1217" i="88" s="1"/>
  <c r="Q1217" i="88"/>
  <c r="O1217" i="88"/>
  <c r="M1217" i="88"/>
  <c r="K1217" i="88"/>
  <c r="I1217" i="88"/>
  <c r="G1217" i="88"/>
  <c r="C1217" i="88"/>
  <c r="R1216" i="88"/>
  <c r="S1216" i="88" s="1"/>
  <c r="Q1216" i="88"/>
  <c r="O1216" i="88"/>
  <c r="M1216" i="88"/>
  <c r="K1216" i="88"/>
  <c r="I1216" i="88"/>
  <c r="G1216" i="88"/>
  <c r="C1216" i="88"/>
  <c r="R1215" i="88"/>
  <c r="S1215" i="88" s="1"/>
  <c r="Q1215" i="88"/>
  <c r="O1215" i="88"/>
  <c r="M1215" i="88"/>
  <c r="K1215" i="88"/>
  <c r="I1215" i="88"/>
  <c r="G1215" i="88"/>
  <c r="C1215" i="88"/>
  <c r="R1214" i="88"/>
  <c r="S1214" i="88" s="1"/>
  <c r="Q1214" i="88"/>
  <c r="O1214" i="88"/>
  <c r="M1214" i="88"/>
  <c r="K1214" i="88"/>
  <c r="I1214" i="88"/>
  <c r="G1214" i="88"/>
  <c r="C1214" i="88"/>
  <c r="R1213" i="88"/>
  <c r="S1213" i="88" s="1"/>
  <c r="Q1213" i="88"/>
  <c r="O1213" i="88"/>
  <c r="M1213" i="88"/>
  <c r="K1213" i="88"/>
  <c r="I1213" i="88"/>
  <c r="G1213" i="88"/>
  <c r="C1213" i="88"/>
  <c r="R1212" i="88"/>
  <c r="S1212" i="88" s="1"/>
  <c r="Q1212" i="88"/>
  <c r="O1212" i="88"/>
  <c r="M1212" i="88"/>
  <c r="K1212" i="88"/>
  <c r="I1212" i="88"/>
  <c r="G1212" i="88"/>
  <c r="C1212" i="88"/>
  <c r="R1211" i="88"/>
  <c r="S1211" i="88" s="1"/>
  <c r="Q1211" i="88"/>
  <c r="O1211" i="88"/>
  <c r="M1211" i="88"/>
  <c r="K1211" i="88"/>
  <c r="I1211" i="88"/>
  <c r="G1211" i="88"/>
  <c r="C1211" i="88"/>
  <c r="R1210" i="88"/>
  <c r="S1210" i="88" s="1"/>
  <c r="Q1210" i="88"/>
  <c r="O1210" i="88"/>
  <c r="M1210" i="88"/>
  <c r="K1210" i="88"/>
  <c r="I1210" i="88"/>
  <c r="G1210" i="88"/>
  <c r="C1210" i="88"/>
  <c r="R1209" i="88"/>
  <c r="S1209" i="88" s="1"/>
  <c r="Q1209" i="88"/>
  <c r="O1209" i="88"/>
  <c r="M1209" i="88"/>
  <c r="K1209" i="88"/>
  <c r="I1209" i="88"/>
  <c r="G1209" i="88"/>
  <c r="C1209" i="88"/>
  <c r="S1208" i="88"/>
  <c r="R1208" i="88"/>
  <c r="Q1208" i="88"/>
  <c r="O1208" i="88"/>
  <c r="M1208" i="88"/>
  <c r="K1208" i="88"/>
  <c r="I1208" i="88"/>
  <c r="G1208" i="88"/>
  <c r="C1208" i="88"/>
  <c r="R1207" i="88"/>
  <c r="S1207" i="88" s="1"/>
  <c r="Q1207" i="88"/>
  <c r="O1207" i="88"/>
  <c r="M1207" i="88"/>
  <c r="K1207" i="88"/>
  <c r="I1207" i="88"/>
  <c r="G1207" i="88"/>
  <c r="C1207" i="88"/>
  <c r="R1206" i="88"/>
  <c r="S1206" i="88" s="1"/>
  <c r="Q1206" i="88"/>
  <c r="O1206" i="88"/>
  <c r="M1206" i="88"/>
  <c r="K1206" i="88"/>
  <c r="I1206" i="88"/>
  <c r="G1206" i="88"/>
  <c r="C1206" i="88"/>
  <c r="R1205" i="88"/>
  <c r="S1205" i="88" s="1"/>
  <c r="Q1205" i="88"/>
  <c r="O1205" i="88"/>
  <c r="M1205" i="88"/>
  <c r="K1205" i="88"/>
  <c r="I1205" i="88"/>
  <c r="G1205" i="88"/>
  <c r="C1205" i="88"/>
  <c r="R1204" i="88"/>
  <c r="S1204" i="88" s="1"/>
  <c r="Q1204" i="88"/>
  <c r="O1204" i="88"/>
  <c r="M1204" i="88"/>
  <c r="K1204" i="88"/>
  <c r="I1204" i="88"/>
  <c r="G1204" i="88"/>
  <c r="C1204" i="88"/>
  <c r="R1203" i="88"/>
  <c r="S1203" i="88" s="1"/>
  <c r="Q1203" i="88"/>
  <c r="O1203" i="88"/>
  <c r="M1203" i="88"/>
  <c r="K1203" i="88"/>
  <c r="I1203" i="88"/>
  <c r="G1203" i="88"/>
  <c r="C1203" i="88"/>
  <c r="R1202" i="88"/>
  <c r="S1202" i="88" s="1"/>
  <c r="Q1202" i="88"/>
  <c r="O1202" i="88"/>
  <c r="M1202" i="88"/>
  <c r="K1202" i="88"/>
  <c r="I1202" i="88"/>
  <c r="G1202" i="88"/>
  <c r="C1202" i="88"/>
  <c r="R1201" i="88"/>
  <c r="S1201" i="88" s="1"/>
  <c r="Q1201" i="88"/>
  <c r="O1201" i="88"/>
  <c r="M1201" i="88"/>
  <c r="K1201" i="88"/>
  <c r="I1201" i="88"/>
  <c r="G1201" i="88"/>
  <c r="C1201" i="88"/>
  <c r="R1200" i="88"/>
  <c r="S1200" i="88" s="1"/>
  <c r="Q1200" i="88"/>
  <c r="O1200" i="88"/>
  <c r="M1200" i="88"/>
  <c r="K1200" i="88"/>
  <c r="I1200" i="88"/>
  <c r="G1200" i="88"/>
  <c r="C1200" i="88"/>
  <c r="R1199" i="88"/>
  <c r="S1199" i="88" s="1"/>
  <c r="Q1199" i="88"/>
  <c r="O1199" i="88"/>
  <c r="M1199" i="88"/>
  <c r="K1199" i="88"/>
  <c r="I1199" i="88"/>
  <c r="G1199" i="88"/>
  <c r="C1199" i="88"/>
  <c r="R1198" i="88"/>
  <c r="S1198" i="88" s="1"/>
  <c r="Q1198" i="88"/>
  <c r="O1198" i="88"/>
  <c r="M1198" i="88"/>
  <c r="K1198" i="88"/>
  <c r="I1198" i="88"/>
  <c r="G1198" i="88"/>
  <c r="C1198" i="88"/>
  <c r="R1197" i="88"/>
  <c r="S1197" i="88" s="1"/>
  <c r="Q1197" i="88"/>
  <c r="O1197" i="88"/>
  <c r="M1197" i="88"/>
  <c r="K1197" i="88"/>
  <c r="I1197" i="88"/>
  <c r="G1197" i="88"/>
  <c r="C1197" i="88"/>
  <c r="R1196" i="88"/>
  <c r="S1196" i="88" s="1"/>
  <c r="Q1196" i="88"/>
  <c r="O1196" i="88"/>
  <c r="M1196" i="88"/>
  <c r="K1196" i="88"/>
  <c r="I1196" i="88"/>
  <c r="G1196" i="88"/>
  <c r="C1196" i="88"/>
  <c r="R1195" i="88"/>
  <c r="S1195" i="88" s="1"/>
  <c r="Q1195" i="88"/>
  <c r="O1195" i="88"/>
  <c r="M1195" i="88"/>
  <c r="K1195" i="88"/>
  <c r="I1195" i="88"/>
  <c r="G1195" i="88"/>
  <c r="C1195" i="88"/>
  <c r="R1194" i="88"/>
  <c r="S1194" i="88" s="1"/>
  <c r="Q1194" i="88"/>
  <c r="O1194" i="88"/>
  <c r="M1194" i="88"/>
  <c r="K1194" i="88"/>
  <c r="I1194" i="88"/>
  <c r="G1194" i="88"/>
  <c r="C1194" i="88"/>
  <c r="R1193" i="88"/>
  <c r="S1193" i="88" s="1"/>
  <c r="Q1193" i="88"/>
  <c r="O1193" i="88"/>
  <c r="M1193" i="88"/>
  <c r="K1193" i="88"/>
  <c r="I1193" i="88"/>
  <c r="G1193" i="88"/>
  <c r="C1193" i="88"/>
  <c r="R1192" i="88"/>
  <c r="S1192" i="88" s="1"/>
  <c r="Q1192" i="88"/>
  <c r="O1192" i="88"/>
  <c r="M1192" i="88"/>
  <c r="K1192" i="88"/>
  <c r="I1192" i="88"/>
  <c r="G1192" i="88"/>
  <c r="C1192" i="88"/>
  <c r="R1191" i="88"/>
  <c r="S1191" i="88" s="1"/>
  <c r="Q1191" i="88"/>
  <c r="O1191" i="88"/>
  <c r="M1191" i="88"/>
  <c r="K1191" i="88"/>
  <c r="I1191" i="88"/>
  <c r="G1191" i="88"/>
  <c r="C1191" i="88"/>
  <c r="R1190" i="88"/>
  <c r="S1190" i="88" s="1"/>
  <c r="Q1190" i="88"/>
  <c r="O1190" i="88"/>
  <c r="M1190" i="88"/>
  <c r="K1190" i="88"/>
  <c r="I1190" i="88"/>
  <c r="G1190" i="88"/>
  <c r="C1190" i="88"/>
  <c r="R1189" i="88"/>
  <c r="S1189" i="88" s="1"/>
  <c r="Q1189" i="88"/>
  <c r="O1189" i="88"/>
  <c r="M1189" i="88"/>
  <c r="K1189" i="88"/>
  <c r="I1189" i="88"/>
  <c r="G1189" i="88"/>
  <c r="C1189" i="88"/>
  <c r="R1188" i="88"/>
  <c r="S1188" i="88" s="1"/>
  <c r="Q1188" i="88"/>
  <c r="O1188" i="88"/>
  <c r="M1188" i="88"/>
  <c r="K1188" i="88"/>
  <c r="I1188" i="88"/>
  <c r="G1188" i="88"/>
  <c r="C1188" i="88"/>
  <c r="R1187" i="88"/>
  <c r="S1187" i="88" s="1"/>
  <c r="Q1187" i="88"/>
  <c r="O1187" i="88"/>
  <c r="M1187" i="88"/>
  <c r="K1187" i="88"/>
  <c r="I1187" i="88"/>
  <c r="G1187" i="88"/>
  <c r="C1187" i="88"/>
  <c r="R1186" i="88"/>
  <c r="S1186" i="88" s="1"/>
  <c r="Q1186" i="88"/>
  <c r="O1186" i="88"/>
  <c r="M1186" i="88"/>
  <c r="K1186" i="88"/>
  <c r="I1186" i="88"/>
  <c r="G1186" i="88"/>
  <c r="C1186" i="88"/>
  <c r="R1185" i="88"/>
  <c r="S1185" i="88" s="1"/>
  <c r="Q1185" i="88"/>
  <c r="O1185" i="88"/>
  <c r="M1185" i="88"/>
  <c r="K1185" i="88"/>
  <c r="I1185" i="88"/>
  <c r="G1185" i="88"/>
  <c r="C1185" i="88"/>
  <c r="R1184" i="88"/>
  <c r="S1184" i="88" s="1"/>
  <c r="Q1184" i="88"/>
  <c r="O1184" i="88"/>
  <c r="M1184" i="88"/>
  <c r="K1184" i="88"/>
  <c r="I1184" i="88"/>
  <c r="G1184" i="88"/>
  <c r="C1184" i="88"/>
  <c r="R1183" i="88"/>
  <c r="S1183" i="88" s="1"/>
  <c r="Q1183" i="88"/>
  <c r="O1183" i="88"/>
  <c r="M1183" i="88"/>
  <c r="K1183" i="88"/>
  <c r="I1183" i="88"/>
  <c r="G1183" i="88"/>
  <c r="C1183" i="88"/>
  <c r="R1182" i="88"/>
  <c r="S1182" i="88" s="1"/>
  <c r="Q1182" i="88"/>
  <c r="O1182" i="88"/>
  <c r="M1182" i="88"/>
  <c r="K1182" i="88"/>
  <c r="I1182" i="88"/>
  <c r="G1182" i="88"/>
  <c r="C1182" i="88"/>
  <c r="R1181" i="88"/>
  <c r="S1181" i="88" s="1"/>
  <c r="Q1181" i="88"/>
  <c r="O1181" i="88"/>
  <c r="M1181" i="88"/>
  <c r="K1181" i="88"/>
  <c r="I1181" i="88"/>
  <c r="G1181" i="88"/>
  <c r="C1181" i="88"/>
  <c r="R1180" i="88"/>
  <c r="S1180" i="88" s="1"/>
  <c r="Q1180" i="88"/>
  <c r="O1180" i="88"/>
  <c r="M1180" i="88"/>
  <c r="K1180" i="88"/>
  <c r="I1180" i="88"/>
  <c r="G1180" i="88"/>
  <c r="C1180" i="88"/>
  <c r="R1179" i="88"/>
  <c r="S1179" i="88" s="1"/>
  <c r="Q1179" i="88"/>
  <c r="O1179" i="88"/>
  <c r="M1179" i="88"/>
  <c r="K1179" i="88"/>
  <c r="I1179" i="88"/>
  <c r="G1179" i="88"/>
  <c r="C1179" i="88"/>
  <c r="R1178" i="88"/>
  <c r="S1178" i="88" s="1"/>
  <c r="Q1178" i="88"/>
  <c r="O1178" i="88"/>
  <c r="M1178" i="88"/>
  <c r="K1178" i="88"/>
  <c r="I1178" i="88"/>
  <c r="G1178" i="88"/>
  <c r="C1178" i="88"/>
  <c r="R1177" i="88"/>
  <c r="S1177" i="88" s="1"/>
  <c r="Q1177" i="88"/>
  <c r="O1177" i="88"/>
  <c r="M1177" i="88"/>
  <c r="K1177" i="88"/>
  <c r="I1177" i="88"/>
  <c r="G1177" i="88"/>
  <c r="C1177" i="88"/>
  <c r="R1176" i="88"/>
  <c r="S1176" i="88" s="1"/>
  <c r="Q1176" i="88"/>
  <c r="O1176" i="88"/>
  <c r="M1176" i="88"/>
  <c r="K1176" i="88"/>
  <c r="I1176" i="88"/>
  <c r="G1176" i="88"/>
  <c r="C1176" i="88"/>
  <c r="R1175" i="88"/>
  <c r="S1175" i="88" s="1"/>
  <c r="Q1175" i="88"/>
  <c r="O1175" i="88"/>
  <c r="M1175" i="88"/>
  <c r="K1175" i="88"/>
  <c r="I1175" i="88"/>
  <c r="G1175" i="88"/>
  <c r="C1175" i="88"/>
  <c r="R1174" i="88"/>
  <c r="S1174" i="88" s="1"/>
  <c r="Q1174" i="88"/>
  <c r="O1174" i="88"/>
  <c r="M1174" i="88"/>
  <c r="K1174" i="88"/>
  <c r="I1174" i="88"/>
  <c r="G1174" i="88"/>
  <c r="C1174" i="88"/>
  <c r="S1173" i="88"/>
  <c r="R1173" i="88"/>
  <c r="Q1173" i="88"/>
  <c r="O1173" i="88"/>
  <c r="M1173" i="88"/>
  <c r="K1173" i="88"/>
  <c r="I1173" i="88"/>
  <c r="G1173" i="88"/>
  <c r="C1173" i="88"/>
  <c r="R1172" i="88"/>
  <c r="S1172" i="88" s="1"/>
  <c r="Q1172" i="88"/>
  <c r="O1172" i="88"/>
  <c r="M1172" i="88"/>
  <c r="K1172" i="88"/>
  <c r="I1172" i="88"/>
  <c r="G1172" i="88"/>
  <c r="C1172" i="88"/>
  <c r="R1171" i="88"/>
  <c r="S1171" i="88" s="1"/>
  <c r="Q1171" i="88"/>
  <c r="O1171" i="88"/>
  <c r="M1171" i="88"/>
  <c r="K1171" i="88"/>
  <c r="I1171" i="88"/>
  <c r="G1171" i="88"/>
  <c r="C1171" i="88"/>
  <c r="R1170" i="88"/>
  <c r="S1170" i="88" s="1"/>
  <c r="Q1170" i="88"/>
  <c r="O1170" i="88"/>
  <c r="M1170" i="88"/>
  <c r="K1170" i="88"/>
  <c r="I1170" i="88"/>
  <c r="G1170" i="88"/>
  <c r="C1170" i="88"/>
  <c r="R1169" i="88"/>
  <c r="S1169" i="88" s="1"/>
  <c r="Q1169" i="88"/>
  <c r="O1169" i="88"/>
  <c r="M1169" i="88"/>
  <c r="K1169" i="88"/>
  <c r="I1169" i="88"/>
  <c r="G1169" i="88"/>
  <c r="C1169" i="88"/>
  <c r="R1168" i="88"/>
  <c r="S1168" i="88" s="1"/>
  <c r="Q1168" i="88"/>
  <c r="O1168" i="88"/>
  <c r="M1168" i="88"/>
  <c r="K1168" i="88"/>
  <c r="I1168" i="88"/>
  <c r="G1168" i="88"/>
  <c r="C1168" i="88"/>
  <c r="R1167" i="88"/>
  <c r="S1167" i="88" s="1"/>
  <c r="Q1167" i="88"/>
  <c r="O1167" i="88"/>
  <c r="M1167" i="88"/>
  <c r="K1167" i="88"/>
  <c r="I1167" i="88"/>
  <c r="G1167" i="88"/>
  <c r="C1167" i="88"/>
  <c r="R1166" i="88"/>
  <c r="S1166" i="88" s="1"/>
  <c r="Q1166" i="88"/>
  <c r="O1166" i="88"/>
  <c r="M1166" i="88"/>
  <c r="K1166" i="88"/>
  <c r="I1166" i="88"/>
  <c r="G1166" i="88"/>
  <c r="C1166" i="88"/>
  <c r="R1165" i="88"/>
  <c r="S1165" i="88" s="1"/>
  <c r="Q1165" i="88"/>
  <c r="O1165" i="88"/>
  <c r="M1165" i="88"/>
  <c r="K1165" i="88"/>
  <c r="I1165" i="88"/>
  <c r="G1165" i="88"/>
  <c r="C1165" i="88"/>
  <c r="R1164" i="88"/>
  <c r="S1164" i="88" s="1"/>
  <c r="Q1164" i="88"/>
  <c r="O1164" i="88"/>
  <c r="M1164" i="88"/>
  <c r="K1164" i="88"/>
  <c r="I1164" i="88"/>
  <c r="G1164" i="88"/>
  <c r="C1164" i="88"/>
  <c r="R1163" i="88"/>
  <c r="S1163" i="88" s="1"/>
  <c r="Q1163" i="88"/>
  <c r="O1163" i="88"/>
  <c r="M1163" i="88"/>
  <c r="K1163" i="88"/>
  <c r="I1163" i="88"/>
  <c r="G1163" i="88"/>
  <c r="C1163" i="88"/>
  <c r="R1162" i="88"/>
  <c r="S1162" i="88" s="1"/>
  <c r="Q1162" i="88"/>
  <c r="O1162" i="88"/>
  <c r="M1162" i="88"/>
  <c r="K1162" i="88"/>
  <c r="I1162" i="88"/>
  <c r="G1162" i="88"/>
  <c r="C1162" i="88"/>
  <c r="R1161" i="88"/>
  <c r="S1161" i="88" s="1"/>
  <c r="Q1161" i="88"/>
  <c r="O1161" i="88"/>
  <c r="M1161" i="88"/>
  <c r="K1161" i="88"/>
  <c r="I1161" i="88"/>
  <c r="G1161" i="88"/>
  <c r="C1161" i="88"/>
  <c r="R1160" i="88"/>
  <c r="S1160" i="88" s="1"/>
  <c r="Q1160" i="88"/>
  <c r="O1160" i="88"/>
  <c r="M1160" i="88"/>
  <c r="K1160" i="88"/>
  <c r="I1160" i="88"/>
  <c r="G1160" i="88"/>
  <c r="C1160" i="88"/>
  <c r="R1159" i="88"/>
  <c r="S1159" i="88" s="1"/>
  <c r="Q1159" i="88"/>
  <c r="O1159" i="88"/>
  <c r="M1159" i="88"/>
  <c r="K1159" i="88"/>
  <c r="I1159" i="88"/>
  <c r="G1159" i="88"/>
  <c r="C1159" i="88"/>
  <c r="R1158" i="88"/>
  <c r="S1158" i="88" s="1"/>
  <c r="Q1158" i="88"/>
  <c r="O1158" i="88"/>
  <c r="M1158" i="88"/>
  <c r="K1158" i="88"/>
  <c r="I1158" i="88"/>
  <c r="G1158" i="88"/>
  <c r="C1158" i="88"/>
  <c r="S1157" i="88"/>
  <c r="R1157" i="88"/>
  <c r="Q1157" i="88"/>
  <c r="O1157" i="88"/>
  <c r="M1157" i="88"/>
  <c r="K1157" i="88"/>
  <c r="I1157" i="88"/>
  <c r="G1157" i="88"/>
  <c r="C1157" i="88"/>
  <c r="R1156" i="88"/>
  <c r="S1156" i="88" s="1"/>
  <c r="Q1156" i="88"/>
  <c r="O1156" i="88"/>
  <c r="M1156" i="88"/>
  <c r="K1156" i="88"/>
  <c r="I1156" i="88"/>
  <c r="G1156" i="88"/>
  <c r="C1156" i="88"/>
  <c r="R1155" i="88"/>
  <c r="S1155" i="88" s="1"/>
  <c r="Q1155" i="88"/>
  <c r="O1155" i="88"/>
  <c r="M1155" i="88"/>
  <c r="K1155" i="88"/>
  <c r="I1155" i="88"/>
  <c r="G1155" i="88"/>
  <c r="C1155" i="88"/>
  <c r="R1154" i="88"/>
  <c r="S1154" i="88" s="1"/>
  <c r="Q1154" i="88"/>
  <c r="O1154" i="88"/>
  <c r="M1154" i="88"/>
  <c r="K1154" i="88"/>
  <c r="I1154" i="88"/>
  <c r="G1154" i="88"/>
  <c r="C1154" i="88"/>
  <c r="R1153" i="88"/>
  <c r="S1153" i="88" s="1"/>
  <c r="Q1153" i="88"/>
  <c r="O1153" i="88"/>
  <c r="M1153" i="88"/>
  <c r="K1153" i="88"/>
  <c r="I1153" i="88"/>
  <c r="G1153" i="88"/>
  <c r="C1153" i="88"/>
  <c r="R1152" i="88"/>
  <c r="S1152" i="88" s="1"/>
  <c r="Q1152" i="88"/>
  <c r="O1152" i="88"/>
  <c r="M1152" i="88"/>
  <c r="K1152" i="88"/>
  <c r="I1152" i="88"/>
  <c r="G1152" i="88"/>
  <c r="C1152" i="88"/>
  <c r="R1151" i="88"/>
  <c r="S1151" i="88" s="1"/>
  <c r="Q1151" i="88"/>
  <c r="O1151" i="88"/>
  <c r="M1151" i="88"/>
  <c r="K1151" i="88"/>
  <c r="I1151" i="88"/>
  <c r="G1151" i="88"/>
  <c r="C1151" i="88"/>
  <c r="R1150" i="88"/>
  <c r="S1150" i="88" s="1"/>
  <c r="Q1150" i="88"/>
  <c r="O1150" i="88"/>
  <c r="M1150" i="88"/>
  <c r="K1150" i="88"/>
  <c r="I1150" i="88"/>
  <c r="G1150" i="88"/>
  <c r="C1150" i="88"/>
  <c r="R1149" i="88"/>
  <c r="S1149" i="88" s="1"/>
  <c r="Q1149" i="88"/>
  <c r="O1149" i="88"/>
  <c r="M1149" i="88"/>
  <c r="K1149" i="88"/>
  <c r="I1149" i="88"/>
  <c r="G1149" i="88"/>
  <c r="C1149" i="88"/>
  <c r="R1148" i="88"/>
  <c r="S1148" i="88" s="1"/>
  <c r="Q1148" i="88"/>
  <c r="O1148" i="88"/>
  <c r="M1148" i="88"/>
  <c r="K1148" i="88"/>
  <c r="I1148" i="88"/>
  <c r="G1148" i="88"/>
  <c r="C1148" i="88"/>
  <c r="R1147" i="88"/>
  <c r="S1147" i="88" s="1"/>
  <c r="Q1147" i="88"/>
  <c r="O1147" i="88"/>
  <c r="M1147" i="88"/>
  <c r="K1147" i="88"/>
  <c r="I1147" i="88"/>
  <c r="G1147" i="88"/>
  <c r="C1147" i="88"/>
  <c r="R1146" i="88"/>
  <c r="S1146" i="88" s="1"/>
  <c r="Q1146" i="88"/>
  <c r="O1146" i="88"/>
  <c r="M1146" i="88"/>
  <c r="K1146" i="88"/>
  <c r="I1146" i="88"/>
  <c r="G1146" i="88"/>
  <c r="C1146" i="88"/>
  <c r="R1145" i="88"/>
  <c r="S1145" i="88" s="1"/>
  <c r="Q1145" i="88"/>
  <c r="O1145" i="88"/>
  <c r="M1145" i="88"/>
  <c r="K1145" i="88"/>
  <c r="I1145" i="88"/>
  <c r="G1145" i="88"/>
  <c r="C1145" i="88"/>
  <c r="R1144" i="88"/>
  <c r="S1144" i="88" s="1"/>
  <c r="Q1144" i="88"/>
  <c r="O1144" i="88"/>
  <c r="M1144" i="88"/>
  <c r="K1144" i="88"/>
  <c r="I1144" i="88"/>
  <c r="G1144" i="88"/>
  <c r="C1144" i="88"/>
  <c r="R1143" i="88"/>
  <c r="S1143" i="88" s="1"/>
  <c r="Q1143" i="88"/>
  <c r="O1143" i="88"/>
  <c r="M1143" i="88"/>
  <c r="K1143" i="88"/>
  <c r="I1143" i="88"/>
  <c r="G1143" i="88"/>
  <c r="C1143" i="88"/>
  <c r="R1142" i="88"/>
  <c r="S1142" i="88" s="1"/>
  <c r="Q1142" i="88"/>
  <c r="O1142" i="88"/>
  <c r="M1142" i="88"/>
  <c r="K1142" i="88"/>
  <c r="I1142" i="88"/>
  <c r="G1142" i="88"/>
  <c r="C1142" i="88"/>
  <c r="S1141" i="88"/>
  <c r="R1141" i="88"/>
  <c r="Q1141" i="88"/>
  <c r="O1141" i="88"/>
  <c r="M1141" i="88"/>
  <c r="K1141" i="88"/>
  <c r="I1141" i="88"/>
  <c r="G1141" i="88"/>
  <c r="C1141" i="88"/>
  <c r="R1140" i="88"/>
  <c r="S1140" i="88" s="1"/>
  <c r="Q1140" i="88"/>
  <c r="O1140" i="88"/>
  <c r="M1140" i="88"/>
  <c r="K1140" i="88"/>
  <c r="I1140" i="88"/>
  <c r="G1140" i="88"/>
  <c r="C1140" i="88"/>
  <c r="R1139" i="88"/>
  <c r="S1139" i="88" s="1"/>
  <c r="Q1139" i="88"/>
  <c r="O1139" i="88"/>
  <c r="M1139" i="88"/>
  <c r="K1139" i="88"/>
  <c r="I1139" i="88"/>
  <c r="G1139" i="88"/>
  <c r="C1139" i="88"/>
  <c r="R1138" i="88"/>
  <c r="S1138" i="88" s="1"/>
  <c r="Q1138" i="88"/>
  <c r="O1138" i="88"/>
  <c r="M1138" i="88"/>
  <c r="K1138" i="88"/>
  <c r="I1138" i="88"/>
  <c r="G1138" i="88"/>
  <c r="C1138" i="88"/>
  <c r="R1137" i="88"/>
  <c r="S1137" i="88" s="1"/>
  <c r="Q1137" i="88"/>
  <c r="O1137" i="88"/>
  <c r="M1137" i="88"/>
  <c r="K1137" i="88"/>
  <c r="I1137" i="88"/>
  <c r="G1137" i="88"/>
  <c r="C1137" i="88"/>
  <c r="R1136" i="88"/>
  <c r="S1136" i="88" s="1"/>
  <c r="Q1136" i="88"/>
  <c r="O1136" i="88"/>
  <c r="M1136" i="88"/>
  <c r="K1136" i="88"/>
  <c r="I1136" i="88"/>
  <c r="G1136" i="88"/>
  <c r="C1136" i="88"/>
  <c r="R1135" i="88"/>
  <c r="S1135" i="88" s="1"/>
  <c r="Q1135" i="88"/>
  <c r="O1135" i="88"/>
  <c r="M1135" i="88"/>
  <c r="K1135" i="88"/>
  <c r="I1135" i="88"/>
  <c r="G1135" i="88"/>
  <c r="C1135" i="88"/>
  <c r="R1134" i="88"/>
  <c r="S1134" i="88" s="1"/>
  <c r="Q1134" i="88"/>
  <c r="O1134" i="88"/>
  <c r="M1134" i="88"/>
  <c r="K1134" i="88"/>
  <c r="I1134" i="88"/>
  <c r="G1134" i="88"/>
  <c r="C1134" i="88"/>
  <c r="R1133" i="88"/>
  <c r="S1133" i="88" s="1"/>
  <c r="Q1133" i="88"/>
  <c r="O1133" i="88"/>
  <c r="M1133" i="88"/>
  <c r="K1133" i="88"/>
  <c r="I1133" i="88"/>
  <c r="G1133" i="88"/>
  <c r="C1133" i="88"/>
  <c r="R1132" i="88"/>
  <c r="S1132" i="88" s="1"/>
  <c r="Q1132" i="88"/>
  <c r="O1132" i="88"/>
  <c r="M1132" i="88"/>
  <c r="K1132" i="88"/>
  <c r="I1132" i="88"/>
  <c r="G1132" i="88"/>
  <c r="C1132" i="88"/>
  <c r="R1131" i="88"/>
  <c r="S1131" i="88" s="1"/>
  <c r="Q1131" i="88"/>
  <c r="O1131" i="88"/>
  <c r="M1131" i="88"/>
  <c r="K1131" i="88"/>
  <c r="I1131" i="88"/>
  <c r="G1131" i="88"/>
  <c r="C1131" i="88"/>
  <c r="R1130" i="88"/>
  <c r="S1130" i="88" s="1"/>
  <c r="Q1130" i="88"/>
  <c r="O1130" i="88"/>
  <c r="M1130" i="88"/>
  <c r="K1130" i="88"/>
  <c r="I1130" i="88"/>
  <c r="G1130" i="88"/>
  <c r="C1130" i="88"/>
  <c r="R1129" i="88"/>
  <c r="S1129" i="88" s="1"/>
  <c r="Q1129" i="88"/>
  <c r="O1129" i="88"/>
  <c r="M1129" i="88"/>
  <c r="K1129" i="88"/>
  <c r="I1129" i="88"/>
  <c r="G1129" i="88"/>
  <c r="C1129" i="88"/>
  <c r="R1128" i="88"/>
  <c r="S1128" i="88" s="1"/>
  <c r="Q1128" i="88"/>
  <c r="O1128" i="88"/>
  <c r="M1128" i="88"/>
  <c r="K1128" i="88"/>
  <c r="I1128" i="88"/>
  <c r="G1128" i="88"/>
  <c r="C1128" i="88"/>
  <c r="R1127" i="88"/>
  <c r="S1127" i="88" s="1"/>
  <c r="Q1127" i="88"/>
  <c r="O1127" i="88"/>
  <c r="M1127" i="88"/>
  <c r="K1127" i="88"/>
  <c r="I1127" i="88"/>
  <c r="G1127" i="88"/>
  <c r="C1127" i="88"/>
  <c r="R1126" i="88"/>
  <c r="S1126" i="88" s="1"/>
  <c r="Q1126" i="88"/>
  <c r="O1126" i="88"/>
  <c r="M1126" i="88"/>
  <c r="K1126" i="88"/>
  <c r="I1126" i="88"/>
  <c r="G1126" i="88"/>
  <c r="C1126" i="88"/>
  <c r="S1125" i="88"/>
  <c r="R1125" i="88"/>
  <c r="Q1125" i="88"/>
  <c r="O1125" i="88"/>
  <c r="M1125" i="88"/>
  <c r="K1125" i="88"/>
  <c r="I1125" i="88"/>
  <c r="G1125" i="88"/>
  <c r="C1125" i="88"/>
  <c r="R1124" i="88"/>
  <c r="S1124" i="88" s="1"/>
  <c r="Q1124" i="88"/>
  <c r="O1124" i="88"/>
  <c r="M1124" i="88"/>
  <c r="K1124" i="88"/>
  <c r="I1124" i="88"/>
  <c r="G1124" i="88"/>
  <c r="C1124" i="88"/>
  <c r="R1123" i="88"/>
  <c r="S1123" i="88" s="1"/>
  <c r="Q1123" i="88"/>
  <c r="O1123" i="88"/>
  <c r="M1123" i="88"/>
  <c r="K1123" i="88"/>
  <c r="I1123" i="88"/>
  <c r="G1123" i="88"/>
  <c r="C1123" i="88"/>
  <c r="R1122" i="88"/>
  <c r="S1122" i="88" s="1"/>
  <c r="Q1122" i="88"/>
  <c r="O1122" i="88"/>
  <c r="M1122" i="88"/>
  <c r="K1122" i="88"/>
  <c r="I1122" i="88"/>
  <c r="G1122" i="88"/>
  <c r="C1122" i="88"/>
  <c r="R1121" i="88"/>
  <c r="S1121" i="88" s="1"/>
  <c r="Q1121" i="88"/>
  <c r="O1121" i="88"/>
  <c r="M1121" i="88"/>
  <c r="K1121" i="88"/>
  <c r="I1121" i="88"/>
  <c r="G1121" i="88"/>
  <c r="C1121" i="88"/>
  <c r="R1120" i="88"/>
  <c r="S1120" i="88" s="1"/>
  <c r="Q1120" i="88"/>
  <c r="O1120" i="88"/>
  <c r="M1120" i="88"/>
  <c r="K1120" i="88"/>
  <c r="I1120" i="88"/>
  <c r="G1120" i="88"/>
  <c r="C1120" i="88"/>
  <c r="R1119" i="88"/>
  <c r="S1119" i="88" s="1"/>
  <c r="Q1119" i="88"/>
  <c r="O1119" i="88"/>
  <c r="M1119" i="88"/>
  <c r="K1119" i="88"/>
  <c r="I1119" i="88"/>
  <c r="G1119" i="88"/>
  <c r="C1119" i="88"/>
  <c r="R1118" i="88"/>
  <c r="S1118" i="88" s="1"/>
  <c r="Q1118" i="88"/>
  <c r="O1118" i="88"/>
  <c r="M1118" i="88"/>
  <c r="K1118" i="88"/>
  <c r="I1118" i="88"/>
  <c r="G1118" i="88"/>
  <c r="C1118" i="88"/>
  <c r="R1117" i="88"/>
  <c r="S1117" i="88" s="1"/>
  <c r="Q1117" i="88"/>
  <c r="O1117" i="88"/>
  <c r="M1117" i="88"/>
  <c r="K1117" i="88"/>
  <c r="I1117" i="88"/>
  <c r="G1117" i="88"/>
  <c r="C1117" i="88"/>
  <c r="R1116" i="88"/>
  <c r="S1116" i="88" s="1"/>
  <c r="Q1116" i="88"/>
  <c r="O1116" i="88"/>
  <c r="M1116" i="88"/>
  <c r="K1116" i="88"/>
  <c r="I1116" i="88"/>
  <c r="G1116" i="88"/>
  <c r="C1116" i="88"/>
  <c r="R1115" i="88"/>
  <c r="S1115" i="88" s="1"/>
  <c r="Q1115" i="88"/>
  <c r="O1115" i="88"/>
  <c r="M1115" i="88"/>
  <c r="K1115" i="88"/>
  <c r="I1115" i="88"/>
  <c r="G1115" i="88"/>
  <c r="C1115" i="88"/>
  <c r="R1114" i="88"/>
  <c r="S1114" i="88" s="1"/>
  <c r="Q1114" i="88"/>
  <c r="O1114" i="88"/>
  <c r="M1114" i="88"/>
  <c r="K1114" i="88"/>
  <c r="I1114" i="88"/>
  <c r="G1114" i="88"/>
  <c r="C1114" i="88"/>
  <c r="R1113" i="88"/>
  <c r="S1113" i="88" s="1"/>
  <c r="Q1113" i="88"/>
  <c r="O1113" i="88"/>
  <c r="M1113" i="88"/>
  <c r="K1113" i="88"/>
  <c r="I1113" i="88"/>
  <c r="G1113" i="88"/>
  <c r="C1113" i="88"/>
  <c r="R1112" i="88"/>
  <c r="S1112" i="88" s="1"/>
  <c r="Q1112" i="88"/>
  <c r="O1112" i="88"/>
  <c r="M1112" i="88"/>
  <c r="K1112" i="88"/>
  <c r="I1112" i="88"/>
  <c r="G1112" i="88"/>
  <c r="C1112" i="88"/>
  <c r="R1111" i="88"/>
  <c r="S1111" i="88" s="1"/>
  <c r="Q1111" i="88"/>
  <c r="O1111" i="88"/>
  <c r="M1111" i="88"/>
  <c r="K1111" i="88"/>
  <c r="I1111" i="88"/>
  <c r="G1111" i="88"/>
  <c r="C1111" i="88"/>
  <c r="R1110" i="88"/>
  <c r="S1110" i="88" s="1"/>
  <c r="Q1110" i="88"/>
  <c r="O1110" i="88"/>
  <c r="M1110" i="88"/>
  <c r="K1110" i="88"/>
  <c r="I1110" i="88"/>
  <c r="G1110" i="88"/>
  <c r="C1110" i="88"/>
  <c r="S1109" i="88"/>
  <c r="R1109" i="88"/>
  <c r="Q1109" i="88"/>
  <c r="O1109" i="88"/>
  <c r="M1109" i="88"/>
  <c r="K1109" i="88"/>
  <c r="I1109" i="88"/>
  <c r="G1109" i="88"/>
  <c r="C1109" i="88"/>
  <c r="R1108" i="88"/>
  <c r="S1108" i="88" s="1"/>
  <c r="Q1108" i="88"/>
  <c r="O1108" i="88"/>
  <c r="M1108" i="88"/>
  <c r="K1108" i="88"/>
  <c r="I1108" i="88"/>
  <c r="G1108" i="88"/>
  <c r="C1108" i="88"/>
  <c r="R1107" i="88"/>
  <c r="S1107" i="88" s="1"/>
  <c r="Q1107" i="88"/>
  <c r="O1107" i="88"/>
  <c r="M1107" i="88"/>
  <c r="K1107" i="88"/>
  <c r="I1107" i="88"/>
  <c r="G1107" i="88"/>
  <c r="C1107" i="88"/>
  <c r="R1106" i="88"/>
  <c r="S1106" i="88" s="1"/>
  <c r="Q1106" i="88"/>
  <c r="O1106" i="88"/>
  <c r="M1106" i="88"/>
  <c r="K1106" i="88"/>
  <c r="I1106" i="88"/>
  <c r="G1106" i="88"/>
  <c r="C1106" i="88"/>
  <c r="R1105" i="88"/>
  <c r="S1105" i="88" s="1"/>
  <c r="Q1105" i="88"/>
  <c r="O1105" i="88"/>
  <c r="M1105" i="88"/>
  <c r="K1105" i="88"/>
  <c r="I1105" i="88"/>
  <c r="G1105" i="88"/>
  <c r="C1105" i="88"/>
  <c r="R1104" i="88"/>
  <c r="S1104" i="88" s="1"/>
  <c r="Q1104" i="88"/>
  <c r="O1104" i="88"/>
  <c r="M1104" i="88"/>
  <c r="K1104" i="88"/>
  <c r="I1104" i="88"/>
  <c r="G1104" i="88"/>
  <c r="C1104" i="88"/>
  <c r="R1103" i="88"/>
  <c r="S1103" i="88" s="1"/>
  <c r="Q1103" i="88"/>
  <c r="O1103" i="88"/>
  <c r="M1103" i="88"/>
  <c r="K1103" i="88"/>
  <c r="I1103" i="88"/>
  <c r="G1103" i="88"/>
  <c r="C1103" i="88"/>
  <c r="R1102" i="88"/>
  <c r="S1102" i="88" s="1"/>
  <c r="Q1102" i="88"/>
  <c r="O1102" i="88"/>
  <c r="M1102" i="88"/>
  <c r="K1102" i="88"/>
  <c r="I1102" i="88"/>
  <c r="G1102" i="88"/>
  <c r="C1102" i="88"/>
  <c r="R1101" i="88"/>
  <c r="S1101" i="88" s="1"/>
  <c r="Q1101" i="88"/>
  <c r="O1101" i="88"/>
  <c r="M1101" i="88"/>
  <c r="K1101" i="88"/>
  <c r="I1101" i="88"/>
  <c r="G1101" i="88"/>
  <c r="C1101" i="88"/>
  <c r="R1100" i="88"/>
  <c r="S1100" i="88" s="1"/>
  <c r="Q1100" i="88"/>
  <c r="O1100" i="88"/>
  <c r="M1100" i="88"/>
  <c r="K1100" i="88"/>
  <c r="I1100" i="88"/>
  <c r="G1100" i="88"/>
  <c r="C1100" i="88"/>
  <c r="R1099" i="88"/>
  <c r="S1099" i="88" s="1"/>
  <c r="Q1099" i="88"/>
  <c r="O1099" i="88"/>
  <c r="M1099" i="88"/>
  <c r="K1099" i="88"/>
  <c r="I1099" i="88"/>
  <c r="G1099" i="88"/>
  <c r="C1099" i="88"/>
  <c r="R1098" i="88"/>
  <c r="S1098" i="88" s="1"/>
  <c r="Q1098" i="88"/>
  <c r="O1098" i="88"/>
  <c r="M1098" i="88"/>
  <c r="K1098" i="88"/>
  <c r="I1098" i="88"/>
  <c r="G1098" i="88"/>
  <c r="C1098" i="88"/>
  <c r="R1097" i="88"/>
  <c r="S1097" i="88" s="1"/>
  <c r="Q1097" i="88"/>
  <c r="O1097" i="88"/>
  <c r="M1097" i="88"/>
  <c r="K1097" i="88"/>
  <c r="I1097" i="88"/>
  <c r="G1097" i="88"/>
  <c r="C1097" i="88"/>
  <c r="R1096" i="88"/>
  <c r="S1096" i="88" s="1"/>
  <c r="Q1096" i="88"/>
  <c r="O1096" i="88"/>
  <c r="M1096" i="88"/>
  <c r="K1096" i="88"/>
  <c r="I1096" i="88"/>
  <c r="G1096" i="88"/>
  <c r="C1096" i="88"/>
  <c r="R1095" i="88"/>
  <c r="S1095" i="88" s="1"/>
  <c r="Q1095" i="88"/>
  <c r="O1095" i="88"/>
  <c r="M1095" i="88"/>
  <c r="K1095" i="88"/>
  <c r="I1095" i="88"/>
  <c r="G1095" i="88"/>
  <c r="C1095" i="88"/>
  <c r="R1094" i="88"/>
  <c r="S1094" i="88" s="1"/>
  <c r="Q1094" i="88"/>
  <c r="O1094" i="88"/>
  <c r="M1094" i="88"/>
  <c r="K1094" i="88"/>
  <c r="I1094" i="88"/>
  <c r="G1094" i="88"/>
  <c r="C1094" i="88"/>
  <c r="S1093" i="88"/>
  <c r="R1093" i="88"/>
  <c r="Q1093" i="88"/>
  <c r="O1093" i="88"/>
  <c r="M1093" i="88"/>
  <c r="K1093" i="88"/>
  <c r="I1093" i="88"/>
  <c r="G1093" i="88"/>
  <c r="C1093" i="88"/>
  <c r="R1092" i="88"/>
  <c r="S1092" i="88" s="1"/>
  <c r="Q1092" i="88"/>
  <c r="O1092" i="88"/>
  <c r="M1092" i="88"/>
  <c r="K1092" i="88"/>
  <c r="I1092" i="88"/>
  <c r="G1092" i="88"/>
  <c r="C1092" i="88"/>
  <c r="R1091" i="88"/>
  <c r="S1091" i="88" s="1"/>
  <c r="Q1091" i="88"/>
  <c r="O1091" i="88"/>
  <c r="M1091" i="88"/>
  <c r="K1091" i="88"/>
  <c r="I1091" i="88"/>
  <c r="G1091" i="88"/>
  <c r="C1091" i="88"/>
  <c r="R1090" i="88"/>
  <c r="S1090" i="88" s="1"/>
  <c r="Q1090" i="88"/>
  <c r="O1090" i="88"/>
  <c r="M1090" i="88"/>
  <c r="K1090" i="88"/>
  <c r="I1090" i="88"/>
  <c r="G1090" i="88"/>
  <c r="C1090" i="88"/>
  <c r="R1089" i="88"/>
  <c r="S1089" i="88" s="1"/>
  <c r="Q1089" i="88"/>
  <c r="O1089" i="88"/>
  <c r="M1089" i="88"/>
  <c r="K1089" i="88"/>
  <c r="I1089" i="88"/>
  <c r="G1089" i="88"/>
  <c r="C1089" i="88"/>
  <c r="R1088" i="88"/>
  <c r="S1088" i="88" s="1"/>
  <c r="Q1088" i="88"/>
  <c r="O1088" i="88"/>
  <c r="M1088" i="88"/>
  <c r="K1088" i="88"/>
  <c r="I1088" i="88"/>
  <c r="G1088" i="88"/>
  <c r="C1088" i="88"/>
  <c r="R1087" i="88"/>
  <c r="S1087" i="88" s="1"/>
  <c r="Q1087" i="88"/>
  <c r="O1087" i="88"/>
  <c r="M1087" i="88"/>
  <c r="K1087" i="88"/>
  <c r="I1087" i="88"/>
  <c r="G1087" i="88"/>
  <c r="C1087" i="88"/>
  <c r="R1086" i="88"/>
  <c r="S1086" i="88" s="1"/>
  <c r="Q1086" i="88"/>
  <c r="O1086" i="88"/>
  <c r="M1086" i="88"/>
  <c r="K1086" i="88"/>
  <c r="I1086" i="88"/>
  <c r="G1086" i="88"/>
  <c r="C1086" i="88"/>
  <c r="R1085" i="88"/>
  <c r="S1085" i="88" s="1"/>
  <c r="Q1085" i="88"/>
  <c r="O1085" i="88"/>
  <c r="M1085" i="88"/>
  <c r="K1085" i="88"/>
  <c r="I1085" i="88"/>
  <c r="G1085" i="88"/>
  <c r="C1085" i="88"/>
  <c r="R1084" i="88"/>
  <c r="S1084" i="88" s="1"/>
  <c r="Q1084" i="88"/>
  <c r="O1084" i="88"/>
  <c r="M1084" i="88"/>
  <c r="K1084" i="88"/>
  <c r="I1084" i="88"/>
  <c r="G1084" i="88"/>
  <c r="C1084" i="88"/>
  <c r="R1083" i="88"/>
  <c r="S1083" i="88" s="1"/>
  <c r="Q1083" i="88"/>
  <c r="O1083" i="88"/>
  <c r="M1083" i="88"/>
  <c r="K1083" i="88"/>
  <c r="I1083" i="88"/>
  <c r="G1083" i="88"/>
  <c r="C1083" i="88"/>
  <c r="R1082" i="88"/>
  <c r="S1082" i="88" s="1"/>
  <c r="Q1082" i="88"/>
  <c r="O1082" i="88"/>
  <c r="M1082" i="88"/>
  <c r="K1082" i="88"/>
  <c r="I1082" i="88"/>
  <c r="G1082" i="88"/>
  <c r="C1082" i="88"/>
  <c r="R1081" i="88"/>
  <c r="S1081" i="88" s="1"/>
  <c r="Q1081" i="88"/>
  <c r="O1081" i="88"/>
  <c r="M1081" i="88"/>
  <c r="K1081" i="88"/>
  <c r="I1081" i="88"/>
  <c r="G1081" i="88"/>
  <c r="C1081" i="88"/>
  <c r="R1080" i="88"/>
  <c r="S1080" i="88" s="1"/>
  <c r="Q1080" i="88"/>
  <c r="O1080" i="88"/>
  <c r="M1080" i="88"/>
  <c r="K1080" i="88"/>
  <c r="I1080" i="88"/>
  <c r="G1080" i="88"/>
  <c r="C1080" i="88"/>
  <c r="R1079" i="88"/>
  <c r="S1079" i="88" s="1"/>
  <c r="Q1079" i="88"/>
  <c r="O1079" i="88"/>
  <c r="M1079" i="88"/>
  <c r="K1079" i="88"/>
  <c r="I1079" i="88"/>
  <c r="G1079" i="88"/>
  <c r="C1079" i="88"/>
  <c r="R1078" i="88"/>
  <c r="S1078" i="88" s="1"/>
  <c r="Q1078" i="88"/>
  <c r="O1078" i="88"/>
  <c r="M1078" i="88"/>
  <c r="K1078" i="88"/>
  <c r="I1078" i="88"/>
  <c r="G1078" i="88"/>
  <c r="C1078" i="88"/>
  <c r="R1077" i="88"/>
  <c r="S1077" i="88" s="1"/>
  <c r="Q1077" i="88"/>
  <c r="O1077" i="88"/>
  <c r="M1077" i="88"/>
  <c r="K1077" i="88"/>
  <c r="I1077" i="88"/>
  <c r="G1077" i="88"/>
  <c r="C1077" i="88"/>
  <c r="R1076" i="88"/>
  <c r="S1076" i="88" s="1"/>
  <c r="Q1076" i="88"/>
  <c r="O1076" i="88"/>
  <c r="M1076" i="88"/>
  <c r="K1076" i="88"/>
  <c r="I1076" i="88"/>
  <c r="G1076" i="88"/>
  <c r="C1076" i="88"/>
  <c r="R1075" i="88"/>
  <c r="S1075" i="88" s="1"/>
  <c r="Q1075" i="88"/>
  <c r="O1075" i="88"/>
  <c r="M1075" i="88"/>
  <c r="K1075" i="88"/>
  <c r="I1075" i="88"/>
  <c r="G1075" i="88"/>
  <c r="C1075" i="88"/>
  <c r="R1074" i="88"/>
  <c r="S1074" i="88" s="1"/>
  <c r="Q1074" i="88"/>
  <c r="O1074" i="88"/>
  <c r="M1074" i="88"/>
  <c r="K1074" i="88"/>
  <c r="I1074" i="88"/>
  <c r="G1074" i="88"/>
  <c r="C1074" i="88"/>
  <c r="S1073" i="88"/>
  <c r="R1073" i="88"/>
  <c r="Q1073" i="88"/>
  <c r="O1073" i="88"/>
  <c r="M1073" i="88"/>
  <c r="K1073" i="88"/>
  <c r="I1073" i="88"/>
  <c r="G1073" i="88"/>
  <c r="C1073" i="88"/>
  <c r="R1072" i="88"/>
  <c r="S1072" i="88" s="1"/>
  <c r="Q1072" i="88"/>
  <c r="O1072" i="88"/>
  <c r="M1072" i="88"/>
  <c r="K1072" i="88"/>
  <c r="I1072" i="88"/>
  <c r="G1072" i="88"/>
  <c r="C1072" i="88"/>
  <c r="R1071" i="88"/>
  <c r="S1071" i="88" s="1"/>
  <c r="Q1071" i="88"/>
  <c r="O1071" i="88"/>
  <c r="M1071" i="88"/>
  <c r="K1071" i="88"/>
  <c r="I1071" i="88"/>
  <c r="G1071" i="88"/>
  <c r="C1071" i="88"/>
  <c r="R1070" i="88"/>
  <c r="S1070" i="88" s="1"/>
  <c r="Q1070" i="88"/>
  <c r="O1070" i="88"/>
  <c r="M1070" i="88"/>
  <c r="K1070" i="88"/>
  <c r="I1070" i="88"/>
  <c r="G1070" i="88"/>
  <c r="C1070" i="88"/>
  <c r="R1069" i="88"/>
  <c r="S1069" i="88" s="1"/>
  <c r="Q1069" i="88"/>
  <c r="O1069" i="88"/>
  <c r="M1069" i="88"/>
  <c r="K1069" i="88"/>
  <c r="I1069" i="88"/>
  <c r="G1069" i="88"/>
  <c r="C1069" i="88"/>
  <c r="R1068" i="88"/>
  <c r="S1068" i="88" s="1"/>
  <c r="Q1068" i="88"/>
  <c r="O1068" i="88"/>
  <c r="M1068" i="88"/>
  <c r="K1068" i="88"/>
  <c r="I1068" i="88"/>
  <c r="G1068" i="88"/>
  <c r="C1068" i="88"/>
  <c r="R1067" i="88"/>
  <c r="S1067" i="88" s="1"/>
  <c r="Q1067" i="88"/>
  <c r="O1067" i="88"/>
  <c r="M1067" i="88"/>
  <c r="K1067" i="88"/>
  <c r="I1067" i="88"/>
  <c r="G1067" i="88"/>
  <c r="C1067" i="88"/>
  <c r="R1066" i="88"/>
  <c r="S1066" i="88" s="1"/>
  <c r="Q1066" i="88"/>
  <c r="O1066" i="88"/>
  <c r="M1066" i="88"/>
  <c r="K1066" i="88"/>
  <c r="I1066" i="88"/>
  <c r="G1066" i="88"/>
  <c r="C1066" i="88"/>
  <c r="R1065" i="88"/>
  <c r="S1065" i="88" s="1"/>
  <c r="Q1065" i="88"/>
  <c r="O1065" i="88"/>
  <c r="M1065" i="88"/>
  <c r="K1065" i="88"/>
  <c r="I1065" i="88"/>
  <c r="G1065" i="88"/>
  <c r="C1065" i="88"/>
  <c r="R1064" i="88"/>
  <c r="S1064" i="88" s="1"/>
  <c r="Q1064" i="88"/>
  <c r="O1064" i="88"/>
  <c r="M1064" i="88"/>
  <c r="K1064" i="88"/>
  <c r="I1064" i="88"/>
  <c r="G1064" i="88"/>
  <c r="C1064" i="88"/>
  <c r="R1063" i="88"/>
  <c r="S1063" i="88" s="1"/>
  <c r="Q1063" i="88"/>
  <c r="O1063" i="88"/>
  <c r="M1063" i="88"/>
  <c r="K1063" i="88"/>
  <c r="I1063" i="88"/>
  <c r="G1063" i="88"/>
  <c r="C1063" i="88"/>
  <c r="R1062" i="88"/>
  <c r="S1062" i="88" s="1"/>
  <c r="Q1062" i="88"/>
  <c r="O1062" i="88"/>
  <c r="M1062" i="88"/>
  <c r="K1062" i="88"/>
  <c r="I1062" i="88"/>
  <c r="G1062" i="88"/>
  <c r="C1062" i="88"/>
  <c r="R1061" i="88"/>
  <c r="S1061" i="88" s="1"/>
  <c r="Q1061" i="88"/>
  <c r="O1061" i="88"/>
  <c r="M1061" i="88"/>
  <c r="K1061" i="88"/>
  <c r="I1061" i="88"/>
  <c r="G1061" i="88"/>
  <c r="C1061" i="88"/>
  <c r="R1060" i="88"/>
  <c r="S1060" i="88" s="1"/>
  <c r="Q1060" i="88"/>
  <c r="O1060" i="88"/>
  <c r="M1060" i="88"/>
  <c r="K1060" i="88"/>
  <c r="I1060" i="88"/>
  <c r="G1060" i="88"/>
  <c r="C1060" i="88"/>
  <c r="R1059" i="88"/>
  <c r="S1059" i="88" s="1"/>
  <c r="Q1059" i="88"/>
  <c r="O1059" i="88"/>
  <c r="M1059" i="88"/>
  <c r="K1059" i="88"/>
  <c r="I1059" i="88"/>
  <c r="G1059" i="88"/>
  <c r="C1059" i="88"/>
  <c r="R1058" i="88"/>
  <c r="S1058" i="88" s="1"/>
  <c r="Q1058" i="88"/>
  <c r="O1058" i="88"/>
  <c r="M1058" i="88"/>
  <c r="K1058" i="88"/>
  <c r="I1058" i="88"/>
  <c r="G1058" i="88"/>
  <c r="C1058" i="88"/>
  <c r="R1057" i="88"/>
  <c r="S1057" i="88" s="1"/>
  <c r="Q1057" i="88"/>
  <c r="O1057" i="88"/>
  <c r="M1057" i="88"/>
  <c r="K1057" i="88"/>
  <c r="I1057" i="88"/>
  <c r="G1057" i="88"/>
  <c r="C1057" i="88"/>
  <c r="R1056" i="88"/>
  <c r="S1056" i="88" s="1"/>
  <c r="Q1056" i="88"/>
  <c r="O1056" i="88"/>
  <c r="M1056" i="88"/>
  <c r="K1056" i="88"/>
  <c r="I1056" i="88"/>
  <c r="G1056" i="88"/>
  <c r="C1056" i="88"/>
  <c r="R1055" i="88"/>
  <c r="S1055" i="88" s="1"/>
  <c r="Q1055" i="88"/>
  <c r="O1055" i="88"/>
  <c r="M1055" i="88"/>
  <c r="K1055" i="88"/>
  <c r="I1055" i="88"/>
  <c r="G1055" i="88"/>
  <c r="C1055" i="88"/>
  <c r="R1054" i="88"/>
  <c r="S1054" i="88" s="1"/>
  <c r="Q1054" i="88"/>
  <c r="O1054" i="88"/>
  <c r="M1054" i="88"/>
  <c r="K1054" i="88"/>
  <c r="I1054" i="88"/>
  <c r="G1054" i="88"/>
  <c r="C1054" i="88"/>
  <c r="R1053" i="88"/>
  <c r="S1053" i="88" s="1"/>
  <c r="Q1053" i="88"/>
  <c r="O1053" i="88"/>
  <c r="M1053" i="88"/>
  <c r="K1053" i="88"/>
  <c r="I1053" i="88"/>
  <c r="G1053" i="88"/>
  <c r="C1053" i="88"/>
  <c r="R1052" i="88"/>
  <c r="S1052" i="88" s="1"/>
  <c r="Q1052" i="88"/>
  <c r="O1052" i="88"/>
  <c r="M1052" i="88"/>
  <c r="K1052" i="88"/>
  <c r="I1052" i="88"/>
  <c r="G1052" i="88"/>
  <c r="C1052" i="88"/>
  <c r="R1051" i="88"/>
  <c r="S1051" i="88" s="1"/>
  <c r="Q1051" i="88"/>
  <c r="O1051" i="88"/>
  <c r="M1051" i="88"/>
  <c r="K1051" i="88"/>
  <c r="I1051" i="88"/>
  <c r="G1051" i="88"/>
  <c r="C1051" i="88"/>
  <c r="R1050" i="88"/>
  <c r="S1050" i="88" s="1"/>
  <c r="Q1050" i="88"/>
  <c r="O1050" i="88"/>
  <c r="M1050" i="88"/>
  <c r="K1050" i="88"/>
  <c r="I1050" i="88"/>
  <c r="G1050" i="88"/>
  <c r="C1050" i="88"/>
  <c r="R1049" i="88"/>
  <c r="S1049" i="88" s="1"/>
  <c r="Q1049" i="88"/>
  <c r="O1049" i="88"/>
  <c r="M1049" i="88"/>
  <c r="K1049" i="88"/>
  <c r="I1049" i="88"/>
  <c r="G1049" i="88"/>
  <c r="C1049" i="88"/>
  <c r="R1048" i="88"/>
  <c r="S1048" i="88" s="1"/>
  <c r="Q1048" i="88"/>
  <c r="O1048" i="88"/>
  <c r="M1048" i="88"/>
  <c r="K1048" i="88"/>
  <c r="I1048" i="88"/>
  <c r="G1048" i="88"/>
  <c r="C1048" i="88"/>
  <c r="R1047" i="88"/>
  <c r="S1047" i="88" s="1"/>
  <c r="Q1047" i="88"/>
  <c r="O1047" i="88"/>
  <c r="M1047" i="88"/>
  <c r="K1047" i="88"/>
  <c r="I1047" i="88"/>
  <c r="G1047" i="88"/>
  <c r="C1047" i="88"/>
  <c r="R1046" i="88"/>
  <c r="S1046" i="88" s="1"/>
  <c r="Q1046" i="88"/>
  <c r="O1046" i="88"/>
  <c r="M1046" i="88"/>
  <c r="K1046" i="88"/>
  <c r="I1046" i="88"/>
  <c r="G1046" i="88"/>
  <c r="C1046" i="88"/>
  <c r="S1045" i="88"/>
  <c r="R1045" i="88"/>
  <c r="Q1045" i="88"/>
  <c r="O1045" i="88"/>
  <c r="M1045" i="88"/>
  <c r="K1045" i="88"/>
  <c r="I1045" i="88"/>
  <c r="G1045" i="88"/>
  <c r="C1045" i="88"/>
  <c r="R1044" i="88"/>
  <c r="S1044" i="88" s="1"/>
  <c r="Q1044" i="88"/>
  <c r="O1044" i="88"/>
  <c r="M1044" i="88"/>
  <c r="K1044" i="88"/>
  <c r="I1044" i="88"/>
  <c r="G1044" i="88"/>
  <c r="C1044" i="88"/>
  <c r="R1043" i="88"/>
  <c r="S1043" i="88" s="1"/>
  <c r="Q1043" i="88"/>
  <c r="O1043" i="88"/>
  <c r="M1043" i="88"/>
  <c r="K1043" i="88"/>
  <c r="I1043" i="88"/>
  <c r="G1043" i="88"/>
  <c r="C1043" i="88"/>
  <c r="R1042" i="88"/>
  <c r="S1042" i="88" s="1"/>
  <c r="Q1042" i="88"/>
  <c r="O1042" i="88"/>
  <c r="M1042" i="88"/>
  <c r="K1042" i="88"/>
  <c r="I1042" i="88"/>
  <c r="G1042" i="88"/>
  <c r="C1042" i="88"/>
  <c r="R1041" i="88"/>
  <c r="S1041" i="88" s="1"/>
  <c r="Q1041" i="88"/>
  <c r="O1041" i="88"/>
  <c r="M1041" i="88"/>
  <c r="K1041" i="88"/>
  <c r="I1041" i="88"/>
  <c r="G1041" i="88"/>
  <c r="C1041" i="88"/>
  <c r="R1040" i="88"/>
  <c r="S1040" i="88" s="1"/>
  <c r="Q1040" i="88"/>
  <c r="O1040" i="88"/>
  <c r="M1040" i="88"/>
  <c r="K1040" i="88"/>
  <c r="I1040" i="88"/>
  <c r="G1040" i="88"/>
  <c r="C1040" i="88"/>
  <c r="R1039" i="88"/>
  <c r="S1039" i="88" s="1"/>
  <c r="Q1039" i="88"/>
  <c r="O1039" i="88"/>
  <c r="M1039" i="88"/>
  <c r="K1039" i="88"/>
  <c r="I1039" i="88"/>
  <c r="G1039" i="88"/>
  <c r="C1039" i="88"/>
  <c r="R1038" i="88"/>
  <c r="S1038" i="88" s="1"/>
  <c r="Q1038" i="88"/>
  <c r="O1038" i="88"/>
  <c r="M1038" i="88"/>
  <c r="K1038" i="88"/>
  <c r="I1038" i="88"/>
  <c r="G1038" i="88"/>
  <c r="C1038" i="88"/>
  <c r="R1037" i="88"/>
  <c r="S1037" i="88" s="1"/>
  <c r="Q1037" i="88"/>
  <c r="O1037" i="88"/>
  <c r="M1037" i="88"/>
  <c r="K1037" i="88"/>
  <c r="I1037" i="88"/>
  <c r="G1037" i="88"/>
  <c r="C1037" i="88"/>
  <c r="R1036" i="88"/>
  <c r="S1036" i="88" s="1"/>
  <c r="Q1036" i="88"/>
  <c r="O1036" i="88"/>
  <c r="M1036" i="88"/>
  <c r="K1036" i="88"/>
  <c r="I1036" i="88"/>
  <c r="G1036" i="88"/>
  <c r="C1036" i="88"/>
  <c r="R1035" i="88"/>
  <c r="S1035" i="88" s="1"/>
  <c r="Q1035" i="88"/>
  <c r="O1035" i="88"/>
  <c r="M1035" i="88"/>
  <c r="K1035" i="88"/>
  <c r="I1035" i="88"/>
  <c r="G1035" i="88"/>
  <c r="C1035" i="88"/>
  <c r="R1034" i="88"/>
  <c r="S1034" i="88" s="1"/>
  <c r="Q1034" i="88"/>
  <c r="O1034" i="88"/>
  <c r="M1034" i="88"/>
  <c r="K1034" i="88"/>
  <c r="I1034" i="88"/>
  <c r="G1034" i="88"/>
  <c r="C1034" i="88"/>
  <c r="R1033" i="88"/>
  <c r="S1033" i="88" s="1"/>
  <c r="Q1033" i="88"/>
  <c r="O1033" i="88"/>
  <c r="M1033" i="88"/>
  <c r="K1033" i="88"/>
  <c r="I1033" i="88"/>
  <c r="G1033" i="88"/>
  <c r="C1033" i="88"/>
  <c r="R1032" i="88"/>
  <c r="S1032" i="88" s="1"/>
  <c r="Q1032" i="88"/>
  <c r="O1032" i="88"/>
  <c r="M1032" i="88"/>
  <c r="K1032" i="88"/>
  <c r="I1032" i="88"/>
  <c r="G1032" i="88"/>
  <c r="C1032" i="88"/>
  <c r="R1031" i="88"/>
  <c r="S1031" i="88" s="1"/>
  <c r="Q1031" i="88"/>
  <c r="O1031" i="88"/>
  <c r="M1031" i="88"/>
  <c r="K1031" i="88"/>
  <c r="I1031" i="88"/>
  <c r="G1031" i="88"/>
  <c r="C1031" i="88"/>
  <c r="R1030" i="88"/>
  <c r="S1030" i="88" s="1"/>
  <c r="Q1030" i="88"/>
  <c r="O1030" i="88"/>
  <c r="M1030" i="88"/>
  <c r="K1030" i="88"/>
  <c r="I1030" i="88"/>
  <c r="G1030" i="88"/>
  <c r="C1030" i="88"/>
  <c r="R1029" i="88"/>
  <c r="S1029" i="88" s="1"/>
  <c r="Q1029" i="88"/>
  <c r="O1029" i="88"/>
  <c r="M1029" i="88"/>
  <c r="K1029" i="88"/>
  <c r="I1029" i="88"/>
  <c r="G1029" i="88"/>
  <c r="C1029" i="88"/>
  <c r="R1028" i="88"/>
  <c r="S1028" i="88" s="1"/>
  <c r="Q1028" i="88"/>
  <c r="O1028" i="88"/>
  <c r="M1028" i="88"/>
  <c r="K1028" i="88"/>
  <c r="I1028" i="88"/>
  <c r="G1028" i="88"/>
  <c r="C1028" i="88"/>
  <c r="R1027" i="88"/>
  <c r="S1027" i="88" s="1"/>
  <c r="Q1027" i="88"/>
  <c r="O1027" i="88"/>
  <c r="M1027" i="88"/>
  <c r="K1027" i="88"/>
  <c r="I1027" i="88"/>
  <c r="G1027" i="88"/>
  <c r="C1027" i="88"/>
  <c r="R1026" i="88"/>
  <c r="S1026" i="88" s="1"/>
  <c r="Q1026" i="88"/>
  <c r="O1026" i="88"/>
  <c r="M1026" i="88"/>
  <c r="K1026" i="88"/>
  <c r="I1026" i="88"/>
  <c r="G1026" i="88"/>
  <c r="C1026" i="88"/>
  <c r="R1025" i="88"/>
  <c r="S1025" i="88" s="1"/>
  <c r="Q1025" i="88"/>
  <c r="O1025" i="88"/>
  <c r="M1025" i="88"/>
  <c r="K1025" i="88"/>
  <c r="I1025" i="88"/>
  <c r="G1025" i="88"/>
  <c r="C1025" i="88"/>
  <c r="R1024" i="88"/>
  <c r="S1024" i="88" s="1"/>
  <c r="Q1024" i="88"/>
  <c r="O1024" i="88"/>
  <c r="M1024" i="88"/>
  <c r="K1024" i="88"/>
  <c r="I1024" i="88"/>
  <c r="G1024" i="88"/>
  <c r="C1024" i="88"/>
  <c r="R1023" i="88"/>
  <c r="S1023" i="88" s="1"/>
  <c r="Q1023" i="88"/>
  <c r="O1023" i="88"/>
  <c r="M1023" i="88"/>
  <c r="K1023" i="88"/>
  <c r="I1023" i="88"/>
  <c r="G1023" i="88"/>
  <c r="C1023" i="88"/>
  <c r="R1022" i="88"/>
  <c r="S1022" i="88" s="1"/>
  <c r="Q1022" i="88"/>
  <c r="O1022" i="88"/>
  <c r="M1022" i="88"/>
  <c r="K1022" i="88"/>
  <c r="I1022" i="88"/>
  <c r="G1022" i="88"/>
  <c r="C1022" i="88"/>
  <c r="S1021" i="88"/>
  <c r="R1021" i="88"/>
  <c r="Q1021" i="88"/>
  <c r="O1021" i="88"/>
  <c r="M1021" i="88"/>
  <c r="K1021" i="88"/>
  <c r="I1021" i="88"/>
  <c r="G1021" i="88"/>
  <c r="C1021" i="88"/>
  <c r="R1020" i="88"/>
  <c r="S1020" i="88" s="1"/>
  <c r="Q1020" i="88"/>
  <c r="O1020" i="88"/>
  <c r="M1020" i="88"/>
  <c r="K1020" i="88"/>
  <c r="I1020" i="88"/>
  <c r="G1020" i="88"/>
  <c r="C1020" i="88"/>
  <c r="R1019" i="88"/>
  <c r="S1019" i="88" s="1"/>
  <c r="Q1019" i="88"/>
  <c r="O1019" i="88"/>
  <c r="M1019" i="88"/>
  <c r="K1019" i="88"/>
  <c r="I1019" i="88"/>
  <c r="G1019" i="88"/>
  <c r="C1019" i="88"/>
  <c r="R1018" i="88"/>
  <c r="S1018" i="88" s="1"/>
  <c r="Q1018" i="88"/>
  <c r="O1018" i="88"/>
  <c r="M1018" i="88"/>
  <c r="K1018" i="88"/>
  <c r="I1018" i="88"/>
  <c r="G1018" i="88"/>
  <c r="C1018" i="88"/>
  <c r="R1017" i="88"/>
  <c r="S1017" i="88" s="1"/>
  <c r="Q1017" i="88"/>
  <c r="O1017" i="88"/>
  <c r="M1017" i="88"/>
  <c r="K1017" i="88"/>
  <c r="I1017" i="88"/>
  <c r="G1017" i="88"/>
  <c r="C1017" i="88"/>
  <c r="R1016" i="88"/>
  <c r="S1016" i="88" s="1"/>
  <c r="Q1016" i="88"/>
  <c r="O1016" i="88"/>
  <c r="M1016" i="88"/>
  <c r="K1016" i="88"/>
  <c r="I1016" i="88"/>
  <c r="G1016" i="88"/>
  <c r="C1016" i="88"/>
  <c r="R1015" i="88"/>
  <c r="S1015" i="88" s="1"/>
  <c r="Q1015" i="88"/>
  <c r="O1015" i="88"/>
  <c r="M1015" i="88"/>
  <c r="K1015" i="88"/>
  <c r="I1015" i="88"/>
  <c r="G1015" i="88"/>
  <c r="C1015" i="88"/>
  <c r="R1014" i="88"/>
  <c r="S1014" i="88" s="1"/>
  <c r="Q1014" i="88"/>
  <c r="O1014" i="88"/>
  <c r="M1014" i="88"/>
  <c r="K1014" i="88"/>
  <c r="I1014" i="88"/>
  <c r="G1014" i="88"/>
  <c r="C1014" i="88"/>
  <c r="R1013" i="88"/>
  <c r="S1013" i="88" s="1"/>
  <c r="Q1013" i="88"/>
  <c r="O1013" i="88"/>
  <c r="M1013" i="88"/>
  <c r="K1013" i="88"/>
  <c r="I1013" i="88"/>
  <c r="G1013" i="88"/>
  <c r="C1013" i="88"/>
  <c r="R1012" i="88"/>
  <c r="S1012" i="88" s="1"/>
  <c r="Q1012" i="88"/>
  <c r="O1012" i="88"/>
  <c r="M1012" i="88"/>
  <c r="K1012" i="88"/>
  <c r="I1012" i="88"/>
  <c r="G1012" i="88"/>
  <c r="C1012" i="88"/>
  <c r="R1011" i="88"/>
  <c r="S1011" i="88" s="1"/>
  <c r="Q1011" i="88"/>
  <c r="O1011" i="88"/>
  <c r="M1011" i="88"/>
  <c r="K1011" i="88"/>
  <c r="I1011" i="88"/>
  <c r="G1011" i="88"/>
  <c r="C1011" i="88"/>
  <c r="R1010" i="88"/>
  <c r="S1010" i="88" s="1"/>
  <c r="Q1010" i="88"/>
  <c r="O1010" i="88"/>
  <c r="M1010" i="88"/>
  <c r="K1010" i="88"/>
  <c r="I1010" i="88"/>
  <c r="G1010" i="88"/>
  <c r="C1010" i="88"/>
  <c r="R1009" i="88"/>
  <c r="S1009" i="88" s="1"/>
  <c r="Q1009" i="88"/>
  <c r="O1009" i="88"/>
  <c r="M1009" i="88"/>
  <c r="K1009" i="88"/>
  <c r="I1009" i="88"/>
  <c r="G1009" i="88"/>
  <c r="C1009" i="88"/>
  <c r="R1008" i="88"/>
  <c r="S1008" i="88" s="1"/>
  <c r="Q1008" i="88"/>
  <c r="O1008" i="88"/>
  <c r="M1008" i="88"/>
  <c r="K1008" i="88"/>
  <c r="I1008" i="88"/>
  <c r="G1008" i="88"/>
  <c r="C1008" i="88"/>
  <c r="R1007" i="88"/>
  <c r="S1007" i="88" s="1"/>
  <c r="Q1007" i="88"/>
  <c r="O1007" i="88"/>
  <c r="M1007" i="88"/>
  <c r="K1007" i="88"/>
  <c r="I1007" i="88"/>
  <c r="G1007" i="88"/>
  <c r="C1007" i="88"/>
  <c r="R1006" i="88"/>
  <c r="S1006" i="88" s="1"/>
  <c r="Q1006" i="88"/>
  <c r="O1006" i="88"/>
  <c r="M1006" i="88"/>
  <c r="K1006" i="88"/>
  <c r="I1006" i="88"/>
  <c r="G1006" i="88"/>
  <c r="C1006" i="88"/>
  <c r="R1005" i="88"/>
  <c r="S1005" i="88" s="1"/>
  <c r="Q1005" i="88"/>
  <c r="O1005" i="88"/>
  <c r="M1005" i="88"/>
  <c r="K1005" i="88"/>
  <c r="I1005" i="88"/>
  <c r="G1005" i="88"/>
  <c r="C1005" i="88"/>
  <c r="R1004" i="88"/>
  <c r="S1004" i="88" s="1"/>
  <c r="Q1004" i="88"/>
  <c r="O1004" i="88"/>
  <c r="M1004" i="88"/>
  <c r="K1004" i="88"/>
  <c r="I1004" i="88"/>
  <c r="G1004" i="88"/>
  <c r="C1004" i="88"/>
  <c r="R1003" i="88"/>
  <c r="S1003" i="88" s="1"/>
  <c r="Q1003" i="88"/>
  <c r="O1003" i="88"/>
  <c r="M1003" i="88"/>
  <c r="K1003" i="88"/>
  <c r="I1003" i="88"/>
  <c r="G1003" i="88"/>
  <c r="C1003" i="88"/>
  <c r="R1002" i="88"/>
  <c r="S1002" i="88" s="1"/>
  <c r="Q1002" i="88"/>
  <c r="O1002" i="88"/>
  <c r="M1002" i="88"/>
  <c r="K1002" i="88"/>
  <c r="I1002" i="88"/>
  <c r="G1002" i="88"/>
  <c r="C1002" i="88"/>
  <c r="R1001" i="88"/>
  <c r="S1001" i="88" s="1"/>
  <c r="Q1001" i="88"/>
  <c r="O1001" i="88"/>
  <c r="M1001" i="88"/>
  <c r="K1001" i="88"/>
  <c r="I1001" i="88"/>
  <c r="G1001" i="88"/>
  <c r="C1001" i="88"/>
  <c r="R1000" i="88"/>
  <c r="S1000" i="88" s="1"/>
  <c r="Q1000" i="88"/>
  <c r="O1000" i="88"/>
  <c r="M1000" i="88"/>
  <c r="K1000" i="88"/>
  <c r="I1000" i="88"/>
  <c r="G1000" i="88"/>
  <c r="C1000" i="88"/>
  <c r="R999" i="88"/>
  <c r="S999" i="88" s="1"/>
  <c r="Q999" i="88"/>
  <c r="O999" i="88"/>
  <c r="M999" i="88"/>
  <c r="K999" i="88"/>
  <c r="I999" i="88"/>
  <c r="G999" i="88"/>
  <c r="C999" i="88"/>
  <c r="R998" i="88"/>
  <c r="S998" i="88" s="1"/>
  <c r="Q998" i="88"/>
  <c r="O998" i="88"/>
  <c r="M998" i="88"/>
  <c r="K998" i="88"/>
  <c r="I998" i="88"/>
  <c r="G998" i="88"/>
  <c r="C998" i="88"/>
  <c r="R997" i="88"/>
  <c r="S997" i="88" s="1"/>
  <c r="Q997" i="88"/>
  <c r="O997" i="88"/>
  <c r="M997" i="88"/>
  <c r="K997" i="88"/>
  <c r="I997" i="88"/>
  <c r="G997" i="88"/>
  <c r="C997" i="88"/>
  <c r="S996" i="88"/>
  <c r="R996" i="88"/>
  <c r="Q996" i="88"/>
  <c r="O996" i="88"/>
  <c r="M996" i="88"/>
  <c r="K996" i="88"/>
  <c r="I996" i="88"/>
  <c r="G996" i="88"/>
  <c r="C996" i="88"/>
  <c r="R995" i="88"/>
  <c r="S995" i="88" s="1"/>
  <c r="Q995" i="88"/>
  <c r="O995" i="88"/>
  <c r="M995" i="88"/>
  <c r="K995" i="88"/>
  <c r="I995" i="88"/>
  <c r="G995" i="88"/>
  <c r="C995" i="88"/>
  <c r="R994" i="88"/>
  <c r="S994" i="88" s="1"/>
  <c r="Q994" i="88"/>
  <c r="O994" i="88"/>
  <c r="M994" i="88"/>
  <c r="K994" i="88"/>
  <c r="I994" i="88"/>
  <c r="G994" i="88"/>
  <c r="C994" i="88"/>
  <c r="R993" i="88"/>
  <c r="S993" i="88" s="1"/>
  <c r="Q993" i="88"/>
  <c r="O993" i="88"/>
  <c r="M993" i="88"/>
  <c r="K993" i="88"/>
  <c r="I993" i="88"/>
  <c r="G993" i="88"/>
  <c r="C993" i="88"/>
  <c r="R992" i="88"/>
  <c r="S992" i="88" s="1"/>
  <c r="Q992" i="88"/>
  <c r="O992" i="88"/>
  <c r="M992" i="88"/>
  <c r="K992" i="88"/>
  <c r="I992" i="88"/>
  <c r="G992" i="88"/>
  <c r="C992" i="88"/>
  <c r="R991" i="88"/>
  <c r="S991" i="88" s="1"/>
  <c r="Q991" i="88"/>
  <c r="O991" i="88"/>
  <c r="M991" i="88"/>
  <c r="K991" i="88"/>
  <c r="I991" i="88"/>
  <c r="G991" i="88"/>
  <c r="C991" i="88"/>
  <c r="R990" i="88"/>
  <c r="S990" i="88" s="1"/>
  <c r="Q990" i="88"/>
  <c r="O990" i="88"/>
  <c r="M990" i="88"/>
  <c r="K990" i="88"/>
  <c r="I990" i="88"/>
  <c r="G990" i="88"/>
  <c r="C990" i="88"/>
  <c r="R989" i="88"/>
  <c r="S989" i="88" s="1"/>
  <c r="Q989" i="88"/>
  <c r="O989" i="88"/>
  <c r="M989" i="88"/>
  <c r="K989" i="88"/>
  <c r="I989" i="88"/>
  <c r="G989" i="88"/>
  <c r="C989" i="88"/>
  <c r="R988" i="88"/>
  <c r="S988" i="88" s="1"/>
  <c r="Q988" i="88"/>
  <c r="O988" i="88"/>
  <c r="M988" i="88"/>
  <c r="K988" i="88"/>
  <c r="I988" i="88"/>
  <c r="G988" i="88"/>
  <c r="C988" i="88"/>
  <c r="R987" i="88"/>
  <c r="S987" i="88" s="1"/>
  <c r="Q987" i="88"/>
  <c r="O987" i="88"/>
  <c r="M987" i="88"/>
  <c r="K987" i="88"/>
  <c r="I987" i="88"/>
  <c r="G987" i="88"/>
  <c r="C987" i="88"/>
  <c r="R986" i="88"/>
  <c r="S986" i="88" s="1"/>
  <c r="Q986" i="88"/>
  <c r="O986" i="88"/>
  <c r="M986" i="88"/>
  <c r="K986" i="88"/>
  <c r="I986" i="88"/>
  <c r="G986" i="88"/>
  <c r="C986" i="88"/>
  <c r="R985" i="88"/>
  <c r="S985" i="88" s="1"/>
  <c r="Q985" i="88"/>
  <c r="O985" i="88"/>
  <c r="M985" i="88"/>
  <c r="K985" i="88"/>
  <c r="I985" i="88"/>
  <c r="G985" i="88"/>
  <c r="C985" i="88"/>
  <c r="R984" i="88"/>
  <c r="S984" i="88" s="1"/>
  <c r="Q984" i="88"/>
  <c r="O984" i="88"/>
  <c r="M984" i="88"/>
  <c r="K984" i="88"/>
  <c r="I984" i="88"/>
  <c r="G984" i="88"/>
  <c r="C984" i="88"/>
  <c r="R983" i="88"/>
  <c r="S983" i="88" s="1"/>
  <c r="Q983" i="88"/>
  <c r="O983" i="88"/>
  <c r="M983" i="88"/>
  <c r="K983" i="88"/>
  <c r="I983" i="88"/>
  <c r="G983" i="88"/>
  <c r="C983" i="88"/>
  <c r="R982" i="88"/>
  <c r="S982" i="88" s="1"/>
  <c r="Q982" i="88"/>
  <c r="O982" i="88"/>
  <c r="M982" i="88"/>
  <c r="K982" i="88"/>
  <c r="I982" i="88"/>
  <c r="G982" i="88"/>
  <c r="C982" i="88"/>
  <c r="R981" i="88"/>
  <c r="S981" i="88" s="1"/>
  <c r="Q981" i="88"/>
  <c r="O981" i="88"/>
  <c r="M981" i="88"/>
  <c r="K981" i="88"/>
  <c r="I981" i="88"/>
  <c r="G981" i="88"/>
  <c r="C981" i="88"/>
  <c r="S980" i="88"/>
  <c r="R980" i="88"/>
  <c r="Q980" i="88"/>
  <c r="O980" i="88"/>
  <c r="M980" i="88"/>
  <c r="K980" i="88"/>
  <c r="I980" i="88"/>
  <c r="G980" i="88"/>
  <c r="C980" i="88"/>
  <c r="R979" i="88"/>
  <c r="S979" i="88" s="1"/>
  <c r="Q979" i="88"/>
  <c r="O979" i="88"/>
  <c r="M979" i="88"/>
  <c r="K979" i="88"/>
  <c r="I979" i="88"/>
  <c r="G979" i="88"/>
  <c r="C979" i="88"/>
  <c r="R978" i="88"/>
  <c r="S978" i="88" s="1"/>
  <c r="Q978" i="88"/>
  <c r="O978" i="88"/>
  <c r="M978" i="88"/>
  <c r="K978" i="88"/>
  <c r="I978" i="88"/>
  <c r="G978" i="88"/>
  <c r="C978" i="88"/>
  <c r="R977" i="88"/>
  <c r="S977" i="88" s="1"/>
  <c r="Q977" i="88"/>
  <c r="O977" i="88"/>
  <c r="M977" i="88"/>
  <c r="K977" i="88"/>
  <c r="I977" i="88"/>
  <c r="G977" i="88"/>
  <c r="C977" i="88"/>
  <c r="R976" i="88"/>
  <c r="S976" i="88" s="1"/>
  <c r="Q976" i="88"/>
  <c r="O976" i="88"/>
  <c r="M976" i="88"/>
  <c r="K976" i="88"/>
  <c r="I976" i="88"/>
  <c r="G976" i="88"/>
  <c r="C976" i="88"/>
  <c r="R975" i="88"/>
  <c r="S975" i="88" s="1"/>
  <c r="Q975" i="88"/>
  <c r="O975" i="88"/>
  <c r="M975" i="88"/>
  <c r="K975" i="88"/>
  <c r="I975" i="88"/>
  <c r="G975" i="88"/>
  <c r="C975" i="88"/>
  <c r="R974" i="88"/>
  <c r="S974" i="88" s="1"/>
  <c r="Q974" i="88"/>
  <c r="O974" i="88"/>
  <c r="M974" i="88"/>
  <c r="K974" i="88"/>
  <c r="I974" i="88"/>
  <c r="G974" i="88"/>
  <c r="C974" i="88"/>
  <c r="R973" i="88"/>
  <c r="S973" i="88" s="1"/>
  <c r="Q973" i="88"/>
  <c r="O973" i="88"/>
  <c r="M973" i="88"/>
  <c r="K973" i="88"/>
  <c r="I973" i="88"/>
  <c r="G973" i="88"/>
  <c r="C973" i="88"/>
  <c r="R972" i="88"/>
  <c r="S972" i="88" s="1"/>
  <c r="Q972" i="88"/>
  <c r="O972" i="88"/>
  <c r="M972" i="88"/>
  <c r="K972" i="88"/>
  <c r="I972" i="88"/>
  <c r="G972" i="88"/>
  <c r="C972" i="88"/>
  <c r="R971" i="88"/>
  <c r="S971" i="88" s="1"/>
  <c r="Q971" i="88"/>
  <c r="O971" i="88"/>
  <c r="M971" i="88"/>
  <c r="K971" i="88"/>
  <c r="I971" i="88"/>
  <c r="G971" i="88"/>
  <c r="C971" i="88"/>
  <c r="R970" i="88"/>
  <c r="S970" i="88" s="1"/>
  <c r="Q970" i="88"/>
  <c r="O970" i="88"/>
  <c r="M970" i="88"/>
  <c r="K970" i="88"/>
  <c r="I970" i="88"/>
  <c r="G970" i="88"/>
  <c r="C970" i="88"/>
  <c r="R969" i="88"/>
  <c r="S969" i="88" s="1"/>
  <c r="Q969" i="88"/>
  <c r="O969" i="88"/>
  <c r="M969" i="88"/>
  <c r="K969" i="88"/>
  <c r="I969" i="88"/>
  <c r="G969" i="88"/>
  <c r="C969" i="88"/>
  <c r="R968" i="88"/>
  <c r="S968" i="88" s="1"/>
  <c r="Q968" i="88"/>
  <c r="O968" i="88"/>
  <c r="M968" i="88"/>
  <c r="K968" i="88"/>
  <c r="I968" i="88"/>
  <c r="G968" i="88"/>
  <c r="C968" i="88"/>
  <c r="R967" i="88"/>
  <c r="S967" i="88" s="1"/>
  <c r="Q967" i="88"/>
  <c r="O967" i="88"/>
  <c r="M967" i="88"/>
  <c r="K967" i="88"/>
  <c r="I967" i="88"/>
  <c r="G967" i="88"/>
  <c r="C967" i="88"/>
  <c r="S966" i="88"/>
  <c r="R966" i="88"/>
  <c r="Q966" i="88"/>
  <c r="O966" i="88"/>
  <c r="M966" i="88"/>
  <c r="K966" i="88"/>
  <c r="I966" i="88"/>
  <c r="G966" i="88"/>
  <c r="C966" i="88"/>
  <c r="R965" i="88"/>
  <c r="S965" i="88" s="1"/>
  <c r="Q965" i="88"/>
  <c r="O965" i="88"/>
  <c r="M965" i="88"/>
  <c r="K965" i="88"/>
  <c r="I965" i="88"/>
  <c r="G965" i="88"/>
  <c r="C965" i="88"/>
  <c r="R964" i="88"/>
  <c r="S964" i="88" s="1"/>
  <c r="Q964" i="88"/>
  <c r="O964" i="88"/>
  <c r="M964" i="88"/>
  <c r="K964" i="88"/>
  <c r="I964" i="88"/>
  <c r="G964" i="88"/>
  <c r="C964" i="88"/>
  <c r="R963" i="88"/>
  <c r="S963" i="88" s="1"/>
  <c r="Q963" i="88"/>
  <c r="O963" i="88"/>
  <c r="M963" i="88"/>
  <c r="K963" i="88"/>
  <c r="I963" i="88"/>
  <c r="G963" i="88"/>
  <c r="C963" i="88"/>
  <c r="R962" i="88"/>
  <c r="S962" i="88" s="1"/>
  <c r="Q962" i="88"/>
  <c r="O962" i="88"/>
  <c r="M962" i="88"/>
  <c r="K962" i="88"/>
  <c r="I962" i="88"/>
  <c r="G962" i="88"/>
  <c r="C962" i="88"/>
  <c r="R961" i="88"/>
  <c r="S961" i="88" s="1"/>
  <c r="Q961" i="88"/>
  <c r="O961" i="88"/>
  <c r="M961" i="88"/>
  <c r="K961" i="88"/>
  <c r="I961" i="88"/>
  <c r="G961" i="88"/>
  <c r="C961" i="88"/>
  <c r="R960" i="88"/>
  <c r="S960" i="88" s="1"/>
  <c r="Q960" i="88"/>
  <c r="O960" i="88"/>
  <c r="M960" i="88"/>
  <c r="K960" i="88"/>
  <c r="I960" i="88"/>
  <c r="G960" i="88"/>
  <c r="C960" i="88"/>
  <c r="R959" i="88"/>
  <c r="S959" i="88" s="1"/>
  <c r="Q959" i="88"/>
  <c r="O959" i="88"/>
  <c r="M959" i="88"/>
  <c r="K959" i="88"/>
  <c r="I959" i="88"/>
  <c r="G959" i="88"/>
  <c r="C959" i="88"/>
  <c r="R958" i="88"/>
  <c r="S958" i="88" s="1"/>
  <c r="Q958" i="88"/>
  <c r="O958" i="88"/>
  <c r="M958" i="88"/>
  <c r="K958" i="88"/>
  <c r="I958" i="88"/>
  <c r="G958" i="88"/>
  <c r="C958" i="88"/>
  <c r="R957" i="88"/>
  <c r="S957" i="88" s="1"/>
  <c r="Q957" i="88"/>
  <c r="O957" i="88"/>
  <c r="M957" i="88"/>
  <c r="K957" i="88"/>
  <c r="I957" i="88"/>
  <c r="G957" i="88"/>
  <c r="C957" i="88"/>
  <c r="R956" i="88"/>
  <c r="S956" i="88" s="1"/>
  <c r="Q956" i="88"/>
  <c r="O956" i="88"/>
  <c r="M956" i="88"/>
  <c r="K956" i="88"/>
  <c r="I956" i="88"/>
  <c r="G956" i="88"/>
  <c r="C956" i="88"/>
  <c r="R955" i="88"/>
  <c r="S955" i="88" s="1"/>
  <c r="Q955" i="88"/>
  <c r="O955" i="88"/>
  <c r="M955" i="88"/>
  <c r="K955" i="88"/>
  <c r="I955" i="88"/>
  <c r="G955" i="88"/>
  <c r="C955" i="88"/>
  <c r="R954" i="88"/>
  <c r="S954" i="88" s="1"/>
  <c r="Q954" i="88"/>
  <c r="O954" i="88"/>
  <c r="M954" i="88"/>
  <c r="K954" i="88"/>
  <c r="I954" i="88"/>
  <c r="G954" i="88"/>
  <c r="C954" i="88"/>
  <c r="R953" i="88"/>
  <c r="S953" i="88" s="1"/>
  <c r="Q953" i="88"/>
  <c r="O953" i="88"/>
  <c r="M953" i="88"/>
  <c r="K953" i="88"/>
  <c r="I953" i="88"/>
  <c r="G953" i="88"/>
  <c r="C953" i="88"/>
  <c r="R952" i="88"/>
  <c r="S952" i="88" s="1"/>
  <c r="Q952" i="88"/>
  <c r="O952" i="88"/>
  <c r="M952" i="88"/>
  <c r="K952" i="88"/>
  <c r="I952" i="88"/>
  <c r="G952" i="88"/>
  <c r="C952" i="88"/>
  <c r="R951" i="88"/>
  <c r="S951" i="88" s="1"/>
  <c r="Q951" i="88"/>
  <c r="O951" i="88"/>
  <c r="M951" i="88"/>
  <c r="K951" i="88"/>
  <c r="I951" i="88"/>
  <c r="G951" i="88"/>
  <c r="C951" i="88"/>
  <c r="R950" i="88"/>
  <c r="S950" i="88" s="1"/>
  <c r="Q950" i="88"/>
  <c r="O950" i="88"/>
  <c r="M950" i="88"/>
  <c r="K950" i="88"/>
  <c r="I950" i="88"/>
  <c r="G950" i="88"/>
  <c r="C950" i="88"/>
  <c r="R949" i="88"/>
  <c r="S949" i="88" s="1"/>
  <c r="Q949" i="88"/>
  <c r="O949" i="88"/>
  <c r="M949" i="88"/>
  <c r="K949" i="88"/>
  <c r="I949" i="88"/>
  <c r="G949" i="88"/>
  <c r="C949" i="88"/>
  <c r="R948" i="88"/>
  <c r="S948" i="88" s="1"/>
  <c r="Q948" i="88"/>
  <c r="O948" i="88"/>
  <c r="M948" i="88"/>
  <c r="K948" i="88"/>
  <c r="I948" i="88"/>
  <c r="G948" i="88"/>
  <c r="C948" i="88"/>
  <c r="R947" i="88"/>
  <c r="S947" i="88" s="1"/>
  <c r="Q947" i="88"/>
  <c r="O947" i="88"/>
  <c r="M947" i="88"/>
  <c r="K947" i="88"/>
  <c r="I947" i="88"/>
  <c r="G947" i="88"/>
  <c r="C947" i="88"/>
  <c r="R946" i="88"/>
  <c r="S946" i="88" s="1"/>
  <c r="Q946" i="88"/>
  <c r="O946" i="88"/>
  <c r="M946" i="88"/>
  <c r="K946" i="88"/>
  <c r="I946" i="88"/>
  <c r="G946" i="88"/>
  <c r="C946" i="88"/>
  <c r="R945" i="88"/>
  <c r="S945" i="88" s="1"/>
  <c r="Q945" i="88"/>
  <c r="O945" i="88"/>
  <c r="M945" i="88"/>
  <c r="K945" i="88"/>
  <c r="I945" i="88"/>
  <c r="G945" i="88"/>
  <c r="C945" i="88"/>
  <c r="R944" i="88"/>
  <c r="S944" i="88" s="1"/>
  <c r="Q944" i="88"/>
  <c r="O944" i="88"/>
  <c r="M944" i="88"/>
  <c r="K944" i="88"/>
  <c r="I944" i="88"/>
  <c r="G944" i="88"/>
  <c r="C944" i="88"/>
  <c r="R943" i="88"/>
  <c r="S943" i="88" s="1"/>
  <c r="Q943" i="88"/>
  <c r="O943" i="88"/>
  <c r="M943" i="88"/>
  <c r="K943" i="88"/>
  <c r="I943" i="88"/>
  <c r="G943" i="88"/>
  <c r="C943" i="88"/>
  <c r="S942" i="88"/>
  <c r="R942" i="88"/>
  <c r="Q942" i="88"/>
  <c r="O942" i="88"/>
  <c r="M942" i="88"/>
  <c r="K942" i="88"/>
  <c r="I942" i="88"/>
  <c r="G942" i="88"/>
  <c r="C942" i="88"/>
  <c r="R941" i="88"/>
  <c r="S941" i="88" s="1"/>
  <c r="Q941" i="88"/>
  <c r="O941" i="88"/>
  <c r="M941" i="88"/>
  <c r="K941" i="88"/>
  <c r="I941" i="88"/>
  <c r="G941" i="88"/>
  <c r="C941" i="88"/>
  <c r="R940" i="88"/>
  <c r="S940" i="88" s="1"/>
  <c r="Q940" i="88"/>
  <c r="O940" i="88"/>
  <c r="M940" i="88"/>
  <c r="K940" i="88"/>
  <c r="I940" i="88"/>
  <c r="G940" i="88"/>
  <c r="C940" i="88"/>
  <c r="R939" i="88"/>
  <c r="S939" i="88" s="1"/>
  <c r="Q939" i="88"/>
  <c r="O939" i="88"/>
  <c r="M939" i="88"/>
  <c r="K939" i="88"/>
  <c r="I939" i="88"/>
  <c r="G939" i="88"/>
  <c r="C939" i="88"/>
  <c r="R938" i="88"/>
  <c r="S938" i="88" s="1"/>
  <c r="Q938" i="88"/>
  <c r="O938" i="88"/>
  <c r="M938" i="88"/>
  <c r="K938" i="88"/>
  <c r="I938" i="88"/>
  <c r="G938" i="88"/>
  <c r="C938" i="88"/>
  <c r="R937" i="88"/>
  <c r="S937" i="88" s="1"/>
  <c r="Q937" i="88"/>
  <c r="O937" i="88"/>
  <c r="M937" i="88"/>
  <c r="K937" i="88"/>
  <c r="I937" i="88"/>
  <c r="G937" i="88"/>
  <c r="C937" i="88"/>
  <c r="R936" i="88"/>
  <c r="S936" i="88" s="1"/>
  <c r="Q936" i="88"/>
  <c r="O936" i="88"/>
  <c r="M936" i="88"/>
  <c r="K936" i="88"/>
  <c r="I936" i="88"/>
  <c r="G936" i="88"/>
  <c r="C936" i="88"/>
  <c r="R935" i="88"/>
  <c r="S935" i="88" s="1"/>
  <c r="Q935" i="88"/>
  <c r="O935" i="88"/>
  <c r="M935" i="88"/>
  <c r="K935" i="88"/>
  <c r="I935" i="88"/>
  <c r="G935" i="88"/>
  <c r="C935" i="88"/>
  <c r="R934" i="88"/>
  <c r="S934" i="88" s="1"/>
  <c r="Q934" i="88"/>
  <c r="O934" i="88"/>
  <c r="M934" i="88"/>
  <c r="K934" i="88"/>
  <c r="I934" i="88"/>
  <c r="G934" i="88"/>
  <c r="C934" i="88"/>
  <c r="R933" i="88"/>
  <c r="S933" i="88" s="1"/>
  <c r="Q933" i="88"/>
  <c r="O933" i="88"/>
  <c r="M933" i="88"/>
  <c r="K933" i="88"/>
  <c r="I933" i="88"/>
  <c r="G933" i="88"/>
  <c r="C933" i="88"/>
  <c r="R932" i="88"/>
  <c r="S932" i="88" s="1"/>
  <c r="Q932" i="88"/>
  <c r="O932" i="88"/>
  <c r="M932" i="88"/>
  <c r="K932" i="88"/>
  <c r="I932" i="88"/>
  <c r="G932" i="88"/>
  <c r="C932" i="88"/>
  <c r="R931" i="88"/>
  <c r="S931" i="88" s="1"/>
  <c r="Q931" i="88"/>
  <c r="O931" i="88"/>
  <c r="M931" i="88"/>
  <c r="K931" i="88"/>
  <c r="I931" i="88"/>
  <c r="G931" i="88"/>
  <c r="C931" i="88"/>
  <c r="R930" i="88"/>
  <c r="S930" i="88" s="1"/>
  <c r="Q930" i="88"/>
  <c r="O930" i="88"/>
  <c r="M930" i="88"/>
  <c r="K930" i="88"/>
  <c r="I930" i="88"/>
  <c r="G930" i="88"/>
  <c r="C930" i="88"/>
  <c r="R929" i="88"/>
  <c r="S929" i="88" s="1"/>
  <c r="Q929" i="88"/>
  <c r="O929" i="88"/>
  <c r="M929" i="88"/>
  <c r="K929" i="88"/>
  <c r="I929" i="88"/>
  <c r="G929" i="88"/>
  <c r="C929" i="88"/>
  <c r="R928" i="88"/>
  <c r="S928" i="88" s="1"/>
  <c r="Q928" i="88"/>
  <c r="O928" i="88"/>
  <c r="M928" i="88"/>
  <c r="K928" i="88"/>
  <c r="I928" i="88"/>
  <c r="G928" i="88"/>
  <c r="C928" i="88"/>
  <c r="R927" i="88"/>
  <c r="S927" i="88" s="1"/>
  <c r="Q927" i="88"/>
  <c r="O927" i="88"/>
  <c r="M927" i="88"/>
  <c r="K927" i="88"/>
  <c r="I927" i="88"/>
  <c r="G927" i="88"/>
  <c r="C927" i="88"/>
  <c r="R926" i="88"/>
  <c r="S926" i="88" s="1"/>
  <c r="Q926" i="88"/>
  <c r="O926" i="88"/>
  <c r="M926" i="88"/>
  <c r="K926" i="88"/>
  <c r="I926" i="88"/>
  <c r="G926" i="88"/>
  <c r="C926" i="88"/>
  <c r="R925" i="88"/>
  <c r="S925" i="88" s="1"/>
  <c r="Q925" i="88"/>
  <c r="O925" i="88"/>
  <c r="M925" i="88"/>
  <c r="K925" i="88"/>
  <c r="I925" i="88"/>
  <c r="G925" i="88"/>
  <c r="C925" i="88"/>
  <c r="R924" i="88"/>
  <c r="S924" i="88" s="1"/>
  <c r="Q924" i="88"/>
  <c r="O924" i="88"/>
  <c r="M924" i="88"/>
  <c r="K924" i="88"/>
  <c r="I924" i="88"/>
  <c r="G924" i="88"/>
  <c r="C924" i="88"/>
  <c r="R923" i="88"/>
  <c r="S923" i="88" s="1"/>
  <c r="Q923" i="88"/>
  <c r="O923" i="88"/>
  <c r="M923" i="88"/>
  <c r="K923" i="88"/>
  <c r="I923" i="88"/>
  <c r="G923" i="88"/>
  <c r="C923" i="88"/>
  <c r="R922" i="88"/>
  <c r="S922" i="88" s="1"/>
  <c r="Q922" i="88"/>
  <c r="O922" i="88"/>
  <c r="M922" i="88"/>
  <c r="K922" i="88"/>
  <c r="I922" i="88"/>
  <c r="G922" i="88"/>
  <c r="C922" i="88"/>
  <c r="R921" i="88"/>
  <c r="S921" i="88" s="1"/>
  <c r="Q921" i="88"/>
  <c r="O921" i="88"/>
  <c r="M921" i="88"/>
  <c r="K921" i="88"/>
  <c r="I921" i="88"/>
  <c r="G921" i="88"/>
  <c r="C921" i="88"/>
  <c r="R920" i="88"/>
  <c r="S920" i="88" s="1"/>
  <c r="Q920" i="88"/>
  <c r="O920" i="88"/>
  <c r="M920" i="88"/>
  <c r="K920" i="88"/>
  <c r="I920" i="88"/>
  <c r="G920" i="88"/>
  <c r="C920" i="88"/>
  <c r="R919" i="88"/>
  <c r="S919" i="88" s="1"/>
  <c r="Q919" i="88"/>
  <c r="O919" i="88"/>
  <c r="M919" i="88"/>
  <c r="K919" i="88"/>
  <c r="I919" i="88"/>
  <c r="G919" i="88"/>
  <c r="C919" i="88"/>
  <c r="S918" i="88"/>
  <c r="R918" i="88"/>
  <c r="Q918" i="88"/>
  <c r="O918" i="88"/>
  <c r="M918" i="88"/>
  <c r="K918" i="88"/>
  <c r="I918" i="88"/>
  <c r="G918" i="88"/>
  <c r="C918" i="88"/>
  <c r="R917" i="88"/>
  <c r="S917" i="88" s="1"/>
  <c r="Q917" i="88"/>
  <c r="O917" i="88"/>
  <c r="M917" i="88"/>
  <c r="K917" i="88"/>
  <c r="I917" i="88"/>
  <c r="G917" i="88"/>
  <c r="C917" i="88"/>
  <c r="R916" i="88"/>
  <c r="S916" i="88" s="1"/>
  <c r="Q916" i="88"/>
  <c r="O916" i="88"/>
  <c r="M916" i="88"/>
  <c r="K916" i="88"/>
  <c r="I916" i="88"/>
  <c r="G916" i="88"/>
  <c r="C916" i="88"/>
  <c r="R915" i="88"/>
  <c r="S915" i="88" s="1"/>
  <c r="Q915" i="88"/>
  <c r="O915" i="88"/>
  <c r="M915" i="88"/>
  <c r="K915" i="88"/>
  <c r="I915" i="88"/>
  <c r="G915" i="88"/>
  <c r="C915" i="88"/>
  <c r="R914" i="88"/>
  <c r="S914" i="88" s="1"/>
  <c r="Q914" i="88"/>
  <c r="O914" i="88"/>
  <c r="M914" i="88"/>
  <c r="K914" i="88"/>
  <c r="I914" i="88"/>
  <c r="G914" i="88"/>
  <c r="C914" i="88"/>
  <c r="R913" i="88"/>
  <c r="S913" i="88" s="1"/>
  <c r="Q913" i="88"/>
  <c r="O913" i="88"/>
  <c r="M913" i="88"/>
  <c r="K913" i="88"/>
  <c r="I913" i="88"/>
  <c r="G913" i="88"/>
  <c r="C913" i="88"/>
  <c r="R912" i="88"/>
  <c r="S912" i="88" s="1"/>
  <c r="Q912" i="88"/>
  <c r="O912" i="88"/>
  <c r="M912" i="88"/>
  <c r="K912" i="88"/>
  <c r="I912" i="88"/>
  <c r="G912" i="88"/>
  <c r="C912" i="88"/>
  <c r="R911" i="88"/>
  <c r="S911" i="88" s="1"/>
  <c r="Q911" i="88"/>
  <c r="O911" i="88"/>
  <c r="M911" i="88"/>
  <c r="K911" i="88"/>
  <c r="I911" i="88"/>
  <c r="G911" i="88"/>
  <c r="C911" i="88"/>
  <c r="R910" i="88"/>
  <c r="S910" i="88" s="1"/>
  <c r="Q910" i="88"/>
  <c r="O910" i="88"/>
  <c r="M910" i="88"/>
  <c r="K910" i="88"/>
  <c r="I910" i="88"/>
  <c r="G910" i="88"/>
  <c r="C910" i="88"/>
  <c r="R909" i="88"/>
  <c r="S909" i="88" s="1"/>
  <c r="Q909" i="88"/>
  <c r="O909" i="88"/>
  <c r="M909" i="88"/>
  <c r="K909" i="88"/>
  <c r="I909" i="88"/>
  <c r="G909" i="88"/>
  <c r="C909" i="88"/>
  <c r="R908" i="88"/>
  <c r="S908" i="88" s="1"/>
  <c r="Q908" i="88"/>
  <c r="O908" i="88"/>
  <c r="M908" i="88"/>
  <c r="K908" i="88"/>
  <c r="I908" i="88"/>
  <c r="G908" i="88"/>
  <c r="C908" i="88"/>
  <c r="R907" i="88"/>
  <c r="S907" i="88" s="1"/>
  <c r="Q907" i="88"/>
  <c r="O907" i="88"/>
  <c r="M907" i="88"/>
  <c r="K907" i="88"/>
  <c r="I907" i="88"/>
  <c r="G907" i="88"/>
  <c r="C907" i="88"/>
  <c r="R906" i="88"/>
  <c r="S906" i="88" s="1"/>
  <c r="Q906" i="88"/>
  <c r="O906" i="88"/>
  <c r="M906" i="88"/>
  <c r="K906" i="88"/>
  <c r="I906" i="88"/>
  <c r="G906" i="88"/>
  <c r="C906" i="88"/>
  <c r="R905" i="88"/>
  <c r="S905" i="88" s="1"/>
  <c r="Q905" i="88"/>
  <c r="O905" i="88"/>
  <c r="M905" i="88"/>
  <c r="K905" i="88"/>
  <c r="I905" i="88"/>
  <c r="G905" i="88"/>
  <c r="C905" i="88"/>
  <c r="R904" i="88"/>
  <c r="S904" i="88" s="1"/>
  <c r="Q904" i="88"/>
  <c r="O904" i="88"/>
  <c r="M904" i="88"/>
  <c r="K904" i="88"/>
  <c r="I904" i="88"/>
  <c r="G904" i="88"/>
  <c r="C904" i="88"/>
  <c r="R903" i="88"/>
  <c r="S903" i="88" s="1"/>
  <c r="Q903" i="88"/>
  <c r="O903" i="88"/>
  <c r="M903" i="88"/>
  <c r="K903" i="88"/>
  <c r="I903" i="88"/>
  <c r="G903" i="88"/>
  <c r="C903" i="88"/>
  <c r="S902" i="88"/>
  <c r="R902" i="88"/>
  <c r="Q902" i="88"/>
  <c r="O902" i="88"/>
  <c r="M902" i="88"/>
  <c r="K902" i="88"/>
  <c r="I902" i="88"/>
  <c r="G902" i="88"/>
  <c r="C902" i="88"/>
  <c r="R901" i="88"/>
  <c r="S901" i="88" s="1"/>
  <c r="Q901" i="88"/>
  <c r="O901" i="88"/>
  <c r="M901" i="88"/>
  <c r="K901" i="88"/>
  <c r="I901" i="88"/>
  <c r="G901" i="88"/>
  <c r="C901" i="88"/>
  <c r="R900" i="88"/>
  <c r="S900" i="88" s="1"/>
  <c r="Q900" i="88"/>
  <c r="O900" i="88"/>
  <c r="M900" i="88"/>
  <c r="K900" i="88"/>
  <c r="I900" i="88"/>
  <c r="G900" i="88"/>
  <c r="C900" i="88"/>
  <c r="R899" i="88"/>
  <c r="S899" i="88" s="1"/>
  <c r="Q899" i="88"/>
  <c r="O899" i="88"/>
  <c r="M899" i="88"/>
  <c r="K899" i="88"/>
  <c r="I899" i="88"/>
  <c r="G899" i="88"/>
  <c r="C899" i="88"/>
  <c r="R898" i="88"/>
  <c r="S898" i="88" s="1"/>
  <c r="Q898" i="88"/>
  <c r="O898" i="88"/>
  <c r="M898" i="88"/>
  <c r="K898" i="88"/>
  <c r="I898" i="88"/>
  <c r="G898" i="88"/>
  <c r="C898" i="88"/>
  <c r="R897" i="88"/>
  <c r="S897" i="88" s="1"/>
  <c r="Q897" i="88"/>
  <c r="O897" i="88"/>
  <c r="M897" i="88"/>
  <c r="K897" i="88"/>
  <c r="I897" i="88"/>
  <c r="G897" i="88"/>
  <c r="C897" i="88"/>
  <c r="R896" i="88"/>
  <c r="S896" i="88" s="1"/>
  <c r="Q896" i="88"/>
  <c r="O896" i="88"/>
  <c r="M896" i="88"/>
  <c r="K896" i="88"/>
  <c r="I896" i="88"/>
  <c r="G896" i="88"/>
  <c r="C896" i="88"/>
  <c r="R895" i="88"/>
  <c r="S895" i="88" s="1"/>
  <c r="Q895" i="88"/>
  <c r="O895" i="88"/>
  <c r="M895" i="88"/>
  <c r="K895" i="88"/>
  <c r="I895" i="88"/>
  <c r="G895" i="88"/>
  <c r="C895" i="88"/>
  <c r="R894" i="88"/>
  <c r="S894" i="88" s="1"/>
  <c r="Q894" i="88"/>
  <c r="O894" i="88"/>
  <c r="M894" i="88"/>
  <c r="K894" i="88"/>
  <c r="I894" i="88"/>
  <c r="G894" i="88"/>
  <c r="C894" i="88"/>
  <c r="R893" i="88"/>
  <c r="S893" i="88" s="1"/>
  <c r="Q893" i="88"/>
  <c r="O893" i="88"/>
  <c r="M893" i="88"/>
  <c r="K893" i="88"/>
  <c r="I893" i="88"/>
  <c r="G893" i="88"/>
  <c r="C893" i="88"/>
  <c r="R892" i="88"/>
  <c r="S892" i="88" s="1"/>
  <c r="Q892" i="88"/>
  <c r="O892" i="88"/>
  <c r="M892" i="88"/>
  <c r="K892" i="88"/>
  <c r="I892" i="88"/>
  <c r="G892" i="88"/>
  <c r="C892" i="88"/>
  <c r="R891" i="88"/>
  <c r="S891" i="88" s="1"/>
  <c r="Q891" i="88"/>
  <c r="O891" i="88"/>
  <c r="M891" i="88"/>
  <c r="K891" i="88"/>
  <c r="I891" i="88"/>
  <c r="G891" i="88"/>
  <c r="C891" i="88"/>
  <c r="R890" i="88"/>
  <c r="S890" i="88" s="1"/>
  <c r="Q890" i="88"/>
  <c r="O890" i="88"/>
  <c r="M890" i="88"/>
  <c r="K890" i="88"/>
  <c r="I890" i="88"/>
  <c r="G890" i="88"/>
  <c r="C890" i="88"/>
  <c r="R889" i="88"/>
  <c r="S889" i="88" s="1"/>
  <c r="Q889" i="88"/>
  <c r="O889" i="88"/>
  <c r="M889" i="88"/>
  <c r="K889" i="88"/>
  <c r="I889" i="88"/>
  <c r="G889" i="88"/>
  <c r="C889" i="88"/>
  <c r="R888" i="88"/>
  <c r="S888" i="88" s="1"/>
  <c r="Q888" i="88"/>
  <c r="O888" i="88"/>
  <c r="M888" i="88"/>
  <c r="K888" i="88"/>
  <c r="I888" i="88"/>
  <c r="G888" i="88"/>
  <c r="C888" i="88"/>
  <c r="R887" i="88"/>
  <c r="S887" i="88" s="1"/>
  <c r="Q887" i="88"/>
  <c r="O887" i="88"/>
  <c r="M887" i="88"/>
  <c r="K887" i="88"/>
  <c r="I887" i="88"/>
  <c r="G887" i="88"/>
  <c r="C887" i="88"/>
  <c r="S886" i="88"/>
  <c r="R886" i="88"/>
  <c r="Q886" i="88"/>
  <c r="O886" i="88"/>
  <c r="M886" i="88"/>
  <c r="K886" i="88"/>
  <c r="I886" i="88"/>
  <c r="G886" i="88"/>
  <c r="C886" i="88"/>
  <c r="R885" i="88"/>
  <c r="S885" i="88" s="1"/>
  <c r="Q885" i="88"/>
  <c r="O885" i="88"/>
  <c r="M885" i="88"/>
  <c r="K885" i="88"/>
  <c r="I885" i="88"/>
  <c r="G885" i="88"/>
  <c r="C885" i="88"/>
  <c r="R884" i="88"/>
  <c r="S884" i="88" s="1"/>
  <c r="Q884" i="88"/>
  <c r="O884" i="88"/>
  <c r="M884" i="88"/>
  <c r="K884" i="88"/>
  <c r="I884" i="88"/>
  <c r="G884" i="88"/>
  <c r="C884" i="88"/>
  <c r="R883" i="88"/>
  <c r="S883" i="88" s="1"/>
  <c r="Q883" i="88"/>
  <c r="O883" i="88"/>
  <c r="M883" i="88"/>
  <c r="K883" i="88"/>
  <c r="I883" i="88"/>
  <c r="G883" i="88"/>
  <c r="C883" i="88"/>
  <c r="R882" i="88"/>
  <c r="S882" i="88" s="1"/>
  <c r="Q882" i="88"/>
  <c r="O882" i="88"/>
  <c r="M882" i="88"/>
  <c r="K882" i="88"/>
  <c r="I882" i="88"/>
  <c r="G882" i="88"/>
  <c r="C882" i="88"/>
  <c r="R881" i="88"/>
  <c r="S881" i="88" s="1"/>
  <c r="Q881" i="88"/>
  <c r="O881" i="88"/>
  <c r="M881" i="88"/>
  <c r="K881" i="88"/>
  <c r="I881" i="88"/>
  <c r="G881" i="88"/>
  <c r="C881" i="88"/>
  <c r="R880" i="88"/>
  <c r="S880" i="88" s="1"/>
  <c r="Q880" i="88"/>
  <c r="O880" i="88"/>
  <c r="M880" i="88"/>
  <c r="K880" i="88"/>
  <c r="I880" i="88"/>
  <c r="G880" i="88"/>
  <c r="C880" i="88"/>
  <c r="R879" i="88"/>
  <c r="S879" i="88" s="1"/>
  <c r="Q879" i="88"/>
  <c r="O879" i="88"/>
  <c r="M879" i="88"/>
  <c r="K879" i="88"/>
  <c r="I879" i="88"/>
  <c r="G879" i="88"/>
  <c r="C879" i="88"/>
  <c r="R878" i="88"/>
  <c r="S878" i="88" s="1"/>
  <c r="Q878" i="88"/>
  <c r="O878" i="88"/>
  <c r="M878" i="88"/>
  <c r="K878" i="88"/>
  <c r="I878" i="88"/>
  <c r="G878" i="88"/>
  <c r="C878" i="88"/>
  <c r="R877" i="88"/>
  <c r="S877" i="88" s="1"/>
  <c r="Q877" i="88"/>
  <c r="O877" i="88"/>
  <c r="M877" i="88"/>
  <c r="K877" i="88"/>
  <c r="I877" i="88"/>
  <c r="G877" i="88"/>
  <c r="C877" i="88"/>
  <c r="R876" i="88"/>
  <c r="S876" i="88" s="1"/>
  <c r="Q876" i="88"/>
  <c r="O876" i="88"/>
  <c r="M876" i="88"/>
  <c r="K876" i="88"/>
  <c r="I876" i="88"/>
  <c r="G876" i="88"/>
  <c r="C876" i="88"/>
  <c r="R875" i="88"/>
  <c r="S875" i="88" s="1"/>
  <c r="Q875" i="88"/>
  <c r="O875" i="88"/>
  <c r="M875" i="88"/>
  <c r="K875" i="88"/>
  <c r="I875" i="88"/>
  <c r="G875" i="88"/>
  <c r="C875" i="88"/>
  <c r="R874" i="88"/>
  <c r="S874" i="88" s="1"/>
  <c r="Q874" i="88"/>
  <c r="O874" i="88"/>
  <c r="M874" i="88"/>
  <c r="K874" i="88"/>
  <c r="I874" i="88"/>
  <c r="G874" i="88"/>
  <c r="C874" i="88"/>
  <c r="R873" i="88"/>
  <c r="S873" i="88" s="1"/>
  <c r="Q873" i="88"/>
  <c r="O873" i="88"/>
  <c r="M873" i="88"/>
  <c r="K873" i="88"/>
  <c r="I873" i="88"/>
  <c r="G873" i="88"/>
  <c r="C873" i="88"/>
  <c r="R872" i="88"/>
  <c r="S872" i="88" s="1"/>
  <c r="Q872" i="88"/>
  <c r="O872" i="88"/>
  <c r="M872" i="88"/>
  <c r="K872" i="88"/>
  <c r="I872" i="88"/>
  <c r="G872" i="88"/>
  <c r="C872" i="88"/>
  <c r="R871" i="88"/>
  <c r="S871" i="88" s="1"/>
  <c r="Q871" i="88"/>
  <c r="O871" i="88"/>
  <c r="M871" i="88"/>
  <c r="K871" i="88"/>
  <c r="I871" i="88"/>
  <c r="G871" i="88"/>
  <c r="C871" i="88"/>
  <c r="S870" i="88"/>
  <c r="R870" i="88"/>
  <c r="Q870" i="88"/>
  <c r="O870" i="88"/>
  <c r="M870" i="88"/>
  <c r="K870" i="88"/>
  <c r="I870" i="88"/>
  <c r="G870" i="88"/>
  <c r="C870" i="88"/>
  <c r="R869" i="88"/>
  <c r="S869" i="88" s="1"/>
  <c r="Q869" i="88"/>
  <c r="O869" i="88"/>
  <c r="M869" i="88"/>
  <c r="K869" i="88"/>
  <c r="I869" i="88"/>
  <c r="G869" i="88"/>
  <c r="C869" i="88"/>
  <c r="R868" i="88"/>
  <c r="S868" i="88" s="1"/>
  <c r="Q868" i="88"/>
  <c r="O868" i="88"/>
  <c r="M868" i="88"/>
  <c r="K868" i="88"/>
  <c r="I868" i="88"/>
  <c r="G868" i="88"/>
  <c r="C868" i="88"/>
  <c r="R867" i="88"/>
  <c r="S867" i="88" s="1"/>
  <c r="Q867" i="88"/>
  <c r="O867" i="88"/>
  <c r="M867" i="88"/>
  <c r="K867" i="88"/>
  <c r="I867" i="88"/>
  <c r="G867" i="88"/>
  <c r="C867" i="88"/>
  <c r="R866" i="88"/>
  <c r="S866" i="88" s="1"/>
  <c r="Q866" i="88"/>
  <c r="O866" i="88"/>
  <c r="M866" i="88"/>
  <c r="K866" i="88"/>
  <c r="I866" i="88"/>
  <c r="G866" i="88"/>
  <c r="C866" i="88"/>
  <c r="R865" i="88"/>
  <c r="S865" i="88" s="1"/>
  <c r="Q865" i="88"/>
  <c r="O865" i="88"/>
  <c r="M865" i="88"/>
  <c r="K865" i="88"/>
  <c r="I865" i="88"/>
  <c r="G865" i="88"/>
  <c r="C865" i="88"/>
  <c r="R864" i="88"/>
  <c r="S864" i="88" s="1"/>
  <c r="Q864" i="88"/>
  <c r="O864" i="88"/>
  <c r="M864" i="88"/>
  <c r="K864" i="88"/>
  <c r="I864" i="88"/>
  <c r="G864" i="88"/>
  <c r="C864" i="88"/>
  <c r="R863" i="88"/>
  <c r="S863" i="88" s="1"/>
  <c r="Q863" i="88"/>
  <c r="O863" i="88"/>
  <c r="M863" i="88"/>
  <c r="K863" i="88"/>
  <c r="I863" i="88"/>
  <c r="G863" i="88"/>
  <c r="C863" i="88"/>
  <c r="R862" i="88"/>
  <c r="S862" i="88" s="1"/>
  <c r="Q862" i="88"/>
  <c r="O862" i="88"/>
  <c r="M862" i="88"/>
  <c r="K862" i="88"/>
  <c r="I862" i="88"/>
  <c r="G862" i="88"/>
  <c r="C862" i="88"/>
  <c r="R861" i="88"/>
  <c r="S861" i="88" s="1"/>
  <c r="Q861" i="88"/>
  <c r="O861" i="88"/>
  <c r="M861" i="88"/>
  <c r="K861" i="88"/>
  <c r="I861" i="88"/>
  <c r="G861" i="88"/>
  <c r="C861" i="88"/>
  <c r="R860" i="88"/>
  <c r="S860" i="88" s="1"/>
  <c r="Q860" i="88"/>
  <c r="O860" i="88"/>
  <c r="M860" i="88"/>
  <c r="K860" i="88"/>
  <c r="I860" i="88"/>
  <c r="G860" i="88"/>
  <c r="C860" i="88"/>
  <c r="R859" i="88"/>
  <c r="S859" i="88" s="1"/>
  <c r="Q859" i="88"/>
  <c r="O859" i="88"/>
  <c r="M859" i="88"/>
  <c r="K859" i="88"/>
  <c r="I859" i="88"/>
  <c r="G859" i="88"/>
  <c r="C859" i="88"/>
  <c r="R858" i="88"/>
  <c r="S858" i="88" s="1"/>
  <c r="Q858" i="88"/>
  <c r="O858" i="88"/>
  <c r="M858" i="88"/>
  <c r="K858" i="88"/>
  <c r="I858" i="88"/>
  <c r="G858" i="88"/>
  <c r="C858" i="88"/>
  <c r="R857" i="88"/>
  <c r="S857" i="88" s="1"/>
  <c r="Q857" i="88"/>
  <c r="O857" i="88"/>
  <c r="M857" i="88"/>
  <c r="K857" i="88"/>
  <c r="I857" i="88"/>
  <c r="G857" i="88"/>
  <c r="C857" i="88"/>
  <c r="R856" i="88"/>
  <c r="S856" i="88" s="1"/>
  <c r="Q856" i="88"/>
  <c r="O856" i="88"/>
  <c r="M856" i="88"/>
  <c r="K856" i="88"/>
  <c r="I856" i="88"/>
  <c r="G856" i="88"/>
  <c r="C856" i="88"/>
  <c r="R855" i="88"/>
  <c r="S855" i="88" s="1"/>
  <c r="Q855" i="88"/>
  <c r="O855" i="88"/>
  <c r="M855" i="88"/>
  <c r="K855" i="88"/>
  <c r="I855" i="88"/>
  <c r="G855" i="88"/>
  <c r="C855" i="88"/>
  <c r="S854" i="88"/>
  <c r="R854" i="88"/>
  <c r="Q854" i="88"/>
  <c r="O854" i="88"/>
  <c r="M854" i="88"/>
  <c r="K854" i="88"/>
  <c r="I854" i="88"/>
  <c r="G854" i="88"/>
  <c r="C854" i="88"/>
  <c r="R853" i="88"/>
  <c r="S853" i="88" s="1"/>
  <c r="Q853" i="88"/>
  <c r="O853" i="88"/>
  <c r="M853" i="88"/>
  <c r="K853" i="88"/>
  <c r="I853" i="88"/>
  <c r="G853" i="88"/>
  <c r="C853" i="88"/>
  <c r="R852" i="88"/>
  <c r="S852" i="88" s="1"/>
  <c r="Q852" i="88"/>
  <c r="O852" i="88"/>
  <c r="M852" i="88"/>
  <c r="K852" i="88"/>
  <c r="I852" i="88"/>
  <c r="G852" i="88"/>
  <c r="C852" i="88"/>
  <c r="R851" i="88"/>
  <c r="S851" i="88" s="1"/>
  <c r="Q851" i="88"/>
  <c r="O851" i="88"/>
  <c r="M851" i="88"/>
  <c r="K851" i="88"/>
  <c r="I851" i="88"/>
  <c r="G851" i="88"/>
  <c r="C851" i="88"/>
  <c r="R850" i="88"/>
  <c r="S850" i="88" s="1"/>
  <c r="Q850" i="88"/>
  <c r="O850" i="88"/>
  <c r="M850" i="88"/>
  <c r="K850" i="88"/>
  <c r="I850" i="88"/>
  <c r="G850" i="88"/>
  <c r="C850" i="88"/>
  <c r="R849" i="88"/>
  <c r="S849" i="88" s="1"/>
  <c r="Q849" i="88"/>
  <c r="O849" i="88"/>
  <c r="M849" i="88"/>
  <c r="K849" i="88"/>
  <c r="I849" i="88"/>
  <c r="G849" i="88"/>
  <c r="C849" i="88"/>
  <c r="R848" i="88"/>
  <c r="S848" i="88" s="1"/>
  <c r="Q848" i="88"/>
  <c r="O848" i="88"/>
  <c r="M848" i="88"/>
  <c r="K848" i="88"/>
  <c r="I848" i="88"/>
  <c r="G848" i="88"/>
  <c r="C848" i="88"/>
  <c r="R847" i="88"/>
  <c r="S847" i="88" s="1"/>
  <c r="Q847" i="88"/>
  <c r="O847" i="88"/>
  <c r="M847" i="88"/>
  <c r="K847" i="88"/>
  <c r="I847" i="88"/>
  <c r="G847" i="88"/>
  <c r="C847" i="88"/>
  <c r="R846" i="88"/>
  <c r="S846" i="88" s="1"/>
  <c r="Q846" i="88"/>
  <c r="O846" i="88"/>
  <c r="M846" i="88"/>
  <c r="K846" i="88"/>
  <c r="I846" i="88"/>
  <c r="G846" i="88"/>
  <c r="C846" i="88"/>
  <c r="R845" i="88"/>
  <c r="S845" i="88" s="1"/>
  <c r="Q845" i="88"/>
  <c r="O845" i="88"/>
  <c r="M845" i="88"/>
  <c r="K845" i="88"/>
  <c r="I845" i="88"/>
  <c r="G845" i="88"/>
  <c r="C845" i="88"/>
  <c r="R844" i="88"/>
  <c r="S844" i="88" s="1"/>
  <c r="Q844" i="88"/>
  <c r="O844" i="88"/>
  <c r="M844" i="88"/>
  <c r="K844" i="88"/>
  <c r="I844" i="88"/>
  <c r="G844" i="88"/>
  <c r="C844" i="88"/>
  <c r="R843" i="88"/>
  <c r="S843" i="88" s="1"/>
  <c r="Q843" i="88"/>
  <c r="O843" i="88"/>
  <c r="M843" i="88"/>
  <c r="K843" i="88"/>
  <c r="I843" i="88"/>
  <c r="G843" i="88"/>
  <c r="C843" i="88"/>
  <c r="R842" i="88"/>
  <c r="S842" i="88" s="1"/>
  <c r="Q842" i="88"/>
  <c r="O842" i="88"/>
  <c r="M842" i="88"/>
  <c r="K842" i="88"/>
  <c r="I842" i="88"/>
  <c r="G842" i="88"/>
  <c r="C842" i="88"/>
  <c r="R841" i="88"/>
  <c r="S841" i="88" s="1"/>
  <c r="Q841" i="88"/>
  <c r="O841" i="88"/>
  <c r="M841" i="88"/>
  <c r="K841" i="88"/>
  <c r="I841" i="88"/>
  <c r="G841" i="88"/>
  <c r="C841" i="88"/>
  <c r="R840" i="88"/>
  <c r="S840" i="88" s="1"/>
  <c r="Q840" i="88"/>
  <c r="O840" i="88"/>
  <c r="M840" i="88"/>
  <c r="K840" i="88"/>
  <c r="I840" i="88"/>
  <c r="G840" i="88"/>
  <c r="C840" i="88"/>
  <c r="R839" i="88"/>
  <c r="S839" i="88" s="1"/>
  <c r="Q839" i="88"/>
  <c r="O839" i="88"/>
  <c r="M839" i="88"/>
  <c r="K839" i="88"/>
  <c r="I839" i="88"/>
  <c r="G839" i="88"/>
  <c r="C839" i="88"/>
  <c r="S838" i="88"/>
  <c r="R838" i="88"/>
  <c r="Q838" i="88"/>
  <c r="O838" i="88"/>
  <c r="M838" i="88"/>
  <c r="K838" i="88"/>
  <c r="I838" i="88"/>
  <c r="G838" i="88"/>
  <c r="C838" i="88"/>
  <c r="R837" i="88"/>
  <c r="S837" i="88" s="1"/>
  <c r="Q837" i="88"/>
  <c r="O837" i="88"/>
  <c r="M837" i="88"/>
  <c r="K837" i="88"/>
  <c r="I837" i="88"/>
  <c r="G837" i="88"/>
  <c r="C837" i="88"/>
  <c r="R836" i="88"/>
  <c r="S836" i="88" s="1"/>
  <c r="Q836" i="88"/>
  <c r="O836" i="88"/>
  <c r="M836" i="88"/>
  <c r="K836" i="88"/>
  <c r="I836" i="88"/>
  <c r="G836" i="88"/>
  <c r="C836" i="88"/>
  <c r="R835" i="88"/>
  <c r="S835" i="88" s="1"/>
  <c r="Q835" i="88"/>
  <c r="O835" i="88"/>
  <c r="M835" i="88"/>
  <c r="K835" i="88"/>
  <c r="I835" i="88"/>
  <c r="G835" i="88"/>
  <c r="C835" i="88"/>
  <c r="R834" i="88"/>
  <c r="S834" i="88" s="1"/>
  <c r="Q834" i="88"/>
  <c r="O834" i="88"/>
  <c r="M834" i="88"/>
  <c r="K834" i="88"/>
  <c r="I834" i="88"/>
  <c r="G834" i="88"/>
  <c r="C834" i="88"/>
  <c r="R833" i="88"/>
  <c r="S833" i="88" s="1"/>
  <c r="Q833" i="88"/>
  <c r="O833" i="88"/>
  <c r="M833" i="88"/>
  <c r="K833" i="88"/>
  <c r="I833" i="88"/>
  <c r="G833" i="88"/>
  <c r="C833" i="88"/>
  <c r="R832" i="88"/>
  <c r="S832" i="88" s="1"/>
  <c r="Q832" i="88"/>
  <c r="O832" i="88"/>
  <c r="M832" i="88"/>
  <c r="K832" i="88"/>
  <c r="I832" i="88"/>
  <c r="G832" i="88"/>
  <c r="C832" i="88"/>
  <c r="R831" i="88"/>
  <c r="S831" i="88" s="1"/>
  <c r="Q831" i="88"/>
  <c r="O831" i="88"/>
  <c r="M831" i="88"/>
  <c r="K831" i="88"/>
  <c r="I831" i="88"/>
  <c r="G831" i="88"/>
  <c r="C831" i="88"/>
  <c r="R830" i="88"/>
  <c r="S830" i="88" s="1"/>
  <c r="Q830" i="88"/>
  <c r="O830" i="88"/>
  <c r="M830" i="88"/>
  <c r="K830" i="88"/>
  <c r="I830" i="88"/>
  <c r="G830" i="88"/>
  <c r="C830" i="88"/>
  <c r="R829" i="88"/>
  <c r="S829" i="88" s="1"/>
  <c r="Q829" i="88"/>
  <c r="O829" i="88"/>
  <c r="M829" i="88"/>
  <c r="K829" i="88"/>
  <c r="I829" i="88"/>
  <c r="G829" i="88"/>
  <c r="C829" i="88"/>
  <c r="R828" i="88"/>
  <c r="S828" i="88" s="1"/>
  <c r="Q828" i="88"/>
  <c r="O828" i="88"/>
  <c r="M828" i="88"/>
  <c r="K828" i="88"/>
  <c r="I828" i="88"/>
  <c r="G828" i="88"/>
  <c r="C828" i="88"/>
  <c r="R827" i="88"/>
  <c r="S827" i="88" s="1"/>
  <c r="Q827" i="88"/>
  <c r="O827" i="88"/>
  <c r="M827" i="88"/>
  <c r="K827" i="88"/>
  <c r="I827" i="88"/>
  <c r="G827" i="88"/>
  <c r="C827" i="88"/>
  <c r="R826" i="88"/>
  <c r="S826" i="88" s="1"/>
  <c r="Q826" i="88"/>
  <c r="O826" i="88"/>
  <c r="M826" i="88"/>
  <c r="K826" i="88"/>
  <c r="I826" i="88"/>
  <c r="G826" i="88"/>
  <c r="C826" i="88"/>
  <c r="R825" i="88"/>
  <c r="S825" i="88" s="1"/>
  <c r="Q825" i="88"/>
  <c r="O825" i="88"/>
  <c r="M825" i="88"/>
  <c r="K825" i="88"/>
  <c r="I825" i="88"/>
  <c r="G825" i="88"/>
  <c r="C825" i="88"/>
  <c r="R824" i="88"/>
  <c r="S824" i="88" s="1"/>
  <c r="Q824" i="88"/>
  <c r="O824" i="88"/>
  <c r="M824" i="88"/>
  <c r="K824" i="88"/>
  <c r="I824" i="88"/>
  <c r="G824" i="88"/>
  <c r="C824" i="88"/>
  <c r="R823" i="88"/>
  <c r="S823" i="88" s="1"/>
  <c r="Q823" i="88"/>
  <c r="O823" i="88"/>
  <c r="M823" i="88"/>
  <c r="K823" i="88"/>
  <c r="I823" i="88"/>
  <c r="G823" i="88"/>
  <c r="C823" i="88"/>
  <c r="S822" i="88"/>
  <c r="R822" i="88"/>
  <c r="Q822" i="88"/>
  <c r="O822" i="88"/>
  <c r="M822" i="88"/>
  <c r="K822" i="88"/>
  <c r="I822" i="88"/>
  <c r="G822" i="88"/>
  <c r="C822" i="88"/>
  <c r="R821" i="88"/>
  <c r="S821" i="88" s="1"/>
  <c r="Q821" i="88"/>
  <c r="O821" i="88"/>
  <c r="M821" i="88"/>
  <c r="K821" i="88"/>
  <c r="I821" i="88"/>
  <c r="G821" i="88"/>
  <c r="C821" i="88"/>
  <c r="R820" i="88"/>
  <c r="S820" i="88" s="1"/>
  <c r="Q820" i="88"/>
  <c r="O820" i="88"/>
  <c r="M820" i="88"/>
  <c r="K820" i="88"/>
  <c r="I820" i="88"/>
  <c r="G820" i="88"/>
  <c r="C820" i="88"/>
  <c r="R819" i="88"/>
  <c r="S819" i="88" s="1"/>
  <c r="Q819" i="88"/>
  <c r="O819" i="88"/>
  <c r="M819" i="88"/>
  <c r="K819" i="88"/>
  <c r="I819" i="88"/>
  <c r="G819" i="88"/>
  <c r="C819" i="88"/>
  <c r="R818" i="88"/>
  <c r="S818" i="88" s="1"/>
  <c r="Q818" i="88"/>
  <c r="O818" i="88"/>
  <c r="M818" i="88"/>
  <c r="K818" i="88"/>
  <c r="I818" i="88"/>
  <c r="G818" i="88"/>
  <c r="C818" i="88"/>
  <c r="R817" i="88"/>
  <c r="S817" i="88" s="1"/>
  <c r="Q817" i="88"/>
  <c r="O817" i="88"/>
  <c r="M817" i="88"/>
  <c r="K817" i="88"/>
  <c r="I817" i="88"/>
  <c r="G817" i="88"/>
  <c r="C817" i="88"/>
  <c r="R816" i="88"/>
  <c r="S816" i="88" s="1"/>
  <c r="Q816" i="88"/>
  <c r="O816" i="88"/>
  <c r="M816" i="88"/>
  <c r="K816" i="88"/>
  <c r="I816" i="88"/>
  <c r="G816" i="88"/>
  <c r="C816" i="88"/>
  <c r="R815" i="88"/>
  <c r="S815" i="88" s="1"/>
  <c r="Q815" i="88"/>
  <c r="O815" i="88"/>
  <c r="M815" i="88"/>
  <c r="K815" i="88"/>
  <c r="I815" i="88"/>
  <c r="G815" i="88"/>
  <c r="C815" i="88"/>
  <c r="R814" i="88"/>
  <c r="S814" i="88" s="1"/>
  <c r="Q814" i="88"/>
  <c r="O814" i="88"/>
  <c r="M814" i="88"/>
  <c r="K814" i="88"/>
  <c r="I814" i="88"/>
  <c r="G814" i="88"/>
  <c r="C814" i="88"/>
  <c r="R813" i="88"/>
  <c r="S813" i="88" s="1"/>
  <c r="Q813" i="88"/>
  <c r="O813" i="88"/>
  <c r="M813" i="88"/>
  <c r="K813" i="88"/>
  <c r="I813" i="88"/>
  <c r="G813" i="88"/>
  <c r="C813" i="88"/>
  <c r="R812" i="88"/>
  <c r="S812" i="88" s="1"/>
  <c r="Q812" i="88"/>
  <c r="O812" i="88"/>
  <c r="M812" i="88"/>
  <c r="K812" i="88"/>
  <c r="I812" i="88"/>
  <c r="G812" i="88"/>
  <c r="C812" i="88"/>
  <c r="R811" i="88"/>
  <c r="S811" i="88" s="1"/>
  <c r="Q811" i="88"/>
  <c r="O811" i="88"/>
  <c r="M811" i="88"/>
  <c r="K811" i="88"/>
  <c r="I811" i="88"/>
  <c r="G811" i="88"/>
  <c r="C811" i="88"/>
  <c r="R810" i="88"/>
  <c r="S810" i="88" s="1"/>
  <c r="Q810" i="88"/>
  <c r="O810" i="88"/>
  <c r="M810" i="88"/>
  <c r="K810" i="88"/>
  <c r="I810" i="88"/>
  <c r="G810" i="88"/>
  <c r="C810" i="88"/>
  <c r="R809" i="88"/>
  <c r="S809" i="88" s="1"/>
  <c r="Q809" i="88"/>
  <c r="O809" i="88"/>
  <c r="M809" i="88"/>
  <c r="K809" i="88"/>
  <c r="I809" i="88"/>
  <c r="G809" i="88"/>
  <c r="C809" i="88"/>
  <c r="R808" i="88"/>
  <c r="S808" i="88" s="1"/>
  <c r="Q808" i="88"/>
  <c r="O808" i="88"/>
  <c r="M808" i="88"/>
  <c r="K808" i="88"/>
  <c r="I808" i="88"/>
  <c r="G808" i="88"/>
  <c r="C808" i="88"/>
  <c r="R807" i="88"/>
  <c r="S807" i="88" s="1"/>
  <c r="Q807" i="88"/>
  <c r="O807" i="88"/>
  <c r="M807" i="88"/>
  <c r="K807" i="88"/>
  <c r="I807" i="88"/>
  <c r="G807" i="88"/>
  <c r="C807" i="88"/>
  <c r="S806" i="88"/>
  <c r="R806" i="88"/>
  <c r="Q806" i="88"/>
  <c r="O806" i="88"/>
  <c r="M806" i="88"/>
  <c r="K806" i="88"/>
  <c r="I806" i="88"/>
  <c r="G806" i="88"/>
  <c r="C806" i="88"/>
  <c r="R805" i="88"/>
  <c r="S805" i="88" s="1"/>
  <c r="Q805" i="88"/>
  <c r="O805" i="88"/>
  <c r="M805" i="88"/>
  <c r="K805" i="88"/>
  <c r="I805" i="88"/>
  <c r="G805" i="88"/>
  <c r="C805" i="88"/>
  <c r="R804" i="88"/>
  <c r="S804" i="88" s="1"/>
  <c r="Q804" i="88"/>
  <c r="O804" i="88"/>
  <c r="M804" i="88"/>
  <c r="K804" i="88"/>
  <c r="I804" i="88"/>
  <c r="G804" i="88"/>
  <c r="C804" i="88"/>
  <c r="R803" i="88"/>
  <c r="S803" i="88" s="1"/>
  <c r="Q803" i="88"/>
  <c r="O803" i="88"/>
  <c r="M803" i="88"/>
  <c r="K803" i="88"/>
  <c r="I803" i="88"/>
  <c r="G803" i="88"/>
  <c r="C803" i="88"/>
  <c r="R802" i="88"/>
  <c r="S802" i="88" s="1"/>
  <c r="Q802" i="88"/>
  <c r="O802" i="88"/>
  <c r="M802" i="88"/>
  <c r="K802" i="88"/>
  <c r="I802" i="88"/>
  <c r="G802" i="88"/>
  <c r="C802" i="88"/>
  <c r="R801" i="88"/>
  <c r="S801" i="88" s="1"/>
  <c r="Q801" i="88"/>
  <c r="O801" i="88"/>
  <c r="M801" i="88"/>
  <c r="K801" i="88"/>
  <c r="I801" i="88"/>
  <c r="G801" i="88"/>
  <c r="C801" i="88"/>
  <c r="R800" i="88"/>
  <c r="S800" i="88" s="1"/>
  <c r="Q800" i="88"/>
  <c r="O800" i="88"/>
  <c r="M800" i="88"/>
  <c r="K800" i="88"/>
  <c r="I800" i="88"/>
  <c r="G800" i="88"/>
  <c r="C800" i="88"/>
  <c r="R799" i="88"/>
  <c r="S799" i="88" s="1"/>
  <c r="Q799" i="88"/>
  <c r="O799" i="88"/>
  <c r="M799" i="88"/>
  <c r="K799" i="88"/>
  <c r="I799" i="88"/>
  <c r="G799" i="88"/>
  <c r="C799" i="88"/>
  <c r="R798" i="88"/>
  <c r="S798" i="88" s="1"/>
  <c r="Q798" i="88"/>
  <c r="O798" i="88"/>
  <c r="M798" i="88"/>
  <c r="K798" i="88"/>
  <c r="I798" i="88"/>
  <c r="G798" i="88"/>
  <c r="C798" i="88"/>
  <c r="R797" i="88"/>
  <c r="S797" i="88" s="1"/>
  <c r="Q797" i="88"/>
  <c r="O797" i="88"/>
  <c r="M797" i="88"/>
  <c r="K797" i="88"/>
  <c r="I797" i="88"/>
  <c r="G797" i="88"/>
  <c r="C797" i="88"/>
  <c r="R796" i="88"/>
  <c r="S796" i="88" s="1"/>
  <c r="Q796" i="88"/>
  <c r="O796" i="88"/>
  <c r="M796" i="88"/>
  <c r="K796" i="88"/>
  <c r="I796" i="88"/>
  <c r="G796" i="88"/>
  <c r="C796" i="88"/>
  <c r="R795" i="88"/>
  <c r="S795" i="88" s="1"/>
  <c r="Q795" i="88"/>
  <c r="O795" i="88"/>
  <c r="M795" i="88"/>
  <c r="K795" i="88"/>
  <c r="I795" i="88"/>
  <c r="G795" i="88"/>
  <c r="C795" i="88"/>
  <c r="R794" i="88"/>
  <c r="S794" i="88" s="1"/>
  <c r="Q794" i="88"/>
  <c r="O794" i="88"/>
  <c r="M794" i="88"/>
  <c r="K794" i="88"/>
  <c r="I794" i="88"/>
  <c r="G794" i="88"/>
  <c r="C794" i="88"/>
  <c r="R793" i="88"/>
  <c r="S793" i="88" s="1"/>
  <c r="Q793" i="88"/>
  <c r="O793" i="88"/>
  <c r="M793" i="88"/>
  <c r="K793" i="88"/>
  <c r="I793" i="88"/>
  <c r="G793" i="88"/>
  <c r="C793" i="88"/>
  <c r="R792" i="88"/>
  <c r="S792" i="88" s="1"/>
  <c r="Q792" i="88"/>
  <c r="O792" i="88"/>
  <c r="M792" i="88"/>
  <c r="K792" i="88"/>
  <c r="I792" i="88"/>
  <c r="G792" i="88"/>
  <c r="C792" i="88"/>
  <c r="R791" i="88"/>
  <c r="S791" i="88" s="1"/>
  <c r="Q791" i="88"/>
  <c r="O791" i="88"/>
  <c r="M791" i="88"/>
  <c r="K791" i="88"/>
  <c r="I791" i="88"/>
  <c r="G791" i="88"/>
  <c r="C791" i="88"/>
  <c r="S790" i="88"/>
  <c r="R790" i="88"/>
  <c r="Q790" i="88"/>
  <c r="O790" i="88"/>
  <c r="M790" i="88"/>
  <c r="K790" i="88"/>
  <c r="I790" i="88"/>
  <c r="G790" i="88"/>
  <c r="C790" i="88"/>
  <c r="R789" i="88"/>
  <c r="S789" i="88" s="1"/>
  <c r="Q789" i="88"/>
  <c r="O789" i="88"/>
  <c r="M789" i="88"/>
  <c r="K789" i="88"/>
  <c r="I789" i="88"/>
  <c r="G789" i="88"/>
  <c r="C789" i="88"/>
  <c r="R788" i="88"/>
  <c r="S788" i="88" s="1"/>
  <c r="Q788" i="88"/>
  <c r="O788" i="88"/>
  <c r="M788" i="88"/>
  <c r="K788" i="88"/>
  <c r="I788" i="88"/>
  <c r="G788" i="88"/>
  <c r="C788" i="88"/>
  <c r="R787" i="88"/>
  <c r="S787" i="88" s="1"/>
  <c r="Q787" i="88"/>
  <c r="O787" i="88"/>
  <c r="M787" i="88"/>
  <c r="K787" i="88"/>
  <c r="I787" i="88"/>
  <c r="G787" i="88"/>
  <c r="C787" i="88"/>
  <c r="R786" i="88"/>
  <c r="S786" i="88" s="1"/>
  <c r="Q786" i="88"/>
  <c r="O786" i="88"/>
  <c r="M786" i="88"/>
  <c r="K786" i="88"/>
  <c r="I786" i="88"/>
  <c r="G786" i="88"/>
  <c r="C786" i="88"/>
  <c r="R785" i="88"/>
  <c r="S785" i="88" s="1"/>
  <c r="Q785" i="88"/>
  <c r="O785" i="88"/>
  <c r="M785" i="88"/>
  <c r="K785" i="88"/>
  <c r="I785" i="88"/>
  <c r="G785" i="88"/>
  <c r="C785" i="88"/>
  <c r="R784" i="88"/>
  <c r="S784" i="88" s="1"/>
  <c r="Q784" i="88"/>
  <c r="O784" i="88"/>
  <c r="M784" i="88"/>
  <c r="K784" i="88"/>
  <c r="I784" i="88"/>
  <c r="G784" i="88"/>
  <c r="C784" i="88"/>
  <c r="R783" i="88"/>
  <c r="S783" i="88" s="1"/>
  <c r="Q783" i="88"/>
  <c r="O783" i="88"/>
  <c r="M783" i="88"/>
  <c r="K783" i="88"/>
  <c r="I783" i="88"/>
  <c r="G783" i="88"/>
  <c r="C783" i="88"/>
  <c r="R782" i="88"/>
  <c r="S782" i="88" s="1"/>
  <c r="Q782" i="88"/>
  <c r="O782" i="88"/>
  <c r="M782" i="88"/>
  <c r="K782" i="88"/>
  <c r="I782" i="88"/>
  <c r="G782" i="88"/>
  <c r="C782" i="88"/>
  <c r="R781" i="88"/>
  <c r="S781" i="88" s="1"/>
  <c r="Q781" i="88"/>
  <c r="O781" i="88"/>
  <c r="M781" i="88"/>
  <c r="K781" i="88"/>
  <c r="I781" i="88"/>
  <c r="G781" i="88"/>
  <c r="C781" i="88"/>
  <c r="R780" i="88"/>
  <c r="S780" i="88" s="1"/>
  <c r="Q780" i="88"/>
  <c r="O780" i="88"/>
  <c r="M780" i="88"/>
  <c r="K780" i="88"/>
  <c r="I780" i="88"/>
  <c r="G780" i="88"/>
  <c r="C780" i="88"/>
  <c r="R779" i="88"/>
  <c r="S779" i="88" s="1"/>
  <c r="Q779" i="88"/>
  <c r="O779" i="88"/>
  <c r="M779" i="88"/>
  <c r="K779" i="88"/>
  <c r="I779" i="88"/>
  <c r="G779" i="88"/>
  <c r="C779" i="88"/>
  <c r="R778" i="88"/>
  <c r="S778" i="88" s="1"/>
  <c r="Q778" i="88"/>
  <c r="O778" i="88"/>
  <c r="M778" i="88"/>
  <c r="K778" i="88"/>
  <c r="I778" i="88"/>
  <c r="G778" i="88"/>
  <c r="C778" i="88"/>
  <c r="R777" i="88"/>
  <c r="S777" i="88" s="1"/>
  <c r="Q777" i="88"/>
  <c r="O777" i="88"/>
  <c r="M777" i="88"/>
  <c r="K777" i="88"/>
  <c r="I777" i="88"/>
  <c r="G777" i="88"/>
  <c r="C777" i="88"/>
  <c r="R776" i="88"/>
  <c r="S776" i="88" s="1"/>
  <c r="Q776" i="88"/>
  <c r="O776" i="88"/>
  <c r="M776" i="88"/>
  <c r="K776" i="88"/>
  <c r="I776" i="88"/>
  <c r="G776" i="88"/>
  <c r="C776" i="88"/>
  <c r="R775" i="88"/>
  <c r="S775" i="88" s="1"/>
  <c r="Q775" i="88"/>
  <c r="O775" i="88"/>
  <c r="M775" i="88"/>
  <c r="K775" i="88"/>
  <c r="I775" i="88"/>
  <c r="G775" i="88"/>
  <c r="C775" i="88"/>
  <c r="S774" i="88"/>
  <c r="R774" i="88"/>
  <c r="Q774" i="88"/>
  <c r="O774" i="88"/>
  <c r="M774" i="88"/>
  <c r="K774" i="88"/>
  <c r="I774" i="88"/>
  <c r="G774" i="88"/>
  <c r="C774" i="88"/>
  <c r="R773" i="88"/>
  <c r="S773" i="88" s="1"/>
  <c r="Q773" i="88"/>
  <c r="O773" i="88"/>
  <c r="M773" i="88"/>
  <c r="K773" i="88"/>
  <c r="I773" i="88"/>
  <c r="G773" i="88"/>
  <c r="C773" i="88"/>
  <c r="R772" i="88"/>
  <c r="S772" i="88" s="1"/>
  <c r="Q772" i="88"/>
  <c r="O772" i="88"/>
  <c r="M772" i="88"/>
  <c r="K772" i="88"/>
  <c r="I772" i="88"/>
  <c r="G772" i="88"/>
  <c r="C772" i="88"/>
  <c r="R771" i="88"/>
  <c r="S771" i="88" s="1"/>
  <c r="Q771" i="88"/>
  <c r="O771" i="88"/>
  <c r="M771" i="88"/>
  <c r="K771" i="88"/>
  <c r="I771" i="88"/>
  <c r="G771" i="88"/>
  <c r="C771" i="88"/>
  <c r="R770" i="88"/>
  <c r="S770" i="88" s="1"/>
  <c r="Q770" i="88"/>
  <c r="O770" i="88"/>
  <c r="M770" i="88"/>
  <c r="K770" i="88"/>
  <c r="I770" i="88"/>
  <c r="G770" i="88"/>
  <c r="C770" i="88"/>
  <c r="R769" i="88"/>
  <c r="S769" i="88" s="1"/>
  <c r="Q769" i="88"/>
  <c r="O769" i="88"/>
  <c r="M769" i="88"/>
  <c r="K769" i="88"/>
  <c r="I769" i="88"/>
  <c r="G769" i="88"/>
  <c r="C769" i="88"/>
  <c r="R768" i="88"/>
  <c r="S768" i="88" s="1"/>
  <c r="Q768" i="88"/>
  <c r="O768" i="88"/>
  <c r="M768" i="88"/>
  <c r="K768" i="88"/>
  <c r="I768" i="88"/>
  <c r="G768" i="88"/>
  <c r="C768" i="88"/>
  <c r="R767" i="88"/>
  <c r="S767" i="88" s="1"/>
  <c r="Q767" i="88"/>
  <c r="O767" i="88"/>
  <c r="M767" i="88"/>
  <c r="K767" i="88"/>
  <c r="I767" i="88"/>
  <c r="G767" i="88"/>
  <c r="C767" i="88"/>
  <c r="R766" i="88"/>
  <c r="S766" i="88" s="1"/>
  <c r="Q766" i="88"/>
  <c r="O766" i="88"/>
  <c r="M766" i="88"/>
  <c r="K766" i="88"/>
  <c r="I766" i="88"/>
  <c r="G766" i="88"/>
  <c r="C766" i="88"/>
  <c r="R765" i="88"/>
  <c r="S765" i="88" s="1"/>
  <c r="Q765" i="88"/>
  <c r="O765" i="88"/>
  <c r="M765" i="88"/>
  <c r="K765" i="88"/>
  <c r="I765" i="88"/>
  <c r="G765" i="88"/>
  <c r="C765" i="88"/>
  <c r="R764" i="88"/>
  <c r="S764" i="88" s="1"/>
  <c r="Q764" i="88"/>
  <c r="O764" i="88"/>
  <c r="M764" i="88"/>
  <c r="K764" i="88"/>
  <c r="I764" i="88"/>
  <c r="G764" i="88"/>
  <c r="C764" i="88"/>
  <c r="R763" i="88"/>
  <c r="S763" i="88" s="1"/>
  <c r="Q763" i="88"/>
  <c r="O763" i="88"/>
  <c r="M763" i="88"/>
  <c r="K763" i="88"/>
  <c r="I763" i="88"/>
  <c r="G763" i="88"/>
  <c r="C763" i="88"/>
  <c r="R762" i="88"/>
  <c r="S762" i="88" s="1"/>
  <c r="Q762" i="88"/>
  <c r="O762" i="88"/>
  <c r="M762" i="88"/>
  <c r="K762" i="88"/>
  <c r="I762" i="88"/>
  <c r="G762" i="88"/>
  <c r="C762" i="88"/>
  <c r="R761" i="88"/>
  <c r="S761" i="88" s="1"/>
  <c r="Q761" i="88"/>
  <c r="O761" i="88"/>
  <c r="M761" i="88"/>
  <c r="K761" i="88"/>
  <c r="I761" i="88"/>
  <c r="G761" i="88"/>
  <c r="C761" i="88"/>
  <c r="R760" i="88"/>
  <c r="S760" i="88" s="1"/>
  <c r="Q760" i="88"/>
  <c r="O760" i="88"/>
  <c r="M760" i="88"/>
  <c r="K760" i="88"/>
  <c r="I760" i="88"/>
  <c r="G760" i="88"/>
  <c r="C760" i="88"/>
  <c r="R759" i="88"/>
  <c r="S759" i="88" s="1"/>
  <c r="Q759" i="88"/>
  <c r="O759" i="88"/>
  <c r="M759" i="88"/>
  <c r="K759" i="88"/>
  <c r="I759" i="88"/>
  <c r="G759" i="88"/>
  <c r="C759" i="88"/>
  <c r="S758" i="88"/>
  <c r="R758" i="88"/>
  <c r="Q758" i="88"/>
  <c r="O758" i="88"/>
  <c r="M758" i="88"/>
  <c r="K758" i="88"/>
  <c r="I758" i="88"/>
  <c r="G758" i="88"/>
  <c r="C758" i="88"/>
  <c r="R757" i="88"/>
  <c r="S757" i="88" s="1"/>
  <c r="Q757" i="88"/>
  <c r="O757" i="88"/>
  <c r="M757" i="88"/>
  <c r="K757" i="88"/>
  <c r="I757" i="88"/>
  <c r="G757" i="88"/>
  <c r="C757" i="88"/>
  <c r="R756" i="88"/>
  <c r="S756" i="88" s="1"/>
  <c r="Q756" i="88"/>
  <c r="O756" i="88"/>
  <c r="M756" i="88"/>
  <c r="K756" i="88"/>
  <c r="I756" i="88"/>
  <c r="G756" i="88"/>
  <c r="C756" i="88"/>
  <c r="R755" i="88"/>
  <c r="S755" i="88" s="1"/>
  <c r="Q755" i="88"/>
  <c r="O755" i="88"/>
  <c r="M755" i="88"/>
  <c r="K755" i="88"/>
  <c r="I755" i="88"/>
  <c r="G755" i="88"/>
  <c r="C755" i="88"/>
  <c r="R754" i="88"/>
  <c r="S754" i="88" s="1"/>
  <c r="Q754" i="88"/>
  <c r="O754" i="88"/>
  <c r="M754" i="88"/>
  <c r="K754" i="88"/>
  <c r="I754" i="88"/>
  <c r="G754" i="88"/>
  <c r="C754" i="88"/>
  <c r="R753" i="88"/>
  <c r="S753" i="88" s="1"/>
  <c r="Q753" i="88"/>
  <c r="O753" i="88"/>
  <c r="M753" i="88"/>
  <c r="K753" i="88"/>
  <c r="I753" i="88"/>
  <c r="G753" i="88"/>
  <c r="C753" i="88"/>
  <c r="R752" i="88"/>
  <c r="S752" i="88" s="1"/>
  <c r="Q752" i="88"/>
  <c r="O752" i="88"/>
  <c r="M752" i="88"/>
  <c r="K752" i="88"/>
  <c r="I752" i="88"/>
  <c r="G752" i="88"/>
  <c r="C752" i="88"/>
  <c r="R751" i="88"/>
  <c r="S751" i="88" s="1"/>
  <c r="Q751" i="88"/>
  <c r="O751" i="88"/>
  <c r="M751" i="88"/>
  <c r="K751" i="88"/>
  <c r="I751" i="88"/>
  <c r="G751" i="88"/>
  <c r="C751" i="88"/>
  <c r="R750" i="88"/>
  <c r="S750" i="88" s="1"/>
  <c r="Q750" i="88"/>
  <c r="O750" i="88"/>
  <c r="M750" i="88"/>
  <c r="K750" i="88"/>
  <c r="I750" i="88"/>
  <c r="G750" i="88"/>
  <c r="C750" i="88"/>
  <c r="R749" i="88"/>
  <c r="S749" i="88" s="1"/>
  <c r="Q749" i="88"/>
  <c r="O749" i="88"/>
  <c r="M749" i="88"/>
  <c r="K749" i="88"/>
  <c r="I749" i="88"/>
  <c r="G749" i="88"/>
  <c r="C749" i="88"/>
  <c r="R748" i="88"/>
  <c r="S748" i="88" s="1"/>
  <c r="Q748" i="88"/>
  <c r="O748" i="88"/>
  <c r="M748" i="88"/>
  <c r="K748" i="88"/>
  <c r="I748" i="88"/>
  <c r="G748" i="88"/>
  <c r="C748" i="88"/>
  <c r="R747" i="88"/>
  <c r="S747" i="88" s="1"/>
  <c r="Q747" i="88"/>
  <c r="O747" i="88"/>
  <c r="M747" i="88"/>
  <c r="K747" i="88"/>
  <c r="I747" i="88"/>
  <c r="G747" i="88"/>
  <c r="C747" i="88"/>
  <c r="R746" i="88"/>
  <c r="S746" i="88" s="1"/>
  <c r="Q746" i="88"/>
  <c r="O746" i="88"/>
  <c r="M746" i="88"/>
  <c r="K746" i="88"/>
  <c r="I746" i="88"/>
  <c r="G746" i="88"/>
  <c r="C746" i="88"/>
  <c r="R745" i="88"/>
  <c r="S745" i="88" s="1"/>
  <c r="Q745" i="88"/>
  <c r="O745" i="88"/>
  <c r="M745" i="88"/>
  <c r="K745" i="88"/>
  <c r="I745" i="88"/>
  <c r="G745" i="88"/>
  <c r="C745" i="88"/>
  <c r="R744" i="88"/>
  <c r="S744" i="88" s="1"/>
  <c r="Q744" i="88"/>
  <c r="O744" i="88"/>
  <c r="M744" i="88"/>
  <c r="K744" i="88"/>
  <c r="I744" i="88"/>
  <c r="G744" i="88"/>
  <c r="C744" i="88"/>
  <c r="R743" i="88"/>
  <c r="S743" i="88" s="1"/>
  <c r="Q743" i="88"/>
  <c r="O743" i="88"/>
  <c r="M743" i="88"/>
  <c r="K743" i="88"/>
  <c r="I743" i="88"/>
  <c r="G743" i="88"/>
  <c r="C743" i="88"/>
  <c r="S742" i="88"/>
  <c r="R742" i="88"/>
  <c r="Q742" i="88"/>
  <c r="O742" i="88"/>
  <c r="M742" i="88"/>
  <c r="K742" i="88"/>
  <c r="I742" i="88"/>
  <c r="G742" i="88"/>
  <c r="C742" i="88"/>
  <c r="R741" i="88"/>
  <c r="S741" i="88" s="1"/>
  <c r="Q741" i="88"/>
  <c r="O741" i="88"/>
  <c r="M741" i="88"/>
  <c r="K741" i="88"/>
  <c r="I741" i="88"/>
  <c r="G741" i="88"/>
  <c r="C741" i="88"/>
  <c r="R740" i="88"/>
  <c r="S740" i="88" s="1"/>
  <c r="Q740" i="88"/>
  <c r="O740" i="88"/>
  <c r="M740" i="88"/>
  <c r="K740" i="88"/>
  <c r="I740" i="88"/>
  <c r="G740" i="88"/>
  <c r="C740" i="88"/>
  <c r="R739" i="88"/>
  <c r="S739" i="88" s="1"/>
  <c r="Q739" i="88"/>
  <c r="O739" i="88"/>
  <c r="M739" i="88"/>
  <c r="K739" i="88"/>
  <c r="I739" i="88"/>
  <c r="G739" i="88"/>
  <c r="C739" i="88"/>
  <c r="R738" i="88"/>
  <c r="S738" i="88" s="1"/>
  <c r="Q738" i="88"/>
  <c r="O738" i="88"/>
  <c r="M738" i="88"/>
  <c r="K738" i="88"/>
  <c r="I738" i="88"/>
  <c r="G738" i="88"/>
  <c r="C738" i="88"/>
  <c r="R737" i="88"/>
  <c r="S737" i="88" s="1"/>
  <c r="Q737" i="88"/>
  <c r="O737" i="88"/>
  <c r="M737" i="88"/>
  <c r="K737" i="88"/>
  <c r="I737" i="88"/>
  <c r="G737" i="88"/>
  <c r="C737" i="88"/>
  <c r="R736" i="88"/>
  <c r="S736" i="88" s="1"/>
  <c r="Q736" i="88"/>
  <c r="O736" i="88"/>
  <c r="M736" i="88"/>
  <c r="K736" i="88"/>
  <c r="I736" i="88"/>
  <c r="G736" i="88"/>
  <c r="C736" i="88"/>
  <c r="R735" i="88"/>
  <c r="S735" i="88" s="1"/>
  <c r="Q735" i="88"/>
  <c r="O735" i="88"/>
  <c r="M735" i="88"/>
  <c r="K735" i="88"/>
  <c r="I735" i="88"/>
  <c r="G735" i="88"/>
  <c r="C735" i="88"/>
  <c r="R734" i="88"/>
  <c r="S734" i="88" s="1"/>
  <c r="Q734" i="88"/>
  <c r="O734" i="88"/>
  <c r="M734" i="88"/>
  <c r="K734" i="88"/>
  <c r="I734" i="88"/>
  <c r="G734" i="88"/>
  <c r="C734" i="88"/>
  <c r="R733" i="88"/>
  <c r="S733" i="88" s="1"/>
  <c r="Q733" i="88"/>
  <c r="O733" i="88"/>
  <c r="M733" i="88"/>
  <c r="K733" i="88"/>
  <c r="I733" i="88"/>
  <c r="G733" i="88"/>
  <c r="C733" i="88"/>
  <c r="R732" i="88"/>
  <c r="S732" i="88" s="1"/>
  <c r="Q732" i="88"/>
  <c r="O732" i="88"/>
  <c r="M732" i="88"/>
  <c r="K732" i="88"/>
  <c r="I732" i="88"/>
  <c r="G732" i="88"/>
  <c r="C732" i="88"/>
  <c r="R731" i="88"/>
  <c r="S731" i="88" s="1"/>
  <c r="Q731" i="88"/>
  <c r="O731" i="88"/>
  <c r="M731" i="88"/>
  <c r="K731" i="88"/>
  <c r="I731" i="88"/>
  <c r="G731" i="88"/>
  <c r="C731" i="88"/>
  <c r="R730" i="88"/>
  <c r="S730" i="88" s="1"/>
  <c r="Q730" i="88"/>
  <c r="O730" i="88"/>
  <c r="M730" i="88"/>
  <c r="K730" i="88"/>
  <c r="I730" i="88"/>
  <c r="G730" i="88"/>
  <c r="C730" i="88"/>
  <c r="R729" i="88"/>
  <c r="S729" i="88" s="1"/>
  <c r="Q729" i="88"/>
  <c r="O729" i="88"/>
  <c r="M729" i="88"/>
  <c r="K729" i="88"/>
  <c r="I729" i="88"/>
  <c r="G729" i="88"/>
  <c r="C729" i="88"/>
  <c r="R728" i="88"/>
  <c r="S728" i="88" s="1"/>
  <c r="Q728" i="88"/>
  <c r="O728" i="88"/>
  <c r="M728" i="88"/>
  <c r="K728" i="88"/>
  <c r="I728" i="88"/>
  <c r="G728" i="88"/>
  <c r="C728" i="88"/>
  <c r="R727" i="88"/>
  <c r="S727" i="88" s="1"/>
  <c r="Q727" i="88"/>
  <c r="O727" i="88"/>
  <c r="M727" i="88"/>
  <c r="K727" i="88"/>
  <c r="I727" i="88"/>
  <c r="G727" i="88"/>
  <c r="C727" i="88"/>
  <c r="R726" i="88"/>
  <c r="S726" i="88" s="1"/>
  <c r="Q726" i="88"/>
  <c r="O726" i="88"/>
  <c r="M726" i="88"/>
  <c r="K726" i="88"/>
  <c r="I726" i="88"/>
  <c r="G726" i="88"/>
  <c r="C726" i="88"/>
  <c r="R725" i="88"/>
  <c r="S725" i="88" s="1"/>
  <c r="Q725" i="88"/>
  <c r="O725" i="88"/>
  <c r="M725" i="88"/>
  <c r="K725" i="88"/>
  <c r="I725" i="88"/>
  <c r="G725" i="88"/>
  <c r="C725" i="88"/>
  <c r="R724" i="88"/>
  <c r="S724" i="88" s="1"/>
  <c r="Q724" i="88"/>
  <c r="O724" i="88"/>
  <c r="M724" i="88"/>
  <c r="K724" i="88"/>
  <c r="I724" i="88"/>
  <c r="G724" i="88"/>
  <c r="C724" i="88"/>
  <c r="R723" i="88"/>
  <c r="S723" i="88" s="1"/>
  <c r="Q723" i="88"/>
  <c r="O723" i="88"/>
  <c r="M723" i="88"/>
  <c r="K723" i="88"/>
  <c r="I723" i="88"/>
  <c r="G723" i="88"/>
  <c r="C723" i="88"/>
  <c r="S722" i="88"/>
  <c r="R722" i="88"/>
  <c r="Q722" i="88"/>
  <c r="O722" i="88"/>
  <c r="M722" i="88"/>
  <c r="K722" i="88"/>
  <c r="I722" i="88"/>
  <c r="G722" i="88"/>
  <c r="C722" i="88"/>
  <c r="R721" i="88"/>
  <c r="S721" i="88" s="1"/>
  <c r="Q721" i="88"/>
  <c r="O721" i="88"/>
  <c r="M721" i="88"/>
  <c r="K721" i="88"/>
  <c r="I721" i="88"/>
  <c r="G721" i="88"/>
  <c r="C721" i="88"/>
  <c r="R720" i="88"/>
  <c r="S720" i="88" s="1"/>
  <c r="Q720" i="88"/>
  <c r="O720" i="88"/>
  <c r="M720" i="88"/>
  <c r="K720" i="88"/>
  <c r="I720" i="88"/>
  <c r="G720" i="88"/>
  <c r="C720" i="88"/>
  <c r="R719" i="88"/>
  <c r="S719" i="88" s="1"/>
  <c r="Q719" i="88"/>
  <c r="O719" i="88"/>
  <c r="M719" i="88"/>
  <c r="K719" i="88"/>
  <c r="I719" i="88"/>
  <c r="G719" i="88"/>
  <c r="C719" i="88"/>
  <c r="R718" i="88"/>
  <c r="S718" i="88" s="1"/>
  <c r="Q718" i="88"/>
  <c r="O718" i="88"/>
  <c r="M718" i="88"/>
  <c r="K718" i="88"/>
  <c r="I718" i="88"/>
  <c r="G718" i="88"/>
  <c r="C718" i="88"/>
  <c r="R717" i="88"/>
  <c r="S717" i="88" s="1"/>
  <c r="Q717" i="88"/>
  <c r="O717" i="88"/>
  <c r="M717" i="88"/>
  <c r="K717" i="88"/>
  <c r="I717" i="88"/>
  <c r="G717" i="88"/>
  <c r="C717" i="88"/>
  <c r="R716" i="88"/>
  <c r="S716" i="88" s="1"/>
  <c r="Q716" i="88"/>
  <c r="O716" i="88"/>
  <c r="M716" i="88"/>
  <c r="K716" i="88"/>
  <c r="I716" i="88"/>
  <c r="G716" i="88"/>
  <c r="C716" i="88"/>
  <c r="R715" i="88"/>
  <c r="S715" i="88" s="1"/>
  <c r="Q715" i="88"/>
  <c r="O715" i="88"/>
  <c r="M715" i="88"/>
  <c r="K715" i="88"/>
  <c r="I715" i="88"/>
  <c r="G715" i="88"/>
  <c r="C715" i="88"/>
  <c r="R714" i="88"/>
  <c r="S714" i="88" s="1"/>
  <c r="Q714" i="88"/>
  <c r="O714" i="88"/>
  <c r="M714" i="88"/>
  <c r="K714" i="88"/>
  <c r="I714" i="88"/>
  <c r="G714" i="88"/>
  <c r="C714" i="88"/>
  <c r="R713" i="88"/>
  <c r="S713" i="88" s="1"/>
  <c r="Q713" i="88"/>
  <c r="O713" i="88"/>
  <c r="M713" i="88"/>
  <c r="K713" i="88"/>
  <c r="I713" i="88"/>
  <c r="G713" i="88"/>
  <c r="C713" i="88"/>
  <c r="R712" i="88"/>
  <c r="S712" i="88" s="1"/>
  <c r="Q712" i="88"/>
  <c r="O712" i="88"/>
  <c r="M712" i="88"/>
  <c r="K712" i="88"/>
  <c r="I712" i="88"/>
  <c r="G712" i="88"/>
  <c r="C712" i="88"/>
  <c r="R711" i="88"/>
  <c r="S711" i="88" s="1"/>
  <c r="Q711" i="88"/>
  <c r="O711" i="88"/>
  <c r="M711" i="88"/>
  <c r="K711" i="88"/>
  <c r="I711" i="88"/>
  <c r="G711" i="88"/>
  <c r="C711" i="88"/>
  <c r="R710" i="88"/>
  <c r="S710" i="88" s="1"/>
  <c r="Q710" i="88"/>
  <c r="O710" i="88"/>
  <c r="M710" i="88"/>
  <c r="K710" i="88"/>
  <c r="I710" i="88"/>
  <c r="G710" i="88"/>
  <c r="C710" i="88"/>
  <c r="R709" i="88"/>
  <c r="S709" i="88" s="1"/>
  <c r="Q709" i="88"/>
  <c r="O709" i="88"/>
  <c r="M709" i="88"/>
  <c r="K709" i="88"/>
  <c r="I709" i="88"/>
  <c r="G709" i="88"/>
  <c r="C709" i="88"/>
  <c r="R708" i="88"/>
  <c r="S708" i="88" s="1"/>
  <c r="Q708" i="88"/>
  <c r="O708" i="88"/>
  <c r="M708" i="88"/>
  <c r="K708" i="88"/>
  <c r="I708" i="88"/>
  <c r="G708" i="88"/>
  <c r="C708" i="88"/>
  <c r="R707" i="88"/>
  <c r="S707" i="88" s="1"/>
  <c r="Q707" i="88"/>
  <c r="O707" i="88"/>
  <c r="M707" i="88"/>
  <c r="K707" i="88"/>
  <c r="I707" i="88"/>
  <c r="G707" i="88"/>
  <c r="C707" i="88"/>
  <c r="R706" i="88"/>
  <c r="S706" i="88" s="1"/>
  <c r="Q706" i="88"/>
  <c r="O706" i="88"/>
  <c r="M706" i="88"/>
  <c r="K706" i="88"/>
  <c r="I706" i="88"/>
  <c r="G706" i="88"/>
  <c r="C706" i="88"/>
  <c r="R705" i="88"/>
  <c r="S705" i="88" s="1"/>
  <c r="Q705" i="88"/>
  <c r="O705" i="88"/>
  <c r="M705" i="88"/>
  <c r="K705" i="88"/>
  <c r="I705" i="88"/>
  <c r="G705" i="88"/>
  <c r="C705" i="88"/>
  <c r="R704" i="88"/>
  <c r="S704" i="88" s="1"/>
  <c r="Q704" i="88"/>
  <c r="O704" i="88"/>
  <c r="M704" i="88"/>
  <c r="K704" i="88"/>
  <c r="I704" i="88"/>
  <c r="G704" i="88"/>
  <c r="C704" i="88"/>
  <c r="R703" i="88"/>
  <c r="S703" i="88" s="1"/>
  <c r="Q703" i="88"/>
  <c r="O703" i="88"/>
  <c r="M703" i="88"/>
  <c r="K703" i="88"/>
  <c r="I703" i="88"/>
  <c r="G703" i="88"/>
  <c r="C703" i="88"/>
  <c r="R702" i="88"/>
  <c r="S702" i="88" s="1"/>
  <c r="Q702" i="88"/>
  <c r="O702" i="88"/>
  <c r="M702" i="88"/>
  <c r="K702" i="88"/>
  <c r="I702" i="88"/>
  <c r="G702" i="88"/>
  <c r="C702" i="88"/>
  <c r="R701" i="88"/>
  <c r="S701" i="88" s="1"/>
  <c r="Q701" i="88"/>
  <c r="O701" i="88"/>
  <c r="M701" i="88"/>
  <c r="K701" i="88"/>
  <c r="I701" i="88"/>
  <c r="G701" i="88"/>
  <c r="C701" i="88"/>
  <c r="R700" i="88"/>
  <c r="S700" i="88" s="1"/>
  <c r="Q700" i="88"/>
  <c r="O700" i="88"/>
  <c r="M700" i="88"/>
  <c r="K700" i="88"/>
  <c r="I700" i="88"/>
  <c r="G700" i="88"/>
  <c r="C700" i="88"/>
  <c r="R699" i="88"/>
  <c r="S699" i="88" s="1"/>
  <c r="Q699" i="88"/>
  <c r="O699" i="88"/>
  <c r="M699" i="88"/>
  <c r="K699" i="88"/>
  <c r="I699" i="88"/>
  <c r="G699" i="88"/>
  <c r="C699" i="88"/>
  <c r="R698" i="88"/>
  <c r="S698" i="88" s="1"/>
  <c r="Q698" i="88"/>
  <c r="O698" i="88"/>
  <c r="M698" i="88"/>
  <c r="K698" i="88"/>
  <c r="I698" i="88"/>
  <c r="G698" i="88"/>
  <c r="C698" i="88"/>
  <c r="R697" i="88"/>
  <c r="S697" i="88" s="1"/>
  <c r="Q697" i="88"/>
  <c r="O697" i="88"/>
  <c r="M697" i="88"/>
  <c r="K697" i="88"/>
  <c r="I697" i="88"/>
  <c r="G697" i="88"/>
  <c r="C697" i="88"/>
  <c r="R696" i="88"/>
  <c r="S696" i="88" s="1"/>
  <c r="Q696" i="88"/>
  <c r="O696" i="88"/>
  <c r="M696" i="88"/>
  <c r="K696" i="88"/>
  <c r="I696" i="88"/>
  <c r="G696" i="88"/>
  <c r="C696" i="88"/>
  <c r="R695" i="88"/>
  <c r="S695" i="88" s="1"/>
  <c r="Q695" i="88"/>
  <c r="O695" i="88"/>
  <c r="M695" i="88"/>
  <c r="K695" i="88"/>
  <c r="I695" i="88"/>
  <c r="G695" i="88"/>
  <c r="C695" i="88"/>
  <c r="S694" i="88"/>
  <c r="R694" i="88"/>
  <c r="Q694" i="88"/>
  <c r="O694" i="88"/>
  <c r="M694" i="88"/>
  <c r="K694" i="88"/>
  <c r="I694" i="88"/>
  <c r="G694" i="88"/>
  <c r="C694" i="88"/>
  <c r="R693" i="88"/>
  <c r="S693" i="88" s="1"/>
  <c r="Q693" i="88"/>
  <c r="O693" i="88"/>
  <c r="M693" i="88"/>
  <c r="K693" i="88"/>
  <c r="I693" i="88"/>
  <c r="G693" i="88"/>
  <c r="C693" i="88"/>
  <c r="R692" i="88"/>
  <c r="S692" i="88" s="1"/>
  <c r="Q692" i="88"/>
  <c r="O692" i="88"/>
  <c r="M692" i="88"/>
  <c r="K692" i="88"/>
  <c r="I692" i="88"/>
  <c r="G692" i="88"/>
  <c r="C692" i="88"/>
  <c r="R691" i="88"/>
  <c r="S691" i="88" s="1"/>
  <c r="Q691" i="88"/>
  <c r="O691" i="88"/>
  <c r="M691" i="88"/>
  <c r="K691" i="88"/>
  <c r="I691" i="88"/>
  <c r="G691" i="88"/>
  <c r="C691" i="88"/>
  <c r="R690" i="88"/>
  <c r="S690" i="88" s="1"/>
  <c r="Q690" i="88"/>
  <c r="O690" i="88"/>
  <c r="M690" i="88"/>
  <c r="K690" i="88"/>
  <c r="I690" i="88"/>
  <c r="G690" i="88"/>
  <c r="C690" i="88"/>
  <c r="R689" i="88"/>
  <c r="S689" i="88" s="1"/>
  <c r="Q689" i="88"/>
  <c r="O689" i="88"/>
  <c r="M689" i="88"/>
  <c r="K689" i="88"/>
  <c r="I689" i="88"/>
  <c r="G689" i="88"/>
  <c r="C689" i="88"/>
  <c r="R688" i="88"/>
  <c r="S688" i="88" s="1"/>
  <c r="Q688" i="88"/>
  <c r="O688" i="88"/>
  <c r="M688" i="88"/>
  <c r="K688" i="88"/>
  <c r="I688" i="88"/>
  <c r="G688" i="88"/>
  <c r="C688" i="88"/>
  <c r="R687" i="88"/>
  <c r="S687" i="88" s="1"/>
  <c r="Q687" i="88"/>
  <c r="O687" i="88"/>
  <c r="M687" i="88"/>
  <c r="K687" i="88"/>
  <c r="I687" i="88"/>
  <c r="G687" i="88"/>
  <c r="C687" i="88"/>
  <c r="R686" i="88"/>
  <c r="S686" i="88" s="1"/>
  <c r="Q686" i="88"/>
  <c r="O686" i="88"/>
  <c r="M686" i="88"/>
  <c r="K686" i="88"/>
  <c r="I686" i="88"/>
  <c r="G686" i="88"/>
  <c r="C686" i="88"/>
  <c r="R685" i="88"/>
  <c r="S685" i="88" s="1"/>
  <c r="Q685" i="88"/>
  <c r="O685" i="88"/>
  <c r="M685" i="88"/>
  <c r="K685" i="88"/>
  <c r="I685" i="88"/>
  <c r="G685" i="88"/>
  <c r="C685" i="88"/>
  <c r="R684" i="88"/>
  <c r="S684" i="88" s="1"/>
  <c r="Q684" i="88"/>
  <c r="O684" i="88"/>
  <c r="M684" i="88"/>
  <c r="K684" i="88"/>
  <c r="I684" i="88"/>
  <c r="G684" i="88"/>
  <c r="C684" i="88"/>
  <c r="R683" i="88"/>
  <c r="S683" i="88" s="1"/>
  <c r="Q683" i="88"/>
  <c r="O683" i="88"/>
  <c r="M683" i="88"/>
  <c r="K683" i="88"/>
  <c r="I683" i="88"/>
  <c r="G683" i="88"/>
  <c r="C683" i="88"/>
  <c r="R682" i="88"/>
  <c r="S682" i="88" s="1"/>
  <c r="Q682" i="88"/>
  <c r="O682" i="88"/>
  <c r="M682" i="88"/>
  <c r="K682" i="88"/>
  <c r="I682" i="88"/>
  <c r="G682" i="88"/>
  <c r="C682" i="88"/>
  <c r="R681" i="88"/>
  <c r="S681" i="88" s="1"/>
  <c r="Q681" i="88"/>
  <c r="O681" i="88"/>
  <c r="M681" i="88"/>
  <c r="K681" i="88"/>
  <c r="I681" i="88"/>
  <c r="G681" i="88"/>
  <c r="C681" i="88"/>
  <c r="R680" i="88"/>
  <c r="S680" i="88" s="1"/>
  <c r="Q680" i="88"/>
  <c r="O680" i="88"/>
  <c r="M680" i="88"/>
  <c r="K680" i="88"/>
  <c r="I680" i="88"/>
  <c r="G680" i="88"/>
  <c r="C680" i="88"/>
  <c r="R679" i="88"/>
  <c r="S679" i="88" s="1"/>
  <c r="Q679" i="88"/>
  <c r="O679" i="88"/>
  <c r="M679" i="88"/>
  <c r="K679" i="88"/>
  <c r="I679" i="88"/>
  <c r="G679" i="88"/>
  <c r="C679" i="88"/>
  <c r="R678" i="88"/>
  <c r="S678" i="88" s="1"/>
  <c r="Q678" i="88"/>
  <c r="O678" i="88"/>
  <c r="M678" i="88"/>
  <c r="K678" i="88"/>
  <c r="I678" i="88"/>
  <c r="G678" i="88"/>
  <c r="C678" i="88"/>
  <c r="R677" i="88"/>
  <c r="S677" i="88" s="1"/>
  <c r="Q677" i="88"/>
  <c r="O677" i="88"/>
  <c r="M677" i="88"/>
  <c r="K677" i="88"/>
  <c r="I677" i="88"/>
  <c r="G677" i="88"/>
  <c r="C677" i="88"/>
  <c r="R676" i="88"/>
  <c r="S676" i="88" s="1"/>
  <c r="Q676" i="88"/>
  <c r="O676" i="88"/>
  <c r="M676" i="88"/>
  <c r="K676" i="88"/>
  <c r="I676" i="88"/>
  <c r="G676" i="88"/>
  <c r="C676" i="88"/>
  <c r="R675" i="88"/>
  <c r="S675" i="88" s="1"/>
  <c r="Q675" i="88"/>
  <c r="O675" i="88"/>
  <c r="M675" i="88"/>
  <c r="K675" i="88"/>
  <c r="I675" i="88"/>
  <c r="G675" i="88"/>
  <c r="C675" i="88"/>
  <c r="R674" i="88"/>
  <c r="S674" i="88" s="1"/>
  <c r="Q674" i="88"/>
  <c r="O674" i="88"/>
  <c r="M674" i="88"/>
  <c r="K674" i="88"/>
  <c r="I674" i="88"/>
  <c r="G674" i="88"/>
  <c r="C674" i="88"/>
  <c r="R673" i="88"/>
  <c r="S673" i="88" s="1"/>
  <c r="Q673" i="88"/>
  <c r="O673" i="88"/>
  <c r="M673" i="88"/>
  <c r="K673" i="88"/>
  <c r="I673" i="88"/>
  <c r="G673" i="88"/>
  <c r="C673" i="88"/>
  <c r="R672" i="88"/>
  <c r="S672" i="88" s="1"/>
  <c r="Q672" i="88"/>
  <c r="O672" i="88"/>
  <c r="M672" i="88"/>
  <c r="K672" i="88"/>
  <c r="I672" i="88"/>
  <c r="G672" i="88"/>
  <c r="C672" i="88"/>
  <c r="R671" i="88"/>
  <c r="S671" i="88" s="1"/>
  <c r="Q671" i="88"/>
  <c r="O671" i="88"/>
  <c r="M671" i="88"/>
  <c r="K671" i="88"/>
  <c r="I671" i="88"/>
  <c r="G671" i="88"/>
  <c r="C671" i="88"/>
  <c r="R670" i="88"/>
  <c r="S670" i="88" s="1"/>
  <c r="Q670" i="88"/>
  <c r="O670" i="88"/>
  <c r="M670" i="88"/>
  <c r="K670" i="88"/>
  <c r="I670" i="88"/>
  <c r="G670" i="88"/>
  <c r="C670" i="88"/>
  <c r="R669" i="88"/>
  <c r="S669" i="88" s="1"/>
  <c r="Q669" i="88"/>
  <c r="O669" i="88"/>
  <c r="M669" i="88"/>
  <c r="K669" i="88"/>
  <c r="I669" i="88"/>
  <c r="G669" i="88"/>
  <c r="C669" i="88"/>
  <c r="R668" i="88"/>
  <c r="S668" i="88" s="1"/>
  <c r="Q668" i="88"/>
  <c r="O668" i="88"/>
  <c r="M668" i="88"/>
  <c r="K668" i="88"/>
  <c r="I668" i="88"/>
  <c r="G668" i="88"/>
  <c r="C668" i="88"/>
  <c r="R667" i="88"/>
  <c r="S667" i="88" s="1"/>
  <c r="Q667" i="88"/>
  <c r="O667" i="88"/>
  <c r="M667" i="88"/>
  <c r="K667" i="88"/>
  <c r="I667" i="88"/>
  <c r="G667" i="88"/>
  <c r="C667" i="88"/>
  <c r="S666" i="88"/>
  <c r="R666" i="88"/>
  <c r="Q666" i="88"/>
  <c r="O666" i="88"/>
  <c r="M666" i="88"/>
  <c r="K666" i="88"/>
  <c r="I666" i="88"/>
  <c r="G666" i="88"/>
  <c r="C666" i="88"/>
  <c r="R665" i="88"/>
  <c r="S665" i="88" s="1"/>
  <c r="Q665" i="88"/>
  <c r="O665" i="88"/>
  <c r="M665" i="88"/>
  <c r="K665" i="88"/>
  <c r="I665" i="88"/>
  <c r="G665" i="88"/>
  <c r="C665" i="88"/>
  <c r="R664" i="88"/>
  <c r="S664" i="88" s="1"/>
  <c r="Q664" i="88"/>
  <c r="O664" i="88"/>
  <c r="M664" i="88"/>
  <c r="K664" i="88"/>
  <c r="I664" i="88"/>
  <c r="G664" i="88"/>
  <c r="C664" i="88"/>
  <c r="R663" i="88"/>
  <c r="S663" i="88" s="1"/>
  <c r="Q663" i="88"/>
  <c r="O663" i="88"/>
  <c r="M663" i="88"/>
  <c r="K663" i="88"/>
  <c r="I663" i="88"/>
  <c r="G663" i="88"/>
  <c r="C663" i="88"/>
  <c r="R662" i="88"/>
  <c r="S662" i="88" s="1"/>
  <c r="Q662" i="88"/>
  <c r="O662" i="88"/>
  <c r="M662" i="88"/>
  <c r="K662" i="88"/>
  <c r="I662" i="88"/>
  <c r="G662" i="88"/>
  <c r="C662" i="88"/>
  <c r="R661" i="88"/>
  <c r="S661" i="88" s="1"/>
  <c r="Q661" i="88"/>
  <c r="O661" i="88"/>
  <c r="M661" i="88"/>
  <c r="K661" i="88"/>
  <c r="I661" i="88"/>
  <c r="G661" i="88"/>
  <c r="C661" i="88"/>
  <c r="R660" i="88"/>
  <c r="S660" i="88" s="1"/>
  <c r="Q660" i="88"/>
  <c r="O660" i="88"/>
  <c r="M660" i="88"/>
  <c r="K660" i="88"/>
  <c r="I660" i="88"/>
  <c r="G660" i="88"/>
  <c r="C660" i="88"/>
  <c r="R659" i="88"/>
  <c r="S659" i="88" s="1"/>
  <c r="Q659" i="88"/>
  <c r="O659" i="88"/>
  <c r="M659" i="88"/>
  <c r="K659" i="88"/>
  <c r="I659" i="88"/>
  <c r="G659" i="88"/>
  <c r="C659" i="88"/>
  <c r="R658" i="88"/>
  <c r="S658" i="88" s="1"/>
  <c r="Q658" i="88"/>
  <c r="O658" i="88"/>
  <c r="M658" i="88"/>
  <c r="K658" i="88"/>
  <c r="I658" i="88"/>
  <c r="G658" i="88"/>
  <c r="C658" i="88"/>
  <c r="R657" i="88"/>
  <c r="S657" i="88" s="1"/>
  <c r="Q657" i="88"/>
  <c r="O657" i="88"/>
  <c r="M657" i="88"/>
  <c r="K657" i="88"/>
  <c r="I657" i="88"/>
  <c r="G657" i="88"/>
  <c r="C657" i="88"/>
  <c r="R656" i="88"/>
  <c r="S656" i="88" s="1"/>
  <c r="Q656" i="88"/>
  <c r="O656" i="88"/>
  <c r="M656" i="88"/>
  <c r="K656" i="88"/>
  <c r="I656" i="88"/>
  <c r="G656" i="88"/>
  <c r="C656" i="88"/>
  <c r="R655" i="88"/>
  <c r="S655" i="88" s="1"/>
  <c r="Q655" i="88"/>
  <c r="O655" i="88"/>
  <c r="M655" i="88"/>
  <c r="K655" i="88"/>
  <c r="I655" i="88"/>
  <c r="G655" i="88"/>
  <c r="C655" i="88"/>
  <c r="R654" i="88"/>
  <c r="S654" i="88" s="1"/>
  <c r="Q654" i="88"/>
  <c r="O654" i="88"/>
  <c r="M654" i="88"/>
  <c r="K654" i="88"/>
  <c r="I654" i="88"/>
  <c r="G654" i="88"/>
  <c r="C654" i="88"/>
  <c r="R653" i="88"/>
  <c r="S653" i="88" s="1"/>
  <c r="Q653" i="88"/>
  <c r="O653" i="88"/>
  <c r="M653" i="88"/>
  <c r="K653" i="88"/>
  <c r="I653" i="88"/>
  <c r="G653" i="88"/>
  <c r="C653" i="88"/>
  <c r="R652" i="88"/>
  <c r="S652" i="88" s="1"/>
  <c r="Q652" i="88"/>
  <c r="O652" i="88"/>
  <c r="M652" i="88"/>
  <c r="K652" i="88"/>
  <c r="I652" i="88"/>
  <c r="G652" i="88"/>
  <c r="C652" i="88"/>
  <c r="R651" i="88"/>
  <c r="S651" i="88" s="1"/>
  <c r="Q651" i="88"/>
  <c r="O651" i="88"/>
  <c r="M651" i="88"/>
  <c r="K651" i="88"/>
  <c r="I651" i="88"/>
  <c r="G651" i="88"/>
  <c r="C651" i="88"/>
  <c r="R650" i="88"/>
  <c r="S650" i="88" s="1"/>
  <c r="Q650" i="88"/>
  <c r="O650" i="88"/>
  <c r="M650" i="88"/>
  <c r="K650" i="88"/>
  <c r="I650" i="88"/>
  <c r="G650" i="88"/>
  <c r="C650" i="88"/>
  <c r="R649" i="88"/>
  <c r="S649" i="88" s="1"/>
  <c r="Q649" i="88"/>
  <c r="O649" i="88"/>
  <c r="M649" i="88"/>
  <c r="K649" i="88"/>
  <c r="I649" i="88"/>
  <c r="G649" i="88"/>
  <c r="C649" i="88"/>
  <c r="R648" i="88"/>
  <c r="S648" i="88" s="1"/>
  <c r="Q648" i="88"/>
  <c r="O648" i="88"/>
  <c r="M648" i="88"/>
  <c r="K648" i="88"/>
  <c r="I648" i="88"/>
  <c r="G648" i="88"/>
  <c r="C648" i="88"/>
  <c r="R647" i="88"/>
  <c r="S647" i="88" s="1"/>
  <c r="Q647" i="88"/>
  <c r="O647" i="88"/>
  <c r="M647" i="88"/>
  <c r="K647" i="88"/>
  <c r="I647" i="88"/>
  <c r="G647" i="88"/>
  <c r="C647" i="88"/>
  <c r="R646" i="88"/>
  <c r="S646" i="88" s="1"/>
  <c r="Q646" i="88"/>
  <c r="O646" i="88"/>
  <c r="M646" i="88"/>
  <c r="K646" i="88"/>
  <c r="I646" i="88"/>
  <c r="G646" i="88"/>
  <c r="C646" i="88"/>
  <c r="R645" i="88"/>
  <c r="S645" i="88" s="1"/>
  <c r="Q645" i="88"/>
  <c r="O645" i="88"/>
  <c r="M645" i="88"/>
  <c r="K645" i="88"/>
  <c r="I645" i="88"/>
  <c r="G645" i="88"/>
  <c r="C645" i="88"/>
  <c r="R644" i="88"/>
  <c r="S644" i="88" s="1"/>
  <c r="Q644" i="88"/>
  <c r="O644" i="88"/>
  <c r="M644" i="88"/>
  <c r="K644" i="88"/>
  <c r="I644" i="88"/>
  <c r="G644" i="88"/>
  <c r="C644" i="88"/>
  <c r="R643" i="88"/>
  <c r="S643" i="88" s="1"/>
  <c r="Q643" i="88"/>
  <c r="O643" i="88"/>
  <c r="M643" i="88"/>
  <c r="K643" i="88"/>
  <c r="I643" i="88"/>
  <c r="G643" i="88"/>
  <c r="C643" i="88"/>
  <c r="R642" i="88"/>
  <c r="S642" i="88" s="1"/>
  <c r="Q642" i="88"/>
  <c r="O642" i="88"/>
  <c r="M642" i="88"/>
  <c r="K642" i="88"/>
  <c r="I642" i="88"/>
  <c r="G642" i="88"/>
  <c r="C642" i="88"/>
  <c r="R641" i="88"/>
  <c r="S641" i="88" s="1"/>
  <c r="Q641" i="88"/>
  <c r="O641" i="88"/>
  <c r="M641" i="88"/>
  <c r="K641" i="88"/>
  <c r="I641" i="88"/>
  <c r="G641" i="88"/>
  <c r="C641" i="88"/>
  <c r="R640" i="88"/>
  <c r="S640" i="88" s="1"/>
  <c r="Q640" i="88"/>
  <c r="O640" i="88"/>
  <c r="M640" i="88"/>
  <c r="K640" i="88"/>
  <c r="I640" i="88"/>
  <c r="G640" i="88"/>
  <c r="C640" i="88"/>
  <c r="R639" i="88"/>
  <c r="S639" i="88" s="1"/>
  <c r="Q639" i="88"/>
  <c r="O639" i="88"/>
  <c r="M639" i="88"/>
  <c r="K639" i="88"/>
  <c r="I639" i="88"/>
  <c r="G639" i="88"/>
  <c r="C639" i="88"/>
  <c r="R638" i="88"/>
  <c r="S638" i="88" s="1"/>
  <c r="Q638" i="88"/>
  <c r="O638" i="88"/>
  <c r="M638" i="88"/>
  <c r="K638" i="88"/>
  <c r="I638" i="88"/>
  <c r="G638" i="88"/>
  <c r="C638" i="88"/>
  <c r="R637" i="88"/>
  <c r="S637" i="88" s="1"/>
  <c r="Q637" i="88"/>
  <c r="O637" i="88"/>
  <c r="M637" i="88"/>
  <c r="K637" i="88"/>
  <c r="I637" i="88"/>
  <c r="G637" i="88"/>
  <c r="C637" i="88"/>
  <c r="R636" i="88"/>
  <c r="S636" i="88" s="1"/>
  <c r="Q636" i="88"/>
  <c r="O636" i="88"/>
  <c r="M636" i="88"/>
  <c r="K636" i="88"/>
  <c r="I636" i="88"/>
  <c r="G636" i="88"/>
  <c r="C636" i="88"/>
  <c r="R635" i="88"/>
  <c r="S635" i="88" s="1"/>
  <c r="Q635" i="88"/>
  <c r="O635" i="88"/>
  <c r="M635" i="88"/>
  <c r="K635" i="88"/>
  <c r="I635" i="88"/>
  <c r="G635" i="88"/>
  <c r="C635" i="88"/>
  <c r="S634" i="88"/>
  <c r="R634" i="88"/>
  <c r="Q634" i="88"/>
  <c r="O634" i="88"/>
  <c r="M634" i="88"/>
  <c r="K634" i="88"/>
  <c r="I634" i="88"/>
  <c r="G634" i="88"/>
  <c r="C634" i="88"/>
  <c r="R633" i="88"/>
  <c r="S633" i="88" s="1"/>
  <c r="Q633" i="88"/>
  <c r="O633" i="88"/>
  <c r="M633" i="88"/>
  <c r="K633" i="88"/>
  <c r="I633" i="88"/>
  <c r="G633" i="88"/>
  <c r="C633" i="88"/>
  <c r="R632" i="88"/>
  <c r="S632" i="88" s="1"/>
  <c r="Q632" i="88"/>
  <c r="O632" i="88"/>
  <c r="M632" i="88"/>
  <c r="K632" i="88"/>
  <c r="I632" i="88"/>
  <c r="G632" i="88"/>
  <c r="C632" i="88"/>
  <c r="R631" i="88"/>
  <c r="S631" i="88" s="1"/>
  <c r="Q631" i="88"/>
  <c r="O631" i="88"/>
  <c r="M631" i="88"/>
  <c r="K631" i="88"/>
  <c r="I631" i="88"/>
  <c r="G631" i="88"/>
  <c r="C631" i="88"/>
  <c r="R630" i="88"/>
  <c r="S630" i="88" s="1"/>
  <c r="Q630" i="88"/>
  <c r="O630" i="88"/>
  <c r="M630" i="88"/>
  <c r="K630" i="88"/>
  <c r="I630" i="88"/>
  <c r="G630" i="88"/>
  <c r="C630" i="88"/>
  <c r="R629" i="88"/>
  <c r="S629" i="88" s="1"/>
  <c r="Q629" i="88"/>
  <c r="O629" i="88"/>
  <c r="M629" i="88"/>
  <c r="K629" i="88"/>
  <c r="I629" i="88"/>
  <c r="G629" i="88"/>
  <c r="C629" i="88"/>
  <c r="R628" i="88"/>
  <c r="S628" i="88" s="1"/>
  <c r="Q628" i="88"/>
  <c r="O628" i="88"/>
  <c r="M628" i="88"/>
  <c r="K628" i="88"/>
  <c r="I628" i="88"/>
  <c r="G628" i="88"/>
  <c r="C628" i="88"/>
  <c r="R627" i="88"/>
  <c r="S627" i="88" s="1"/>
  <c r="Q627" i="88"/>
  <c r="O627" i="88"/>
  <c r="M627" i="88"/>
  <c r="K627" i="88"/>
  <c r="I627" i="88"/>
  <c r="G627" i="88"/>
  <c r="C627" i="88"/>
  <c r="R626" i="88"/>
  <c r="S626" i="88" s="1"/>
  <c r="Q626" i="88"/>
  <c r="O626" i="88"/>
  <c r="M626" i="88"/>
  <c r="K626" i="88"/>
  <c r="I626" i="88"/>
  <c r="G626" i="88"/>
  <c r="C626" i="88"/>
  <c r="R625" i="88"/>
  <c r="S625" i="88" s="1"/>
  <c r="Q625" i="88"/>
  <c r="O625" i="88"/>
  <c r="M625" i="88"/>
  <c r="K625" i="88"/>
  <c r="I625" i="88"/>
  <c r="G625" i="88"/>
  <c r="C625" i="88"/>
  <c r="R624" i="88"/>
  <c r="S624" i="88" s="1"/>
  <c r="Q624" i="88"/>
  <c r="O624" i="88"/>
  <c r="M624" i="88"/>
  <c r="K624" i="88"/>
  <c r="I624" i="88"/>
  <c r="G624" i="88"/>
  <c r="C624" i="88"/>
  <c r="R623" i="88"/>
  <c r="S623" i="88" s="1"/>
  <c r="Q623" i="88"/>
  <c r="O623" i="88"/>
  <c r="M623" i="88"/>
  <c r="K623" i="88"/>
  <c r="I623" i="88"/>
  <c r="G623" i="88"/>
  <c r="C623" i="88"/>
  <c r="R622" i="88"/>
  <c r="S622" i="88" s="1"/>
  <c r="Q622" i="88"/>
  <c r="O622" i="88"/>
  <c r="M622" i="88"/>
  <c r="K622" i="88"/>
  <c r="I622" i="88"/>
  <c r="G622" i="88"/>
  <c r="C622" i="88"/>
  <c r="R621" i="88"/>
  <c r="S621" i="88" s="1"/>
  <c r="Q621" i="88"/>
  <c r="O621" i="88"/>
  <c r="M621" i="88"/>
  <c r="K621" i="88"/>
  <c r="I621" i="88"/>
  <c r="G621" i="88"/>
  <c r="C621" i="88"/>
  <c r="R620" i="88"/>
  <c r="S620" i="88" s="1"/>
  <c r="Q620" i="88"/>
  <c r="O620" i="88"/>
  <c r="M620" i="88"/>
  <c r="K620" i="88"/>
  <c r="I620" i="88"/>
  <c r="G620" i="88"/>
  <c r="C620" i="88"/>
  <c r="R619" i="88"/>
  <c r="S619" i="88" s="1"/>
  <c r="Q619" i="88"/>
  <c r="O619" i="88"/>
  <c r="M619" i="88"/>
  <c r="K619" i="88"/>
  <c r="I619" i="88"/>
  <c r="G619" i="88"/>
  <c r="C619" i="88"/>
  <c r="R618" i="88"/>
  <c r="S618" i="88" s="1"/>
  <c r="Q618" i="88"/>
  <c r="O618" i="88"/>
  <c r="M618" i="88"/>
  <c r="K618" i="88"/>
  <c r="I618" i="88"/>
  <c r="G618" i="88"/>
  <c r="C618" i="88"/>
  <c r="R617" i="88"/>
  <c r="S617" i="88" s="1"/>
  <c r="Q617" i="88"/>
  <c r="O617" i="88"/>
  <c r="M617" i="88"/>
  <c r="K617" i="88"/>
  <c r="I617" i="88"/>
  <c r="G617" i="88"/>
  <c r="C617" i="88"/>
  <c r="R616" i="88"/>
  <c r="S616" i="88" s="1"/>
  <c r="Q616" i="88"/>
  <c r="O616" i="88"/>
  <c r="M616" i="88"/>
  <c r="K616" i="88"/>
  <c r="I616" i="88"/>
  <c r="G616" i="88"/>
  <c r="C616" i="88"/>
  <c r="R615" i="88"/>
  <c r="S615" i="88" s="1"/>
  <c r="Q615" i="88"/>
  <c r="O615" i="88"/>
  <c r="M615" i="88"/>
  <c r="K615" i="88"/>
  <c r="I615" i="88"/>
  <c r="G615" i="88"/>
  <c r="C615" i="88"/>
  <c r="R614" i="88"/>
  <c r="S614" i="88" s="1"/>
  <c r="Q614" i="88"/>
  <c r="O614" i="88"/>
  <c r="M614" i="88"/>
  <c r="K614" i="88"/>
  <c r="I614" i="88"/>
  <c r="G614" i="88"/>
  <c r="C614" i="88"/>
  <c r="R613" i="88"/>
  <c r="S613" i="88" s="1"/>
  <c r="Q613" i="88"/>
  <c r="O613" i="88"/>
  <c r="M613" i="88"/>
  <c r="K613" i="88"/>
  <c r="I613" i="88"/>
  <c r="G613" i="88"/>
  <c r="C613" i="88"/>
  <c r="R612" i="88"/>
  <c r="S612" i="88" s="1"/>
  <c r="Q612" i="88"/>
  <c r="O612" i="88"/>
  <c r="M612" i="88"/>
  <c r="K612" i="88"/>
  <c r="I612" i="88"/>
  <c r="G612" i="88"/>
  <c r="C612" i="88"/>
  <c r="R611" i="88"/>
  <c r="S611" i="88" s="1"/>
  <c r="Q611" i="88"/>
  <c r="O611" i="88"/>
  <c r="M611" i="88"/>
  <c r="K611" i="88"/>
  <c r="I611" i="88"/>
  <c r="G611" i="88"/>
  <c r="C611" i="88"/>
  <c r="R610" i="88"/>
  <c r="S610" i="88" s="1"/>
  <c r="Q610" i="88"/>
  <c r="O610" i="88"/>
  <c r="M610" i="88"/>
  <c r="K610" i="88"/>
  <c r="I610" i="88"/>
  <c r="G610" i="88"/>
  <c r="C610" i="88"/>
  <c r="R609" i="88"/>
  <c r="S609" i="88" s="1"/>
  <c r="Q609" i="88"/>
  <c r="O609" i="88"/>
  <c r="M609" i="88"/>
  <c r="K609" i="88"/>
  <c r="I609" i="88"/>
  <c r="G609" i="88"/>
  <c r="C609" i="88"/>
  <c r="R608" i="88"/>
  <c r="S608" i="88" s="1"/>
  <c r="Q608" i="88"/>
  <c r="O608" i="88"/>
  <c r="M608" i="88"/>
  <c r="K608" i="88"/>
  <c r="I608" i="88"/>
  <c r="G608" i="88"/>
  <c r="C608" i="88"/>
  <c r="R607" i="88"/>
  <c r="S607" i="88" s="1"/>
  <c r="Q607" i="88"/>
  <c r="O607" i="88"/>
  <c r="M607" i="88"/>
  <c r="K607" i="88"/>
  <c r="I607" i="88"/>
  <c r="G607" i="88"/>
  <c r="C607" i="88"/>
  <c r="R606" i="88"/>
  <c r="S606" i="88" s="1"/>
  <c r="Q606" i="88"/>
  <c r="O606" i="88"/>
  <c r="M606" i="88"/>
  <c r="K606" i="88"/>
  <c r="I606" i="88"/>
  <c r="G606" i="88"/>
  <c r="C606" i="88"/>
  <c r="R605" i="88"/>
  <c r="S605" i="88" s="1"/>
  <c r="Q605" i="88"/>
  <c r="O605" i="88"/>
  <c r="M605" i="88"/>
  <c r="K605" i="88"/>
  <c r="I605" i="88"/>
  <c r="G605" i="88"/>
  <c r="C605" i="88"/>
  <c r="R604" i="88"/>
  <c r="S604" i="88" s="1"/>
  <c r="Q604" i="88"/>
  <c r="O604" i="88"/>
  <c r="M604" i="88"/>
  <c r="K604" i="88"/>
  <c r="I604" i="88"/>
  <c r="G604" i="88"/>
  <c r="C604" i="88"/>
  <c r="R603" i="88"/>
  <c r="S603" i="88" s="1"/>
  <c r="Q603" i="88"/>
  <c r="O603" i="88"/>
  <c r="M603" i="88"/>
  <c r="K603" i="88"/>
  <c r="I603" i="88"/>
  <c r="G603" i="88"/>
  <c r="C603" i="88"/>
  <c r="S602" i="88"/>
  <c r="R602" i="88"/>
  <c r="Q602" i="88"/>
  <c r="O602" i="88"/>
  <c r="M602" i="88"/>
  <c r="K602" i="88"/>
  <c r="I602" i="88"/>
  <c r="G602" i="88"/>
  <c r="C602" i="88"/>
  <c r="R601" i="88"/>
  <c r="S601" i="88" s="1"/>
  <c r="Q601" i="88"/>
  <c r="O601" i="88"/>
  <c r="M601" i="88"/>
  <c r="K601" i="88"/>
  <c r="I601" i="88"/>
  <c r="G601" i="88"/>
  <c r="C601" i="88"/>
  <c r="R600" i="88"/>
  <c r="S600" i="88" s="1"/>
  <c r="Q600" i="88"/>
  <c r="O600" i="88"/>
  <c r="M600" i="88"/>
  <c r="K600" i="88"/>
  <c r="I600" i="88"/>
  <c r="G600" i="88"/>
  <c r="C600" i="88"/>
  <c r="R599" i="88"/>
  <c r="S599" i="88" s="1"/>
  <c r="Q599" i="88"/>
  <c r="O599" i="88"/>
  <c r="M599" i="88"/>
  <c r="K599" i="88"/>
  <c r="I599" i="88"/>
  <c r="G599" i="88"/>
  <c r="C599" i="88"/>
  <c r="R598" i="88"/>
  <c r="S598" i="88" s="1"/>
  <c r="Q598" i="88"/>
  <c r="O598" i="88"/>
  <c r="M598" i="88"/>
  <c r="K598" i="88"/>
  <c r="I598" i="88"/>
  <c r="G598" i="88"/>
  <c r="C598" i="88"/>
  <c r="R597" i="88"/>
  <c r="S597" i="88" s="1"/>
  <c r="Q597" i="88"/>
  <c r="O597" i="88"/>
  <c r="M597" i="88"/>
  <c r="K597" i="88"/>
  <c r="I597" i="88"/>
  <c r="G597" i="88"/>
  <c r="C597" i="88"/>
  <c r="R596" i="88"/>
  <c r="S596" i="88" s="1"/>
  <c r="Q596" i="88"/>
  <c r="O596" i="88"/>
  <c r="M596" i="88"/>
  <c r="K596" i="88"/>
  <c r="I596" i="88"/>
  <c r="G596" i="88"/>
  <c r="C596" i="88"/>
  <c r="R595" i="88"/>
  <c r="S595" i="88" s="1"/>
  <c r="Q595" i="88"/>
  <c r="O595" i="88"/>
  <c r="M595" i="88"/>
  <c r="K595" i="88"/>
  <c r="I595" i="88"/>
  <c r="G595" i="88"/>
  <c r="C595" i="88"/>
  <c r="R594" i="88"/>
  <c r="S594" i="88" s="1"/>
  <c r="Q594" i="88"/>
  <c r="O594" i="88"/>
  <c r="M594" i="88"/>
  <c r="K594" i="88"/>
  <c r="I594" i="88"/>
  <c r="G594" i="88"/>
  <c r="C594" i="88"/>
  <c r="R593" i="88"/>
  <c r="S593" i="88" s="1"/>
  <c r="Q593" i="88"/>
  <c r="O593" i="88"/>
  <c r="M593" i="88"/>
  <c r="K593" i="88"/>
  <c r="I593" i="88"/>
  <c r="G593" i="88"/>
  <c r="C593" i="88"/>
  <c r="R592" i="88"/>
  <c r="S592" i="88" s="1"/>
  <c r="Q592" i="88"/>
  <c r="O592" i="88"/>
  <c r="M592" i="88"/>
  <c r="K592" i="88"/>
  <c r="I592" i="88"/>
  <c r="G592" i="88"/>
  <c r="C592" i="88"/>
  <c r="R591" i="88"/>
  <c r="S591" i="88" s="1"/>
  <c r="Q591" i="88"/>
  <c r="O591" i="88"/>
  <c r="M591" i="88"/>
  <c r="K591" i="88"/>
  <c r="I591" i="88"/>
  <c r="G591" i="88"/>
  <c r="C591" i="88"/>
  <c r="R590" i="88"/>
  <c r="S590" i="88" s="1"/>
  <c r="Q590" i="88"/>
  <c r="O590" i="88"/>
  <c r="M590" i="88"/>
  <c r="K590" i="88"/>
  <c r="I590" i="88"/>
  <c r="G590" i="88"/>
  <c r="C590" i="88"/>
  <c r="R589" i="88"/>
  <c r="S589" i="88" s="1"/>
  <c r="Q589" i="88"/>
  <c r="O589" i="88"/>
  <c r="M589" i="88"/>
  <c r="K589" i="88"/>
  <c r="I589" i="88"/>
  <c r="G589" i="88"/>
  <c r="C589" i="88"/>
  <c r="R588" i="88"/>
  <c r="S588" i="88" s="1"/>
  <c r="Q588" i="88"/>
  <c r="O588" i="88"/>
  <c r="M588" i="88"/>
  <c r="K588" i="88"/>
  <c r="I588" i="88"/>
  <c r="G588" i="88"/>
  <c r="C588" i="88"/>
  <c r="R587" i="88"/>
  <c r="S587" i="88" s="1"/>
  <c r="Q587" i="88"/>
  <c r="O587" i="88"/>
  <c r="M587" i="88"/>
  <c r="K587" i="88"/>
  <c r="I587" i="88"/>
  <c r="G587" i="88"/>
  <c r="C587" i="88"/>
  <c r="R586" i="88"/>
  <c r="S586" i="88" s="1"/>
  <c r="Q586" i="88"/>
  <c r="O586" i="88"/>
  <c r="M586" i="88"/>
  <c r="K586" i="88"/>
  <c r="I586" i="88"/>
  <c r="G586" i="88"/>
  <c r="C586" i="88"/>
  <c r="R585" i="88"/>
  <c r="S585" i="88" s="1"/>
  <c r="Q585" i="88"/>
  <c r="O585" i="88"/>
  <c r="M585" i="88"/>
  <c r="K585" i="88"/>
  <c r="I585" i="88"/>
  <c r="G585" i="88"/>
  <c r="C585" i="88"/>
  <c r="R584" i="88"/>
  <c r="S584" i="88" s="1"/>
  <c r="Q584" i="88"/>
  <c r="O584" i="88"/>
  <c r="M584" i="88"/>
  <c r="K584" i="88"/>
  <c r="I584" i="88"/>
  <c r="G584" i="88"/>
  <c r="C584" i="88"/>
  <c r="R583" i="88"/>
  <c r="S583" i="88" s="1"/>
  <c r="Q583" i="88"/>
  <c r="O583" i="88"/>
  <c r="M583" i="88"/>
  <c r="K583" i="88"/>
  <c r="I583" i="88"/>
  <c r="G583" i="88"/>
  <c r="C583" i="88"/>
  <c r="R582" i="88"/>
  <c r="S582" i="88" s="1"/>
  <c r="Q582" i="88"/>
  <c r="O582" i="88"/>
  <c r="M582" i="88"/>
  <c r="K582" i="88"/>
  <c r="I582" i="88"/>
  <c r="G582" i="88"/>
  <c r="C582" i="88"/>
  <c r="R581" i="88"/>
  <c r="S581" i="88" s="1"/>
  <c r="Q581" i="88"/>
  <c r="O581" i="88"/>
  <c r="M581" i="88"/>
  <c r="K581" i="88"/>
  <c r="I581" i="88"/>
  <c r="G581" i="88"/>
  <c r="C581" i="88"/>
  <c r="R580" i="88"/>
  <c r="S580" i="88" s="1"/>
  <c r="Q580" i="88"/>
  <c r="O580" i="88"/>
  <c r="M580" i="88"/>
  <c r="K580" i="88"/>
  <c r="I580" i="88"/>
  <c r="G580" i="88"/>
  <c r="C580" i="88"/>
  <c r="R579" i="88"/>
  <c r="S579" i="88" s="1"/>
  <c r="Q579" i="88"/>
  <c r="O579" i="88"/>
  <c r="M579" i="88"/>
  <c r="K579" i="88"/>
  <c r="I579" i="88"/>
  <c r="G579" i="88"/>
  <c r="C579" i="88"/>
  <c r="R578" i="88"/>
  <c r="S578" i="88" s="1"/>
  <c r="Q578" i="88"/>
  <c r="O578" i="88"/>
  <c r="M578" i="88"/>
  <c r="K578" i="88"/>
  <c r="I578" i="88"/>
  <c r="G578" i="88"/>
  <c r="C578" i="88"/>
  <c r="R577" i="88"/>
  <c r="S577" i="88" s="1"/>
  <c r="Q577" i="88"/>
  <c r="O577" i="88"/>
  <c r="M577" i="88"/>
  <c r="K577" i="88"/>
  <c r="I577" i="88"/>
  <c r="G577" i="88"/>
  <c r="C577" i="88"/>
  <c r="R576" i="88"/>
  <c r="S576" i="88" s="1"/>
  <c r="Q576" i="88"/>
  <c r="O576" i="88"/>
  <c r="M576" i="88"/>
  <c r="K576" i="88"/>
  <c r="I576" i="88"/>
  <c r="G576" i="88"/>
  <c r="C576" i="88"/>
  <c r="R575" i="88"/>
  <c r="S575" i="88" s="1"/>
  <c r="Q575" i="88"/>
  <c r="O575" i="88"/>
  <c r="M575" i="88"/>
  <c r="K575" i="88"/>
  <c r="I575" i="88"/>
  <c r="G575" i="88"/>
  <c r="C575" i="88"/>
  <c r="R574" i="88"/>
  <c r="S574" i="88" s="1"/>
  <c r="Q574" i="88"/>
  <c r="O574" i="88"/>
  <c r="M574" i="88"/>
  <c r="K574" i="88"/>
  <c r="I574" i="88"/>
  <c r="G574" i="88"/>
  <c r="C574" i="88"/>
  <c r="R573" i="88"/>
  <c r="S573" i="88" s="1"/>
  <c r="Q573" i="88"/>
  <c r="O573" i="88"/>
  <c r="M573" i="88"/>
  <c r="K573" i="88"/>
  <c r="I573" i="88"/>
  <c r="G573" i="88"/>
  <c r="C573" i="88"/>
  <c r="R572" i="88"/>
  <c r="S572" i="88" s="1"/>
  <c r="Q572" i="88"/>
  <c r="O572" i="88"/>
  <c r="M572" i="88"/>
  <c r="K572" i="88"/>
  <c r="I572" i="88"/>
  <c r="G572" i="88"/>
  <c r="C572" i="88"/>
  <c r="R571" i="88"/>
  <c r="S571" i="88" s="1"/>
  <c r="Q571" i="88"/>
  <c r="O571" i="88"/>
  <c r="M571" i="88"/>
  <c r="K571" i="88"/>
  <c r="I571" i="88"/>
  <c r="G571" i="88"/>
  <c r="C571" i="88"/>
  <c r="S570" i="88"/>
  <c r="R570" i="88"/>
  <c r="Q570" i="88"/>
  <c r="O570" i="88"/>
  <c r="M570" i="88"/>
  <c r="K570" i="88"/>
  <c r="I570" i="88"/>
  <c r="G570" i="88"/>
  <c r="C570" i="88"/>
  <c r="R569" i="88"/>
  <c r="S569" i="88" s="1"/>
  <c r="Q569" i="88"/>
  <c r="O569" i="88"/>
  <c r="M569" i="88"/>
  <c r="K569" i="88"/>
  <c r="I569" i="88"/>
  <c r="G569" i="88"/>
  <c r="C569" i="88"/>
  <c r="R568" i="88"/>
  <c r="S568" i="88" s="1"/>
  <c r="Q568" i="88"/>
  <c r="O568" i="88"/>
  <c r="M568" i="88"/>
  <c r="K568" i="88"/>
  <c r="I568" i="88"/>
  <c r="G568" i="88"/>
  <c r="C568" i="88"/>
  <c r="R567" i="88"/>
  <c r="S567" i="88" s="1"/>
  <c r="Q567" i="88"/>
  <c r="O567" i="88"/>
  <c r="M567" i="88"/>
  <c r="K567" i="88"/>
  <c r="I567" i="88"/>
  <c r="G567" i="88"/>
  <c r="C567" i="88"/>
  <c r="R566" i="88"/>
  <c r="S566" i="88" s="1"/>
  <c r="Q566" i="88"/>
  <c r="O566" i="88"/>
  <c r="M566" i="88"/>
  <c r="K566" i="88"/>
  <c r="I566" i="88"/>
  <c r="G566" i="88"/>
  <c r="C566" i="88"/>
  <c r="R565" i="88"/>
  <c r="S565" i="88" s="1"/>
  <c r="Q565" i="88"/>
  <c r="O565" i="88"/>
  <c r="M565" i="88"/>
  <c r="K565" i="88"/>
  <c r="I565" i="88"/>
  <c r="G565" i="88"/>
  <c r="C565" i="88"/>
  <c r="R564" i="88"/>
  <c r="S564" i="88" s="1"/>
  <c r="Q564" i="88"/>
  <c r="O564" i="88"/>
  <c r="M564" i="88"/>
  <c r="K564" i="88"/>
  <c r="I564" i="88"/>
  <c r="G564" i="88"/>
  <c r="C564" i="88"/>
  <c r="R563" i="88"/>
  <c r="S563" i="88" s="1"/>
  <c r="Q563" i="88"/>
  <c r="O563" i="88"/>
  <c r="M563" i="88"/>
  <c r="K563" i="88"/>
  <c r="I563" i="88"/>
  <c r="G563" i="88"/>
  <c r="C563" i="88"/>
  <c r="R562" i="88"/>
  <c r="S562" i="88" s="1"/>
  <c r="Q562" i="88"/>
  <c r="O562" i="88"/>
  <c r="M562" i="88"/>
  <c r="K562" i="88"/>
  <c r="I562" i="88"/>
  <c r="G562" i="88"/>
  <c r="C562" i="88"/>
  <c r="R561" i="88"/>
  <c r="S561" i="88" s="1"/>
  <c r="Q561" i="88"/>
  <c r="O561" i="88"/>
  <c r="M561" i="88"/>
  <c r="K561" i="88"/>
  <c r="I561" i="88"/>
  <c r="G561" i="88"/>
  <c r="C561" i="88"/>
  <c r="R560" i="88"/>
  <c r="S560" i="88" s="1"/>
  <c r="Q560" i="88"/>
  <c r="O560" i="88"/>
  <c r="M560" i="88"/>
  <c r="K560" i="88"/>
  <c r="I560" i="88"/>
  <c r="G560" i="88"/>
  <c r="C560" i="88"/>
  <c r="R559" i="88"/>
  <c r="S559" i="88" s="1"/>
  <c r="Q559" i="88"/>
  <c r="O559" i="88"/>
  <c r="M559" i="88"/>
  <c r="K559" i="88"/>
  <c r="I559" i="88"/>
  <c r="G559" i="88"/>
  <c r="C559" i="88"/>
  <c r="R558" i="88"/>
  <c r="S558" i="88" s="1"/>
  <c r="Q558" i="88"/>
  <c r="O558" i="88"/>
  <c r="M558" i="88"/>
  <c r="K558" i="88"/>
  <c r="I558" i="88"/>
  <c r="G558" i="88"/>
  <c r="C558" i="88"/>
  <c r="R557" i="88"/>
  <c r="S557" i="88" s="1"/>
  <c r="Q557" i="88"/>
  <c r="O557" i="88"/>
  <c r="M557" i="88"/>
  <c r="K557" i="88"/>
  <c r="I557" i="88"/>
  <c r="G557" i="88"/>
  <c r="C557" i="88"/>
  <c r="R556" i="88"/>
  <c r="S556" i="88" s="1"/>
  <c r="Q556" i="88"/>
  <c r="O556" i="88"/>
  <c r="M556" i="88"/>
  <c r="K556" i="88"/>
  <c r="I556" i="88"/>
  <c r="G556" i="88"/>
  <c r="C556" i="88"/>
  <c r="R555" i="88"/>
  <c r="S555" i="88" s="1"/>
  <c r="Q555" i="88"/>
  <c r="O555" i="88"/>
  <c r="M555" i="88"/>
  <c r="K555" i="88"/>
  <c r="I555" i="88"/>
  <c r="G555" i="88"/>
  <c r="C555" i="88"/>
  <c r="R554" i="88"/>
  <c r="S554" i="88" s="1"/>
  <c r="Q554" i="88"/>
  <c r="O554" i="88"/>
  <c r="M554" i="88"/>
  <c r="K554" i="88"/>
  <c r="I554" i="88"/>
  <c r="G554" i="88"/>
  <c r="C554" i="88"/>
  <c r="R553" i="88"/>
  <c r="S553" i="88" s="1"/>
  <c r="Q553" i="88"/>
  <c r="O553" i="88"/>
  <c r="M553" i="88"/>
  <c r="K553" i="88"/>
  <c r="I553" i="88"/>
  <c r="G553" i="88"/>
  <c r="C553" i="88"/>
  <c r="R552" i="88"/>
  <c r="S552" i="88" s="1"/>
  <c r="Q552" i="88"/>
  <c r="O552" i="88"/>
  <c r="M552" i="88"/>
  <c r="K552" i="88"/>
  <c r="I552" i="88"/>
  <c r="G552" i="88"/>
  <c r="C552" i="88"/>
  <c r="R551" i="88"/>
  <c r="S551" i="88" s="1"/>
  <c r="Q551" i="88"/>
  <c r="O551" i="88"/>
  <c r="M551" i="88"/>
  <c r="K551" i="88"/>
  <c r="I551" i="88"/>
  <c r="G551" i="88"/>
  <c r="C551" i="88"/>
  <c r="R550" i="88"/>
  <c r="S550" i="88" s="1"/>
  <c r="Q550" i="88"/>
  <c r="O550" i="88"/>
  <c r="M550" i="88"/>
  <c r="K550" i="88"/>
  <c r="I550" i="88"/>
  <c r="G550" i="88"/>
  <c r="C550" i="88"/>
  <c r="R549" i="88"/>
  <c r="S549" i="88" s="1"/>
  <c r="Q549" i="88"/>
  <c r="O549" i="88"/>
  <c r="M549" i="88"/>
  <c r="K549" i="88"/>
  <c r="I549" i="88"/>
  <c r="G549" i="88"/>
  <c r="C549" i="88"/>
  <c r="R548" i="88"/>
  <c r="S548" i="88" s="1"/>
  <c r="Q548" i="88"/>
  <c r="O548" i="88"/>
  <c r="M548" i="88"/>
  <c r="K548" i="88"/>
  <c r="I548" i="88"/>
  <c r="G548" i="88"/>
  <c r="C548" i="88"/>
  <c r="R547" i="88"/>
  <c r="S547" i="88" s="1"/>
  <c r="Q547" i="88"/>
  <c r="O547" i="88"/>
  <c r="M547" i="88"/>
  <c r="K547" i="88"/>
  <c r="I547" i="88"/>
  <c r="G547" i="88"/>
  <c r="C547" i="88"/>
  <c r="R546" i="88"/>
  <c r="S546" i="88" s="1"/>
  <c r="Q546" i="88"/>
  <c r="O546" i="88"/>
  <c r="M546" i="88"/>
  <c r="K546" i="88"/>
  <c r="I546" i="88"/>
  <c r="G546" i="88"/>
  <c r="C546" i="88"/>
  <c r="R545" i="88"/>
  <c r="S545" i="88" s="1"/>
  <c r="Q545" i="88"/>
  <c r="O545" i="88"/>
  <c r="M545" i="88"/>
  <c r="K545" i="88"/>
  <c r="I545" i="88"/>
  <c r="G545" i="88"/>
  <c r="C545" i="88"/>
  <c r="R544" i="88"/>
  <c r="S544" i="88" s="1"/>
  <c r="Q544" i="88"/>
  <c r="O544" i="88"/>
  <c r="M544" i="88"/>
  <c r="K544" i="88"/>
  <c r="I544" i="88"/>
  <c r="G544" i="88"/>
  <c r="C544" i="88"/>
  <c r="R543" i="88"/>
  <c r="S543" i="88" s="1"/>
  <c r="Q543" i="88"/>
  <c r="O543" i="88"/>
  <c r="M543" i="88"/>
  <c r="K543" i="88"/>
  <c r="I543" i="88"/>
  <c r="G543" i="88"/>
  <c r="C543" i="88"/>
  <c r="R542" i="88"/>
  <c r="S542" i="88" s="1"/>
  <c r="Q542" i="88"/>
  <c r="O542" i="88"/>
  <c r="M542" i="88"/>
  <c r="K542" i="88"/>
  <c r="I542" i="88"/>
  <c r="G542" i="88"/>
  <c r="C542" i="88"/>
  <c r="R541" i="88"/>
  <c r="S541" i="88" s="1"/>
  <c r="Q541" i="88"/>
  <c r="O541" i="88"/>
  <c r="M541" i="88"/>
  <c r="K541" i="88"/>
  <c r="I541" i="88"/>
  <c r="G541" i="88"/>
  <c r="C541" i="88"/>
  <c r="R540" i="88"/>
  <c r="S540" i="88" s="1"/>
  <c r="Q540" i="88"/>
  <c r="O540" i="88"/>
  <c r="M540" i="88"/>
  <c r="K540" i="88"/>
  <c r="I540" i="88"/>
  <c r="G540" i="88"/>
  <c r="C540" i="88"/>
  <c r="R539" i="88"/>
  <c r="S539" i="88" s="1"/>
  <c r="Q539" i="88"/>
  <c r="O539" i="88"/>
  <c r="M539" i="88"/>
  <c r="K539" i="88"/>
  <c r="I539" i="88"/>
  <c r="G539" i="88"/>
  <c r="C539" i="88"/>
  <c r="R538" i="88"/>
  <c r="S538" i="88" s="1"/>
  <c r="Q538" i="88"/>
  <c r="O538" i="88"/>
  <c r="M538" i="88"/>
  <c r="K538" i="88"/>
  <c r="I538" i="88"/>
  <c r="G538" i="88"/>
  <c r="C538" i="88"/>
  <c r="R537" i="88"/>
  <c r="S537" i="88" s="1"/>
  <c r="Q537" i="88"/>
  <c r="O537" i="88"/>
  <c r="M537" i="88"/>
  <c r="K537" i="88"/>
  <c r="I537" i="88"/>
  <c r="G537" i="88"/>
  <c r="C537" i="88"/>
  <c r="R536" i="88"/>
  <c r="S536" i="88" s="1"/>
  <c r="Q536" i="88"/>
  <c r="O536" i="88"/>
  <c r="M536" i="88"/>
  <c r="K536" i="88"/>
  <c r="I536" i="88"/>
  <c r="G536" i="88"/>
  <c r="C536" i="88"/>
  <c r="R535" i="88"/>
  <c r="S535" i="88" s="1"/>
  <c r="Q535" i="88"/>
  <c r="O535" i="88"/>
  <c r="M535" i="88"/>
  <c r="K535" i="88"/>
  <c r="I535" i="88"/>
  <c r="G535" i="88"/>
  <c r="C535" i="88"/>
  <c r="R534" i="88"/>
  <c r="S534" i="88" s="1"/>
  <c r="Q534" i="88"/>
  <c r="O534" i="88"/>
  <c r="M534" i="88"/>
  <c r="K534" i="88"/>
  <c r="I534" i="88"/>
  <c r="G534" i="88"/>
  <c r="C534" i="88"/>
  <c r="R533" i="88"/>
  <c r="S533" i="88" s="1"/>
  <c r="Q533" i="88"/>
  <c r="O533" i="88"/>
  <c r="M533" i="88"/>
  <c r="K533" i="88"/>
  <c r="I533" i="88"/>
  <c r="G533" i="88"/>
  <c r="C533" i="88"/>
  <c r="R532" i="88"/>
  <c r="S532" i="88" s="1"/>
  <c r="Q532" i="88"/>
  <c r="O532" i="88"/>
  <c r="M532" i="88"/>
  <c r="K532" i="88"/>
  <c r="I532" i="88"/>
  <c r="G532" i="88"/>
  <c r="C532" i="88"/>
  <c r="R531" i="88"/>
  <c r="S531" i="88" s="1"/>
  <c r="Q531" i="88"/>
  <c r="O531" i="88"/>
  <c r="M531" i="88"/>
  <c r="K531" i="88"/>
  <c r="I531" i="88"/>
  <c r="G531" i="88"/>
  <c r="C531" i="88"/>
  <c r="R530" i="88"/>
  <c r="S530" i="88" s="1"/>
  <c r="Q530" i="88"/>
  <c r="O530" i="88"/>
  <c r="M530" i="88"/>
  <c r="K530" i="88"/>
  <c r="I530" i="88"/>
  <c r="G530" i="88"/>
  <c r="C530" i="88"/>
  <c r="R529" i="88"/>
  <c r="S529" i="88" s="1"/>
  <c r="Q529" i="88"/>
  <c r="O529" i="88"/>
  <c r="M529" i="88"/>
  <c r="K529" i="88"/>
  <c r="I529" i="88"/>
  <c r="G529" i="88"/>
  <c r="C529" i="88"/>
  <c r="R528" i="88"/>
  <c r="S528" i="88" s="1"/>
  <c r="Q528" i="88"/>
  <c r="O528" i="88"/>
  <c r="M528" i="88"/>
  <c r="K528" i="88"/>
  <c r="I528" i="88"/>
  <c r="G528" i="88"/>
  <c r="C528" i="88"/>
  <c r="R527" i="88"/>
  <c r="S527" i="88" s="1"/>
  <c r="Q527" i="88"/>
  <c r="O527" i="88"/>
  <c r="M527" i="88"/>
  <c r="K527" i="88"/>
  <c r="I527" i="88"/>
  <c r="G527" i="88"/>
  <c r="C527" i="88"/>
  <c r="R526" i="88"/>
  <c r="S526" i="88" s="1"/>
  <c r="Q526" i="88"/>
  <c r="O526" i="88"/>
  <c r="M526" i="88"/>
  <c r="K526" i="88"/>
  <c r="I526" i="88"/>
  <c r="G526" i="88"/>
  <c r="C526" i="88"/>
  <c r="R525" i="88"/>
  <c r="S525" i="88" s="1"/>
  <c r="Q525" i="88"/>
  <c r="O525" i="88"/>
  <c r="M525" i="88"/>
  <c r="K525" i="88"/>
  <c r="I525" i="88"/>
  <c r="G525" i="88"/>
  <c r="C525" i="88"/>
  <c r="R524" i="88"/>
  <c r="S524" i="88" s="1"/>
  <c r="Q524" i="88"/>
  <c r="O524" i="88"/>
  <c r="M524" i="88"/>
  <c r="K524" i="88"/>
  <c r="I524" i="88"/>
  <c r="G524" i="88"/>
  <c r="C524" i="88"/>
  <c r="R523" i="88"/>
  <c r="S523" i="88" s="1"/>
  <c r="Q523" i="88"/>
  <c r="O523" i="88"/>
  <c r="M523" i="88"/>
  <c r="K523" i="88"/>
  <c r="I523" i="88"/>
  <c r="G523" i="88"/>
  <c r="C523" i="88"/>
  <c r="R522" i="88"/>
  <c r="S522" i="88" s="1"/>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S506" i="88"/>
  <c r="R506" i="88"/>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R498" i="88"/>
  <c r="S498" i="88" s="1"/>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R490" i="88"/>
  <c r="S490" i="88" s="1"/>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R482" i="88"/>
  <c r="S482" i="88" s="1"/>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S474" i="88"/>
  <c r="R474" i="88"/>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R470" i="88"/>
  <c r="S470" i="88" s="1"/>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R466" i="88"/>
  <c r="S466" i="88" s="1"/>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R462" i="88"/>
  <c r="S462" i="88" s="1"/>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R458" i="88"/>
  <c r="S458" i="88" s="1"/>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R454" i="88"/>
  <c r="S454" i="88" s="1"/>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R450" i="88"/>
  <c r="S450" i="88" s="1"/>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R442" i="88"/>
  <c r="S442" i="88" s="1"/>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S434" i="88"/>
  <c r="R434" i="88"/>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R430" i="88"/>
  <c r="S430" i="88" s="1"/>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R426" i="88"/>
  <c r="S426" i="88" s="1"/>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R418" i="88"/>
  <c r="S418" i="88" s="1"/>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R410" i="88"/>
  <c r="S410" i="88" s="1"/>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R402" i="88"/>
  <c r="S402" i="88" s="1"/>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R394" i="88"/>
  <c r="S394" i="88" s="1"/>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R386" i="88"/>
  <c r="S386" i="88" s="1"/>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Q196" i="88"/>
  <c r="O196" i="88"/>
  <c r="M196" i="88"/>
  <c r="K196" i="88"/>
  <c r="I196" i="88"/>
  <c r="G196" i="88"/>
  <c r="C196" i="88"/>
  <c r="Q195" i="88"/>
  <c r="O195" i="88"/>
  <c r="M195" i="88"/>
  <c r="K195" i="88"/>
  <c r="I195" i="88"/>
  <c r="G195" i="88"/>
  <c r="Q194" i="88"/>
  <c r="O194" i="88"/>
  <c r="M194" i="88"/>
  <c r="K194" i="88"/>
  <c r="I194" i="88"/>
  <c r="G194" i="88"/>
  <c r="C194" i="88"/>
  <c r="Q193" i="88"/>
  <c r="O193" i="88"/>
  <c r="M193" i="88"/>
  <c r="K193" i="88"/>
  <c r="I193" i="88"/>
  <c r="G193" i="88"/>
  <c r="C193" i="88"/>
  <c r="Q192" i="88"/>
  <c r="O192" i="88"/>
  <c r="M192" i="88"/>
  <c r="K192" i="88"/>
  <c r="I192" i="88"/>
  <c r="G192" i="88"/>
  <c r="Q191" i="88"/>
  <c r="O191" i="88"/>
  <c r="M191" i="88"/>
  <c r="K191" i="88"/>
  <c r="I191" i="88"/>
  <c r="G191" i="88"/>
  <c r="C191" i="88"/>
  <c r="Q190" i="88"/>
  <c r="O190" i="88"/>
  <c r="M190" i="88"/>
  <c r="K190" i="88"/>
  <c r="I190" i="88"/>
  <c r="G190" i="88"/>
  <c r="C190" i="88"/>
  <c r="Q189" i="88"/>
  <c r="O189" i="88"/>
  <c r="M189" i="88"/>
  <c r="K189" i="88"/>
  <c r="I189" i="88"/>
  <c r="G189" i="88"/>
  <c r="Q188" i="88"/>
  <c r="O188" i="88"/>
  <c r="M188" i="88"/>
  <c r="K188" i="88"/>
  <c r="I188" i="88"/>
  <c r="G188" i="88"/>
  <c r="C188" i="88"/>
  <c r="Q187" i="88"/>
  <c r="O187" i="88"/>
  <c r="M187" i="88"/>
  <c r="K187" i="88"/>
  <c r="I187" i="88"/>
  <c r="G187" i="88"/>
  <c r="C187" i="88"/>
  <c r="Q186" i="88"/>
  <c r="O186" i="88"/>
  <c r="M186" i="88"/>
  <c r="K186" i="88"/>
  <c r="I186" i="88"/>
  <c r="G186" i="88"/>
  <c r="Q185" i="88"/>
  <c r="O185" i="88"/>
  <c r="M185" i="88"/>
  <c r="K185" i="88"/>
  <c r="I185" i="88"/>
  <c r="G185" i="88"/>
  <c r="C185" i="88"/>
  <c r="Q184" i="88"/>
  <c r="O184" i="88"/>
  <c r="M184" i="88"/>
  <c r="K184" i="88"/>
  <c r="I184" i="88"/>
  <c r="G184" i="88"/>
  <c r="C184" i="88"/>
  <c r="Q183" i="88"/>
  <c r="O183" i="88"/>
  <c r="M183" i="88"/>
  <c r="K183" i="88"/>
  <c r="I183" i="88"/>
  <c r="G183" i="88"/>
  <c r="Q182" i="88"/>
  <c r="O182" i="88"/>
  <c r="M182" i="88"/>
  <c r="K182" i="88"/>
  <c r="I182" i="88"/>
  <c r="G182" i="88"/>
  <c r="C182" i="88"/>
  <c r="Q181" i="88"/>
  <c r="O181" i="88"/>
  <c r="M181" i="88"/>
  <c r="K181" i="88"/>
  <c r="I181" i="88"/>
  <c r="G181" i="88"/>
  <c r="C181" i="88"/>
  <c r="Q180" i="88"/>
  <c r="O180" i="88"/>
  <c r="M180" i="88"/>
  <c r="K180" i="88"/>
  <c r="I180" i="88"/>
  <c r="G180" i="88"/>
  <c r="Q179" i="88"/>
  <c r="O179" i="88"/>
  <c r="M179" i="88"/>
  <c r="K179" i="88"/>
  <c r="I179" i="88"/>
  <c r="G179" i="88"/>
  <c r="C179" i="88"/>
  <c r="Q178" i="88"/>
  <c r="O178" i="88"/>
  <c r="M178" i="88"/>
  <c r="K178" i="88"/>
  <c r="I178" i="88"/>
  <c r="G178" i="88"/>
  <c r="C178" i="88"/>
  <c r="Q177" i="88"/>
  <c r="O177" i="88"/>
  <c r="M177" i="88"/>
  <c r="K177" i="88"/>
  <c r="I177" i="88"/>
  <c r="G177" i="88"/>
  <c r="Q176" i="88"/>
  <c r="O176" i="88"/>
  <c r="M176" i="88"/>
  <c r="K176" i="88"/>
  <c r="I176" i="88"/>
  <c r="G176" i="88"/>
  <c r="C176" i="88"/>
  <c r="Q175" i="88"/>
  <c r="O175" i="88"/>
  <c r="M175" i="88"/>
  <c r="K175" i="88"/>
  <c r="I175" i="88"/>
  <c r="G175" i="88"/>
  <c r="C175" i="88"/>
  <c r="Q174" i="88"/>
  <c r="O174" i="88"/>
  <c r="M174" i="88"/>
  <c r="K174" i="88"/>
  <c r="I174" i="88"/>
  <c r="G174" i="88"/>
  <c r="Q173" i="88"/>
  <c r="O173" i="88"/>
  <c r="M173" i="88"/>
  <c r="K173" i="88"/>
  <c r="I173" i="88"/>
  <c r="G173" i="88"/>
  <c r="C173" i="88"/>
  <c r="Q172" i="88"/>
  <c r="O172" i="88"/>
  <c r="M172" i="88"/>
  <c r="K172" i="88"/>
  <c r="I172" i="88"/>
  <c r="G172" i="88"/>
  <c r="C172" i="88"/>
  <c r="Q171" i="88"/>
  <c r="O171" i="88"/>
  <c r="M171" i="88"/>
  <c r="K171" i="88"/>
  <c r="I171" i="88"/>
  <c r="G171" i="88"/>
  <c r="Q170" i="88"/>
  <c r="O170" i="88"/>
  <c r="M170" i="88"/>
  <c r="K170" i="88"/>
  <c r="I170" i="88"/>
  <c r="G170" i="88"/>
  <c r="C170" i="88"/>
  <c r="Q169" i="88"/>
  <c r="O169" i="88"/>
  <c r="M169" i="88"/>
  <c r="K169" i="88"/>
  <c r="I169" i="88"/>
  <c r="G169" i="88"/>
  <c r="C169" i="88"/>
  <c r="Q168" i="88"/>
  <c r="O168" i="88"/>
  <c r="M168" i="88"/>
  <c r="K168" i="88"/>
  <c r="I168" i="88"/>
  <c r="G168" i="88"/>
  <c r="Q167" i="88"/>
  <c r="O167" i="88"/>
  <c r="M167" i="88"/>
  <c r="K167" i="88"/>
  <c r="I167" i="88"/>
  <c r="G167" i="88"/>
  <c r="C167" i="88"/>
  <c r="Q166" i="88"/>
  <c r="O166" i="88"/>
  <c r="M166" i="88"/>
  <c r="K166" i="88"/>
  <c r="I166" i="88"/>
  <c r="G166" i="88"/>
  <c r="C166" i="88"/>
  <c r="Q165" i="88"/>
  <c r="O165" i="88"/>
  <c r="M165" i="88"/>
  <c r="K165" i="88"/>
  <c r="I165" i="88"/>
  <c r="G165" i="88"/>
  <c r="Q164" i="88"/>
  <c r="O164" i="88"/>
  <c r="M164" i="88"/>
  <c r="K164" i="88"/>
  <c r="I164" i="88"/>
  <c r="G164" i="88"/>
  <c r="C164" i="88"/>
  <c r="Q163" i="88"/>
  <c r="O163" i="88"/>
  <c r="M163" i="88"/>
  <c r="K163" i="88"/>
  <c r="I163" i="88"/>
  <c r="G163" i="88"/>
  <c r="C163" i="88"/>
  <c r="Q162" i="88"/>
  <c r="O162" i="88"/>
  <c r="M162" i="88"/>
  <c r="K162" i="88"/>
  <c r="I162" i="88"/>
  <c r="G162" i="88"/>
  <c r="Q161" i="88"/>
  <c r="O161" i="88"/>
  <c r="M161" i="88"/>
  <c r="K161" i="88"/>
  <c r="I161" i="88"/>
  <c r="G161" i="88"/>
  <c r="C161" i="88"/>
  <c r="Q160" i="88"/>
  <c r="O160" i="88"/>
  <c r="M160" i="88"/>
  <c r="K160" i="88"/>
  <c r="I160" i="88"/>
  <c r="G160" i="88"/>
  <c r="C160" i="88"/>
  <c r="Q159" i="88"/>
  <c r="O159" i="88"/>
  <c r="M159" i="88"/>
  <c r="K159" i="88"/>
  <c r="I159" i="88"/>
  <c r="G159" i="88"/>
  <c r="Q158" i="88"/>
  <c r="O158" i="88"/>
  <c r="M158" i="88"/>
  <c r="K158" i="88"/>
  <c r="I158" i="88"/>
  <c r="G158" i="88"/>
  <c r="C158" i="88"/>
  <c r="Q157" i="88"/>
  <c r="O157" i="88"/>
  <c r="M157" i="88"/>
  <c r="K157" i="88"/>
  <c r="I157" i="88"/>
  <c r="G157" i="88"/>
  <c r="C157" i="88"/>
  <c r="Q156" i="88"/>
  <c r="O156" i="88"/>
  <c r="M156" i="88"/>
  <c r="K156" i="88"/>
  <c r="I156" i="88"/>
  <c r="G156" i="88"/>
  <c r="Q155" i="88"/>
  <c r="O155" i="88"/>
  <c r="M155" i="88"/>
  <c r="K155" i="88"/>
  <c r="I155" i="88"/>
  <c r="G155" i="88"/>
  <c r="C155" i="88"/>
  <c r="Q154" i="88"/>
  <c r="O154" i="88"/>
  <c r="M154" i="88"/>
  <c r="K154" i="88"/>
  <c r="I154" i="88"/>
  <c r="G154" i="88"/>
  <c r="C154" i="88"/>
  <c r="Q153" i="88"/>
  <c r="O153" i="88"/>
  <c r="M153" i="88"/>
  <c r="K153" i="88"/>
  <c r="I153" i="88"/>
  <c r="G153" i="88"/>
  <c r="Q152" i="88"/>
  <c r="O152" i="88"/>
  <c r="M152" i="88"/>
  <c r="K152" i="88"/>
  <c r="I152" i="88"/>
  <c r="G152" i="88"/>
  <c r="C152" i="88"/>
  <c r="Q151" i="88"/>
  <c r="O151" i="88"/>
  <c r="M151" i="88"/>
  <c r="K151" i="88"/>
  <c r="I151" i="88"/>
  <c r="G151" i="88"/>
  <c r="C151" i="88"/>
  <c r="Q150" i="88"/>
  <c r="O150" i="88"/>
  <c r="M150" i="88"/>
  <c r="K150" i="88"/>
  <c r="I150" i="88"/>
  <c r="G150" i="88"/>
  <c r="Q149" i="88"/>
  <c r="O149" i="88"/>
  <c r="M149" i="88"/>
  <c r="K149" i="88"/>
  <c r="I149" i="88"/>
  <c r="G149" i="88"/>
  <c r="C149" i="88"/>
  <c r="Q148" i="88"/>
  <c r="O148" i="88"/>
  <c r="M148" i="88"/>
  <c r="K148" i="88"/>
  <c r="I148" i="88"/>
  <c r="G148" i="88"/>
  <c r="C148" i="88"/>
  <c r="Q147" i="88"/>
  <c r="O147" i="88"/>
  <c r="M147" i="88"/>
  <c r="K147" i="88"/>
  <c r="I147" i="88"/>
  <c r="G147" i="88"/>
  <c r="Q146" i="88"/>
  <c r="O146" i="88"/>
  <c r="M146" i="88"/>
  <c r="K146" i="88"/>
  <c r="I146" i="88"/>
  <c r="G146" i="88"/>
  <c r="C146" i="88"/>
  <c r="Q145" i="88"/>
  <c r="O145" i="88"/>
  <c r="M145" i="88"/>
  <c r="K145" i="88"/>
  <c r="I145" i="88"/>
  <c r="G145" i="88"/>
  <c r="C145" i="88"/>
  <c r="Q144" i="88"/>
  <c r="O144" i="88"/>
  <c r="M144" i="88"/>
  <c r="K144" i="88"/>
  <c r="I144" i="88"/>
  <c r="G144" i="88"/>
  <c r="Q143" i="88"/>
  <c r="O143" i="88"/>
  <c r="M143" i="88"/>
  <c r="K143" i="88"/>
  <c r="I143" i="88"/>
  <c r="G143" i="88"/>
  <c r="C143" i="88"/>
  <c r="Q142" i="88"/>
  <c r="O142" i="88"/>
  <c r="M142" i="88"/>
  <c r="K142" i="88"/>
  <c r="I142" i="88"/>
  <c r="G142" i="88"/>
  <c r="C142" i="88"/>
  <c r="Q141" i="88"/>
  <c r="O141" i="88"/>
  <c r="M141" i="88"/>
  <c r="K141" i="88"/>
  <c r="I141" i="88"/>
  <c r="G141" i="88"/>
  <c r="Q140" i="88"/>
  <c r="O140" i="88"/>
  <c r="M140" i="88"/>
  <c r="K140" i="88"/>
  <c r="I140" i="88"/>
  <c r="G140" i="88"/>
  <c r="C140" i="88"/>
  <c r="Q139" i="88"/>
  <c r="O139" i="88"/>
  <c r="M139" i="88"/>
  <c r="K139" i="88"/>
  <c r="I139" i="88"/>
  <c r="G139" i="88"/>
  <c r="C139" i="88"/>
  <c r="Q138" i="88"/>
  <c r="O138" i="88"/>
  <c r="M138" i="88"/>
  <c r="K138" i="88"/>
  <c r="I138" i="88"/>
  <c r="G138" i="88"/>
  <c r="Q137" i="88"/>
  <c r="O137" i="88"/>
  <c r="M137" i="88"/>
  <c r="K137" i="88"/>
  <c r="I137" i="88"/>
  <c r="G137" i="88"/>
  <c r="C137" i="88"/>
  <c r="Q136" i="88"/>
  <c r="O136" i="88"/>
  <c r="M136" i="88"/>
  <c r="K136" i="88"/>
  <c r="I136" i="88"/>
  <c r="G136" i="88"/>
  <c r="C136" i="88"/>
  <c r="Q135" i="88"/>
  <c r="O135" i="88"/>
  <c r="M135" i="88"/>
  <c r="K135" i="88"/>
  <c r="I135" i="88"/>
  <c r="G135" i="88"/>
  <c r="Q134" i="88"/>
  <c r="O134" i="88"/>
  <c r="M134" i="88"/>
  <c r="K134" i="88"/>
  <c r="I134" i="88"/>
  <c r="G134" i="88"/>
  <c r="C134" i="88"/>
  <c r="Q133" i="88"/>
  <c r="O133" i="88"/>
  <c r="M133" i="88"/>
  <c r="K133" i="88"/>
  <c r="I133" i="88"/>
  <c r="G133" i="88"/>
  <c r="C133" i="88"/>
  <c r="Q132" i="88"/>
  <c r="O132" i="88"/>
  <c r="M132" i="88"/>
  <c r="K132" i="88"/>
  <c r="I132" i="88"/>
  <c r="G132" i="88"/>
  <c r="Q131" i="88"/>
  <c r="O131" i="88"/>
  <c r="M131" i="88"/>
  <c r="K131" i="88"/>
  <c r="I131" i="88"/>
  <c r="G131" i="88"/>
  <c r="C131" i="88"/>
  <c r="Q130" i="88"/>
  <c r="O130" i="88"/>
  <c r="M130" i="88"/>
  <c r="K130" i="88"/>
  <c r="I130" i="88"/>
  <c r="G130" i="88"/>
  <c r="C130" i="88"/>
  <c r="Q129" i="88"/>
  <c r="O129" i="88"/>
  <c r="M129" i="88"/>
  <c r="K129" i="88"/>
  <c r="I129" i="88"/>
  <c r="G129" i="88"/>
  <c r="Q128" i="88"/>
  <c r="O128" i="88"/>
  <c r="M128" i="88"/>
  <c r="K128" i="88"/>
  <c r="I128" i="88"/>
  <c r="G128" i="88"/>
  <c r="C128" i="88"/>
  <c r="Q127" i="88"/>
  <c r="O127" i="88"/>
  <c r="M127" i="88"/>
  <c r="K127" i="88"/>
  <c r="I127" i="88"/>
  <c r="G127" i="88"/>
  <c r="C127" i="88"/>
  <c r="Q126" i="88"/>
  <c r="O126" i="88"/>
  <c r="M126" i="88"/>
  <c r="K126" i="88"/>
  <c r="I126" i="88"/>
  <c r="G126" i="88"/>
  <c r="Q125" i="88"/>
  <c r="O125" i="88"/>
  <c r="M125" i="88"/>
  <c r="K125" i="88"/>
  <c r="I125" i="88"/>
  <c r="G125" i="88"/>
  <c r="C125" i="88"/>
  <c r="Q124" i="88"/>
  <c r="O124" i="88"/>
  <c r="M124" i="88"/>
  <c r="K124" i="88"/>
  <c r="I124" i="88"/>
  <c r="G124" i="88"/>
  <c r="C124" i="88"/>
  <c r="Q123" i="88"/>
  <c r="O123" i="88"/>
  <c r="M123" i="88"/>
  <c r="K123" i="88"/>
  <c r="I123" i="88"/>
  <c r="G123" i="88"/>
  <c r="Q122" i="88"/>
  <c r="O122" i="88"/>
  <c r="M122" i="88"/>
  <c r="K122" i="88"/>
  <c r="I122" i="88"/>
  <c r="G122" i="88"/>
  <c r="C122" i="88"/>
  <c r="Q121" i="88"/>
  <c r="O121" i="88"/>
  <c r="M121" i="88"/>
  <c r="K121" i="88"/>
  <c r="I121" i="88"/>
  <c r="G121" i="88"/>
  <c r="C121" i="88"/>
  <c r="Q120" i="88"/>
  <c r="O120" i="88"/>
  <c r="M120" i="88"/>
  <c r="K120" i="88"/>
  <c r="I120" i="88"/>
  <c r="G120" i="88"/>
  <c r="Q119" i="88"/>
  <c r="O119" i="88"/>
  <c r="M119" i="88"/>
  <c r="K119" i="88"/>
  <c r="I119" i="88"/>
  <c r="G119" i="88"/>
  <c r="C119" i="88"/>
  <c r="Q118" i="88"/>
  <c r="O118" i="88"/>
  <c r="M118" i="88"/>
  <c r="K118" i="88"/>
  <c r="I118" i="88"/>
  <c r="G118" i="88"/>
  <c r="C118" i="88"/>
  <c r="Q117" i="88"/>
  <c r="O117" i="88"/>
  <c r="M117" i="88"/>
  <c r="K117" i="88"/>
  <c r="I117" i="88"/>
  <c r="G117" i="88"/>
  <c r="Q116" i="88"/>
  <c r="O116" i="88"/>
  <c r="M116" i="88"/>
  <c r="K116" i="88"/>
  <c r="I116" i="88"/>
  <c r="G116" i="88"/>
  <c r="C116" i="88"/>
  <c r="Q115" i="88"/>
  <c r="O115" i="88"/>
  <c r="M115" i="88"/>
  <c r="K115" i="88"/>
  <c r="I115" i="88"/>
  <c r="G115" i="88"/>
  <c r="C115" i="88"/>
  <c r="Q114" i="88"/>
  <c r="O114" i="88"/>
  <c r="M114" i="88"/>
  <c r="K114" i="88"/>
  <c r="I114" i="88"/>
  <c r="G114" i="88"/>
  <c r="Q113" i="88"/>
  <c r="O113" i="88"/>
  <c r="M113" i="88"/>
  <c r="K113" i="88"/>
  <c r="I113" i="88"/>
  <c r="G113" i="88"/>
  <c r="C113" i="88"/>
  <c r="Q112" i="88"/>
  <c r="O112" i="88"/>
  <c r="M112" i="88"/>
  <c r="K112" i="88"/>
  <c r="I112" i="88"/>
  <c r="G112" i="88"/>
  <c r="C112" i="88"/>
  <c r="Q111" i="88"/>
  <c r="O111" i="88"/>
  <c r="M111" i="88"/>
  <c r="K111" i="88"/>
  <c r="I111" i="88"/>
  <c r="G111" i="88"/>
  <c r="Q110" i="88"/>
  <c r="O110" i="88"/>
  <c r="M110" i="88"/>
  <c r="K110" i="88"/>
  <c r="I110" i="88"/>
  <c r="G110" i="88"/>
  <c r="C110" i="88"/>
  <c r="Q109" i="88"/>
  <c r="O109" i="88"/>
  <c r="M109" i="88"/>
  <c r="K109" i="88"/>
  <c r="I109" i="88"/>
  <c r="G109" i="88"/>
  <c r="C109" i="88"/>
  <c r="Q108" i="88"/>
  <c r="O108" i="88"/>
  <c r="M108" i="88"/>
  <c r="K108" i="88"/>
  <c r="I108" i="88"/>
  <c r="G108" i="88"/>
  <c r="Q107" i="88"/>
  <c r="O107" i="88"/>
  <c r="M107" i="88"/>
  <c r="K107" i="88"/>
  <c r="I107" i="88"/>
  <c r="G107" i="88"/>
  <c r="C107" i="88"/>
  <c r="Q106" i="88"/>
  <c r="O106" i="88"/>
  <c r="M106" i="88"/>
  <c r="K106" i="88"/>
  <c r="I106" i="88"/>
  <c r="G106" i="88"/>
  <c r="C106" i="88"/>
  <c r="Q105" i="88"/>
  <c r="O105" i="88"/>
  <c r="M105" i="88"/>
  <c r="K105" i="88"/>
  <c r="I105" i="88"/>
  <c r="G105" i="88"/>
  <c r="Q104" i="88"/>
  <c r="O104" i="88"/>
  <c r="M104" i="88"/>
  <c r="K104" i="88"/>
  <c r="I104" i="88"/>
  <c r="G104" i="88"/>
  <c r="C104" i="88"/>
  <c r="Q103" i="88"/>
  <c r="O103" i="88"/>
  <c r="M103" i="88"/>
  <c r="K103" i="88"/>
  <c r="I103" i="88"/>
  <c r="G103" i="88"/>
  <c r="C103" i="88"/>
  <c r="Q102" i="88"/>
  <c r="O102" i="88"/>
  <c r="M102" i="88"/>
  <c r="K102" i="88"/>
  <c r="I102" i="88"/>
  <c r="G102" i="88"/>
  <c r="Q101" i="88"/>
  <c r="O101" i="88"/>
  <c r="M101" i="88"/>
  <c r="K101" i="88"/>
  <c r="I101" i="88"/>
  <c r="G101" i="88"/>
  <c r="C101" i="88"/>
  <c r="Q100" i="88"/>
  <c r="O100" i="88"/>
  <c r="M100" i="88"/>
  <c r="K100" i="88"/>
  <c r="I100" i="88"/>
  <c r="G100" i="88"/>
  <c r="C100" i="88"/>
  <c r="Q99" i="88"/>
  <c r="O99" i="88"/>
  <c r="M99" i="88"/>
  <c r="K99" i="88"/>
  <c r="I99" i="88"/>
  <c r="G99" i="88"/>
  <c r="Q98" i="88"/>
  <c r="O98" i="88"/>
  <c r="M98" i="88"/>
  <c r="K98" i="88"/>
  <c r="I98" i="88"/>
  <c r="G98" i="88"/>
  <c r="C98" i="88"/>
  <c r="Q97" i="88"/>
  <c r="O97" i="88"/>
  <c r="M97" i="88"/>
  <c r="K97" i="88"/>
  <c r="I97" i="88"/>
  <c r="G97" i="88"/>
  <c r="C97" i="88"/>
  <c r="Q96" i="88"/>
  <c r="O96" i="88"/>
  <c r="M96" i="88"/>
  <c r="K96" i="88"/>
  <c r="I96" i="88"/>
  <c r="G96" i="88"/>
  <c r="Q95" i="88"/>
  <c r="O95" i="88"/>
  <c r="M95" i="88"/>
  <c r="K95" i="88"/>
  <c r="I95" i="88"/>
  <c r="G95" i="88"/>
  <c r="C95" i="88"/>
  <c r="Q94" i="88"/>
  <c r="O94" i="88"/>
  <c r="M94" i="88"/>
  <c r="K94" i="88"/>
  <c r="I94" i="88"/>
  <c r="G94" i="88"/>
  <c r="C94" i="88"/>
  <c r="Q93" i="88"/>
  <c r="O93" i="88"/>
  <c r="M93" i="88"/>
  <c r="K93" i="88"/>
  <c r="I93" i="88"/>
  <c r="G93" i="88"/>
  <c r="Q92" i="88"/>
  <c r="O92" i="88"/>
  <c r="M92" i="88"/>
  <c r="K92" i="88"/>
  <c r="I92" i="88"/>
  <c r="G92" i="88"/>
  <c r="C92" i="88"/>
  <c r="Q91" i="88"/>
  <c r="O91" i="88"/>
  <c r="M91" i="88"/>
  <c r="K91" i="88"/>
  <c r="I91" i="88"/>
  <c r="G91" i="88"/>
  <c r="C91" i="88"/>
  <c r="Q90" i="88"/>
  <c r="O90" i="88"/>
  <c r="M90" i="88"/>
  <c r="K90" i="88"/>
  <c r="I90" i="88"/>
  <c r="G90" i="88"/>
  <c r="Q89" i="88"/>
  <c r="O89" i="88"/>
  <c r="M89" i="88"/>
  <c r="K89" i="88"/>
  <c r="I89" i="88"/>
  <c r="G89" i="88"/>
  <c r="C89" i="88"/>
  <c r="Q88" i="88"/>
  <c r="O88" i="88"/>
  <c r="M88" i="88"/>
  <c r="K88" i="88"/>
  <c r="I88" i="88"/>
  <c r="G88" i="88"/>
  <c r="C88" i="88"/>
  <c r="Q87" i="88"/>
  <c r="O87" i="88"/>
  <c r="M87" i="88"/>
  <c r="K87" i="88"/>
  <c r="I87" i="88"/>
  <c r="G87" i="88"/>
  <c r="Q86" i="88"/>
  <c r="O86" i="88"/>
  <c r="M86" i="88"/>
  <c r="K86" i="88"/>
  <c r="I86" i="88"/>
  <c r="G86" i="88"/>
  <c r="C86" i="88"/>
  <c r="Q85" i="88"/>
  <c r="O85" i="88"/>
  <c r="M85" i="88"/>
  <c r="K85" i="88"/>
  <c r="I85" i="88"/>
  <c r="G85" i="88"/>
  <c r="C85" i="88"/>
  <c r="Q84" i="88"/>
  <c r="O84" i="88"/>
  <c r="M84" i="88"/>
  <c r="K84" i="88"/>
  <c r="I84" i="88"/>
  <c r="G84" i="88"/>
  <c r="Q83" i="88"/>
  <c r="O83" i="88"/>
  <c r="M83" i="88"/>
  <c r="K83" i="88"/>
  <c r="I83" i="88"/>
  <c r="G83" i="88"/>
  <c r="C83" i="88"/>
  <c r="Q82" i="88"/>
  <c r="O82" i="88"/>
  <c r="M82" i="88"/>
  <c r="K82" i="88"/>
  <c r="I82" i="88"/>
  <c r="G82" i="88"/>
  <c r="C82" i="88"/>
  <c r="Q81" i="88"/>
  <c r="O81" i="88"/>
  <c r="M81" i="88"/>
  <c r="K81" i="88"/>
  <c r="I81" i="88"/>
  <c r="G81" i="88"/>
  <c r="Q80" i="88"/>
  <c r="O80" i="88"/>
  <c r="M80" i="88"/>
  <c r="K80" i="88"/>
  <c r="I80" i="88"/>
  <c r="G80" i="88"/>
  <c r="C80" i="88"/>
  <c r="Q79" i="88"/>
  <c r="O79" i="88"/>
  <c r="M79" i="88"/>
  <c r="K79" i="88"/>
  <c r="I79" i="88"/>
  <c r="G79" i="88"/>
  <c r="C79" i="88"/>
  <c r="Q78" i="88"/>
  <c r="O78" i="88"/>
  <c r="M78" i="88"/>
  <c r="K78" i="88"/>
  <c r="I78" i="88"/>
  <c r="G78" i="88"/>
  <c r="Q77" i="88"/>
  <c r="O77" i="88"/>
  <c r="M77" i="88"/>
  <c r="K77" i="88"/>
  <c r="I77" i="88"/>
  <c r="G77" i="88"/>
  <c r="C77" i="88"/>
  <c r="Q76" i="88"/>
  <c r="O76" i="88"/>
  <c r="M76" i="88"/>
  <c r="K76" i="88"/>
  <c r="I76" i="88"/>
  <c r="G76" i="88"/>
  <c r="C76" i="88"/>
  <c r="Q75" i="88"/>
  <c r="O75" i="88"/>
  <c r="M75" i="88"/>
  <c r="K75" i="88"/>
  <c r="I75" i="88"/>
  <c r="G75" i="88"/>
  <c r="Q74" i="88"/>
  <c r="O74" i="88"/>
  <c r="M74" i="88"/>
  <c r="K74" i="88"/>
  <c r="I74" i="88"/>
  <c r="G74" i="88"/>
  <c r="C74" i="88"/>
  <c r="Q73" i="88"/>
  <c r="O73" i="88"/>
  <c r="M73" i="88"/>
  <c r="K73" i="88"/>
  <c r="I73" i="88"/>
  <c r="G73" i="88"/>
  <c r="C73" i="88"/>
  <c r="Q72" i="88"/>
  <c r="O72" i="88"/>
  <c r="M72" i="88"/>
  <c r="K72" i="88"/>
  <c r="I72" i="88"/>
  <c r="G72" i="88"/>
  <c r="Q71" i="88"/>
  <c r="O71" i="88"/>
  <c r="M71" i="88"/>
  <c r="K71" i="88"/>
  <c r="I71" i="88"/>
  <c r="G71" i="88"/>
  <c r="C71" i="88"/>
  <c r="Q70" i="88"/>
  <c r="O70" i="88"/>
  <c r="M70" i="88"/>
  <c r="K70" i="88"/>
  <c r="I70" i="88"/>
  <c r="G70" i="88"/>
  <c r="C70" i="88"/>
  <c r="Q69" i="88"/>
  <c r="O69" i="88"/>
  <c r="M69" i="88"/>
  <c r="K69" i="88"/>
  <c r="I69" i="88"/>
  <c r="G69" i="88"/>
  <c r="Q68" i="88"/>
  <c r="O68" i="88"/>
  <c r="M68" i="88"/>
  <c r="K68" i="88"/>
  <c r="I68" i="88"/>
  <c r="G68" i="88"/>
  <c r="C68" i="88"/>
  <c r="Q67" i="88"/>
  <c r="O67" i="88"/>
  <c r="M67" i="88"/>
  <c r="K67" i="88"/>
  <c r="I67" i="88"/>
  <c r="G67" i="88"/>
  <c r="C67" i="88"/>
  <c r="Q66" i="88"/>
  <c r="O66" i="88"/>
  <c r="M66" i="88"/>
  <c r="K66" i="88"/>
  <c r="I66" i="88"/>
  <c r="G66" i="88"/>
  <c r="Q65" i="88"/>
  <c r="O65" i="88"/>
  <c r="M65" i="88"/>
  <c r="K65" i="88"/>
  <c r="I65" i="88"/>
  <c r="G65" i="88"/>
  <c r="C65" i="88"/>
  <c r="Q64" i="88"/>
  <c r="O64" i="88"/>
  <c r="M64" i="88"/>
  <c r="K64" i="88"/>
  <c r="I64" i="88"/>
  <c r="G64" i="88"/>
  <c r="C64" i="88"/>
  <c r="Q63" i="88"/>
  <c r="O63" i="88"/>
  <c r="M63" i="88"/>
  <c r="K63" i="88"/>
  <c r="I63" i="88"/>
  <c r="G63" i="88"/>
  <c r="Q62" i="88"/>
  <c r="O62" i="88"/>
  <c r="M62" i="88"/>
  <c r="K62" i="88"/>
  <c r="I62" i="88"/>
  <c r="G62" i="88"/>
  <c r="C62" i="88"/>
  <c r="Q61" i="88"/>
  <c r="O61" i="88"/>
  <c r="M61" i="88"/>
  <c r="K61" i="88"/>
  <c r="I61" i="88"/>
  <c r="G61" i="88"/>
  <c r="C61" i="88"/>
  <c r="Q60" i="88"/>
  <c r="O60" i="88"/>
  <c r="M60" i="88"/>
  <c r="K60" i="88"/>
  <c r="I60" i="88"/>
  <c r="G60" i="88"/>
  <c r="Q59" i="88"/>
  <c r="O59" i="88"/>
  <c r="M59" i="88"/>
  <c r="K59" i="88"/>
  <c r="I59" i="88"/>
  <c r="G59" i="88"/>
  <c r="C59" i="88"/>
  <c r="Q58" i="88"/>
  <c r="O58" i="88"/>
  <c r="M58" i="88"/>
  <c r="K58" i="88"/>
  <c r="I58" i="88"/>
  <c r="G58" i="88"/>
  <c r="C58" i="88"/>
  <c r="Q57" i="88"/>
  <c r="O57" i="88"/>
  <c r="M57" i="88"/>
  <c r="K57" i="88"/>
  <c r="I57" i="88"/>
  <c r="G57" i="88"/>
  <c r="Q56" i="88"/>
  <c r="O56" i="88"/>
  <c r="M56" i="88"/>
  <c r="K56" i="88"/>
  <c r="I56" i="88"/>
  <c r="G56" i="88"/>
  <c r="C56" i="88"/>
  <c r="Q55" i="88"/>
  <c r="O55" i="88"/>
  <c r="M55" i="88"/>
  <c r="K55" i="88"/>
  <c r="I55" i="88"/>
  <c r="G55" i="88"/>
  <c r="C55" i="88"/>
  <c r="Q54" i="88"/>
  <c r="O54" i="88"/>
  <c r="M54" i="88"/>
  <c r="K54" i="88"/>
  <c r="I54" i="88"/>
  <c r="G54" i="88"/>
  <c r="Q53" i="88"/>
  <c r="O53" i="88"/>
  <c r="M53" i="88"/>
  <c r="K53" i="88"/>
  <c r="I53" i="88"/>
  <c r="G53" i="88"/>
  <c r="C53" i="88"/>
  <c r="Q52" i="88"/>
  <c r="O52" i="88"/>
  <c r="M52" i="88"/>
  <c r="K52" i="88"/>
  <c r="I52" i="88"/>
  <c r="G52" i="88"/>
  <c r="C52" i="88"/>
  <c r="Q51" i="88"/>
  <c r="O51" i="88"/>
  <c r="M51" i="88"/>
  <c r="K51" i="88"/>
  <c r="I51" i="88"/>
  <c r="G51" i="88"/>
  <c r="Q50" i="88"/>
  <c r="O50" i="88"/>
  <c r="M50" i="88"/>
  <c r="K50" i="88"/>
  <c r="I50" i="88"/>
  <c r="G50" i="88"/>
  <c r="C50" i="88"/>
  <c r="Q49" i="88"/>
  <c r="O49" i="88"/>
  <c r="M49" i="88"/>
  <c r="K49" i="88"/>
  <c r="I49" i="88"/>
  <c r="G49" i="88"/>
  <c r="C49" i="88"/>
  <c r="Q48" i="88"/>
  <c r="O48" i="88"/>
  <c r="M48" i="88"/>
  <c r="K48" i="88"/>
  <c r="I48" i="88"/>
  <c r="G48" i="88"/>
  <c r="Q47" i="88"/>
  <c r="O47" i="88"/>
  <c r="M47" i="88"/>
  <c r="K47" i="88"/>
  <c r="I47" i="88"/>
  <c r="G47" i="88"/>
  <c r="C47" i="88"/>
  <c r="Q46" i="88"/>
  <c r="O46" i="88"/>
  <c r="M46" i="88"/>
  <c r="K46" i="88"/>
  <c r="I46" i="88"/>
  <c r="G46" i="88"/>
  <c r="C46" i="88"/>
  <c r="Q45" i="88"/>
  <c r="O45" i="88"/>
  <c r="M45" i="88"/>
  <c r="K45" i="88"/>
  <c r="I45" i="88"/>
  <c r="G45" i="88"/>
  <c r="Q44" i="88"/>
  <c r="O44" i="88"/>
  <c r="M44" i="88"/>
  <c r="K44" i="88"/>
  <c r="I44" i="88"/>
  <c r="G44" i="88"/>
  <c r="C44" i="88"/>
  <c r="Q43" i="88"/>
  <c r="O43" i="88"/>
  <c r="M43" i="88"/>
  <c r="K43" i="88"/>
  <c r="I43" i="88"/>
  <c r="G43" i="88"/>
  <c r="C43" i="88"/>
  <c r="Q42" i="88"/>
  <c r="O42" i="88"/>
  <c r="M42" i="88"/>
  <c r="K42" i="88"/>
  <c r="I42" i="88"/>
  <c r="G42" i="88"/>
  <c r="Q41" i="88"/>
  <c r="O41" i="88"/>
  <c r="M41" i="88"/>
  <c r="K41" i="88"/>
  <c r="I41" i="88"/>
  <c r="G41" i="88"/>
  <c r="C41" i="88"/>
  <c r="Q40" i="88"/>
  <c r="O40" i="88"/>
  <c r="M40" i="88"/>
  <c r="K40" i="88"/>
  <c r="I40" i="88"/>
  <c r="G40" i="88"/>
  <c r="C40" i="88"/>
  <c r="Q39" i="88"/>
  <c r="O39" i="88"/>
  <c r="M39" i="88"/>
  <c r="K39" i="88"/>
  <c r="I39" i="88"/>
  <c r="G39" i="88"/>
  <c r="Q38" i="88"/>
  <c r="O38" i="88"/>
  <c r="M38" i="88"/>
  <c r="K38" i="88"/>
  <c r="I38" i="88"/>
  <c r="G38" i="88"/>
  <c r="C38" i="88"/>
  <c r="Q37" i="88"/>
  <c r="O37" i="88"/>
  <c r="M37" i="88"/>
  <c r="K37" i="88"/>
  <c r="I37" i="88"/>
  <c r="G37" i="88"/>
  <c r="C37" i="88"/>
  <c r="Q36" i="88"/>
  <c r="O36" i="88"/>
  <c r="M36" i="88"/>
  <c r="K36" i="88"/>
  <c r="I36" i="88"/>
  <c r="G36" i="88"/>
  <c r="Q35" i="88"/>
  <c r="O35" i="88"/>
  <c r="M35" i="88"/>
  <c r="K35" i="88"/>
  <c r="I35" i="88"/>
  <c r="G35" i="88"/>
  <c r="C35" i="88"/>
  <c r="Q34" i="88"/>
  <c r="O34" i="88"/>
  <c r="M34" i="88"/>
  <c r="K34" i="88"/>
  <c r="I34" i="88"/>
  <c r="G34" i="88"/>
  <c r="C34" i="88"/>
  <c r="Q33" i="88"/>
  <c r="O33" i="88"/>
  <c r="M33" i="88"/>
  <c r="K33" i="88"/>
  <c r="I33" i="88"/>
  <c r="G33" i="88"/>
  <c r="Q32" i="88"/>
  <c r="O32" i="88"/>
  <c r="M32" i="88"/>
  <c r="K32" i="88"/>
  <c r="I32" i="88"/>
  <c r="G32" i="88"/>
  <c r="C32" i="88"/>
  <c r="Q31" i="88"/>
  <c r="O31" i="88"/>
  <c r="M31" i="88"/>
  <c r="K31" i="88"/>
  <c r="I31" i="88"/>
  <c r="G31" i="88"/>
  <c r="C31" i="88"/>
  <c r="Q30" i="88"/>
  <c r="O30" i="88"/>
  <c r="M30" i="88"/>
  <c r="K30" i="88"/>
  <c r="I30" i="88"/>
  <c r="G30" i="88"/>
  <c r="Q29" i="88"/>
  <c r="O29" i="88"/>
  <c r="M29" i="88"/>
  <c r="K29" i="88"/>
  <c r="I29" i="88"/>
  <c r="G29" i="88"/>
  <c r="C29" i="88"/>
  <c r="Q28" i="88"/>
  <c r="O28" i="88"/>
  <c r="M28" i="88"/>
  <c r="K28" i="88"/>
  <c r="I28" i="88"/>
  <c r="G28" i="88"/>
  <c r="C28" i="88"/>
  <c r="Q27" i="88"/>
  <c r="O27" i="88"/>
  <c r="M27" i="88"/>
  <c r="K27" i="88"/>
  <c r="I27" i="88"/>
  <c r="G27" i="88"/>
  <c r="Q26" i="88"/>
  <c r="O26" i="88"/>
  <c r="M26" i="88"/>
  <c r="K26" i="88"/>
  <c r="I26" i="88"/>
  <c r="G26" i="88"/>
  <c r="C26" i="88"/>
  <c r="B26" i="88"/>
  <c r="Q25" i="88"/>
  <c r="O25" i="88"/>
  <c r="M25" i="88"/>
  <c r="K25" i="88"/>
  <c r="I25" i="88"/>
  <c r="G25" i="88"/>
  <c r="C25" i="88"/>
  <c r="B25" i="88"/>
  <c r="A25" i="88"/>
  <c r="B24" i="88"/>
  <c r="P23" i="88"/>
  <c r="N23" i="88"/>
  <c r="L23" i="88"/>
  <c r="J23" i="88"/>
  <c r="H23" i="88"/>
  <c r="F23" i="88"/>
  <c r="B22" i="88"/>
  <c r="D18" i="88"/>
  <c r="S12" i="88"/>
  <c r="R12" i="88"/>
  <c r="Q12" i="88"/>
  <c r="P12" i="88"/>
  <c r="O12" i="88"/>
  <c r="N12" i="88"/>
  <c r="M12" i="88"/>
  <c r="L12" i="88"/>
  <c r="K12" i="88"/>
  <c r="J12" i="88"/>
  <c r="I12" i="88"/>
  <c r="H12" i="88"/>
  <c r="G12" i="88"/>
  <c r="F12" i="88"/>
  <c r="E12" i="88"/>
  <c r="D12" i="88"/>
  <c r="S10" i="88"/>
  <c r="R10" i="88"/>
  <c r="Q10" i="88"/>
  <c r="P10" i="88"/>
  <c r="O10" i="88"/>
  <c r="N10" i="88"/>
  <c r="M10" i="88"/>
  <c r="L10" i="88"/>
  <c r="K10" i="88"/>
  <c r="J10" i="88"/>
  <c r="I10" i="88"/>
  <c r="H10" i="88"/>
  <c r="G10" i="88"/>
  <c r="F10" i="88"/>
  <c r="E10" i="88"/>
  <c r="D10" i="88"/>
  <c r="S8" i="88"/>
  <c r="R8" i="88"/>
  <c r="Q8" i="88"/>
  <c r="P8" i="88"/>
  <c r="O8" i="88"/>
  <c r="N8" i="88"/>
  <c r="M8" i="88"/>
  <c r="L8" i="88"/>
  <c r="K8" i="88"/>
  <c r="J8" i="88"/>
  <c r="I8" i="88"/>
  <c r="H8" i="88"/>
  <c r="G8" i="88"/>
  <c r="F8" i="88"/>
  <c r="E8" i="88"/>
  <c r="D8" i="88"/>
  <c r="S6" i="88"/>
  <c r="R6" i="88"/>
  <c r="Q6" i="88"/>
  <c r="P6" i="88"/>
  <c r="O6" i="88"/>
  <c r="N6" i="88"/>
  <c r="M6" i="88"/>
  <c r="L6" i="88"/>
  <c r="K6" i="88"/>
  <c r="J6" i="88"/>
  <c r="I6" i="88"/>
  <c r="H6" i="88"/>
  <c r="G6" i="88"/>
  <c r="F6" i="88"/>
  <c r="E6" i="88"/>
  <c r="D6" i="88"/>
  <c r="F5" i="88"/>
  <c r="E5" i="88"/>
  <c r="D5" i="88"/>
  <c r="C5" i="88"/>
  <c r="B5" i="88"/>
  <c r="D4" i="88"/>
  <c r="S2" i="88"/>
  <c r="R2" i="88"/>
  <c r="Q2" i="88"/>
  <c r="P2" i="88"/>
  <c r="O2" i="88"/>
  <c r="N2" i="88"/>
  <c r="M2" i="88"/>
  <c r="L2" i="88"/>
  <c r="K2" i="88"/>
  <c r="J2" i="88"/>
  <c r="I2" i="88"/>
  <c r="H2" i="88"/>
  <c r="G2" i="88"/>
  <c r="F2" i="88"/>
  <c r="E2" i="88"/>
  <c r="D2" i="88"/>
  <c r="C2" i="88"/>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B101" i="35"/>
  <c r="B99" i="35"/>
  <c r="B97" i="35"/>
  <c r="G96" i="35"/>
  <c r="F96" i="35"/>
  <c r="E96" i="35"/>
  <c r="D96" i="35"/>
  <c r="M94" i="35"/>
  <c r="L94" i="35"/>
  <c r="K94" i="35"/>
  <c r="J94" i="35"/>
  <c r="I94" i="35"/>
  <c r="H94" i="35"/>
  <c r="G94" i="35"/>
  <c r="F94" i="35"/>
  <c r="E94" i="35"/>
  <c r="D94" i="35"/>
  <c r="H92" i="35"/>
  <c r="G92"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D127" i="86"/>
  <c r="D126" i="86"/>
  <c r="A126" i="86"/>
  <c r="D125" i="86"/>
  <c r="D124" i="86"/>
  <c r="A124" i="86"/>
  <c r="A122" i="86"/>
  <c r="D121" i="86"/>
  <c r="K120" i="86"/>
  <c r="D120" i="86"/>
  <c r="A120" i="86"/>
  <c r="F119" i="86"/>
  <c r="D119" i="86"/>
  <c r="G118" i="86"/>
  <c r="F118" i="86"/>
  <c r="E118" i="86"/>
  <c r="D118" i="86"/>
  <c r="C118" i="86"/>
  <c r="B118" i="86"/>
  <c r="A118" i="86"/>
  <c r="H112" i="86"/>
  <c r="H111" i="86"/>
  <c r="E111" i="86"/>
  <c r="H110" i="86"/>
  <c r="H109" i="86"/>
  <c r="E109" i="86"/>
  <c r="E107" i="86"/>
  <c r="H106" i="86"/>
  <c r="H105" i="86"/>
  <c r="H104" i="86"/>
  <c r="H103" i="86"/>
  <c r="D101" i="86"/>
  <c r="C101" i="86"/>
  <c r="C94" i="86"/>
  <c r="D93" i="86"/>
  <c r="C92" i="86"/>
  <c r="C91" i="86"/>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M52" i="86"/>
  <c r="F52" i="86"/>
  <c r="K49" i="86"/>
  <c r="F48" i="86"/>
  <c r="E48" i="86"/>
  <c r="D48" i="86"/>
  <c r="M47" i="86"/>
  <c r="C35" i="86"/>
  <c r="C34" i="86"/>
  <c r="F33" i="86"/>
  <c r="D27" i="86"/>
  <c r="C25" i="86"/>
  <c r="C24" i="86"/>
  <c r="M19" i="86"/>
  <c r="L19" i="86"/>
  <c r="M18" i="86"/>
  <c r="L18" i="86"/>
  <c r="D18" i="86"/>
  <c r="C18" i="86"/>
  <c r="D17" i="86"/>
  <c r="C17" i="86"/>
  <c r="L4" i="86"/>
  <c r="K4" i="86"/>
  <c r="A2" i="86"/>
  <c r="H1" i="8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353" i="85"/>
  <c r="S1353" i="85" s="1"/>
  <c r="Q1353" i="85"/>
  <c r="O1353" i="85"/>
  <c r="M1353" i="85"/>
  <c r="K1353" i="85"/>
  <c r="I1353" i="85"/>
  <c r="G1353" i="85"/>
  <c r="C1353" i="85"/>
  <c r="R1352" i="85"/>
  <c r="S1352" i="85" s="1"/>
  <c r="Q1352" i="85"/>
  <c r="O1352" i="85"/>
  <c r="M1352" i="85"/>
  <c r="K1352" i="85"/>
  <c r="I1352" i="85"/>
  <c r="G1352" i="85"/>
  <c r="C1352" i="85"/>
  <c r="R1351" i="85"/>
  <c r="S1351" i="85" s="1"/>
  <c r="Q1351" i="85"/>
  <c r="O1351" i="85"/>
  <c r="M1351" i="85"/>
  <c r="K1351" i="85"/>
  <c r="I1351" i="85"/>
  <c r="G1351" i="85"/>
  <c r="C1351" i="85"/>
  <c r="R1350" i="85"/>
  <c r="S1350" i="85" s="1"/>
  <c r="Q1350" i="85"/>
  <c r="O1350" i="85"/>
  <c r="M1350" i="85"/>
  <c r="K1350" i="85"/>
  <c r="I1350" i="85"/>
  <c r="G1350" i="85"/>
  <c r="C1350" i="85"/>
  <c r="R1349" i="85"/>
  <c r="S1349" i="85" s="1"/>
  <c r="Q1349" i="85"/>
  <c r="O1349" i="85"/>
  <c r="M1349" i="85"/>
  <c r="K1349" i="85"/>
  <c r="I1349" i="85"/>
  <c r="G1349" i="85"/>
  <c r="C1349" i="85"/>
  <c r="R1348" i="85"/>
  <c r="S1348" i="85" s="1"/>
  <c r="Q1348" i="85"/>
  <c r="O1348" i="85"/>
  <c r="M1348" i="85"/>
  <c r="K1348" i="85"/>
  <c r="I1348" i="85"/>
  <c r="G1348" i="85"/>
  <c r="C1348" i="85"/>
  <c r="R1347" i="85"/>
  <c r="S1347" i="85" s="1"/>
  <c r="Q1347" i="85"/>
  <c r="O1347" i="85"/>
  <c r="M1347" i="85"/>
  <c r="K1347" i="85"/>
  <c r="I1347" i="85"/>
  <c r="G1347" i="85"/>
  <c r="C1347" i="85"/>
  <c r="R1346" i="85"/>
  <c r="S1346" i="85" s="1"/>
  <c r="Q1346" i="85"/>
  <c r="O1346" i="85"/>
  <c r="M1346" i="85"/>
  <c r="K1346" i="85"/>
  <c r="I1346" i="85"/>
  <c r="G1346" i="85"/>
  <c r="C1346" i="85"/>
  <c r="R1345" i="85"/>
  <c r="S1345" i="85" s="1"/>
  <c r="Q1345" i="85"/>
  <c r="O1345" i="85"/>
  <c r="M1345" i="85"/>
  <c r="K1345" i="85"/>
  <c r="I1345" i="85"/>
  <c r="G1345" i="85"/>
  <c r="C1345" i="85"/>
  <c r="R1344" i="85"/>
  <c r="S1344" i="85" s="1"/>
  <c r="Q1344" i="85"/>
  <c r="O1344" i="85"/>
  <c r="M1344" i="85"/>
  <c r="K1344" i="85"/>
  <c r="I1344" i="85"/>
  <c r="G1344" i="85"/>
  <c r="C1344" i="85"/>
  <c r="R1343" i="85"/>
  <c r="S1343" i="85" s="1"/>
  <c r="Q1343" i="85"/>
  <c r="O1343" i="85"/>
  <c r="M1343" i="85"/>
  <c r="K1343" i="85"/>
  <c r="I1343" i="85"/>
  <c r="G1343" i="85"/>
  <c r="C1343" i="85"/>
  <c r="R1342" i="85"/>
  <c r="S1342" i="85" s="1"/>
  <c r="Q1342" i="85"/>
  <c r="O1342" i="85"/>
  <c r="M1342" i="85"/>
  <c r="K1342" i="85"/>
  <c r="I1342" i="85"/>
  <c r="G1342" i="85"/>
  <c r="C1342" i="85"/>
  <c r="R1341" i="85"/>
  <c r="S1341" i="85" s="1"/>
  <c r="Q1341" i="85"/>
  <c r="O1341" i="85"/>
  <c r="M1341" i="85"/>
  <c r="K1341" i="85"/>
  <c r="I1341" i="85"/>
  <c r="G1341" i="85"/>
  <c r="C1341" i="85"/>
  <c r="R1340" i="85"/>
  <c r="S1340" i="85" s="1"/>
  <c r="Q1340" i="85"/>
  <c r="O1340" i="85"/>
  <c r="M1340" i="85"/>
  <c r="K1340" i="85"/>
  <c r="I1340" i="85"/>
  <c r="G1340" i="85"/>
  <c r="C1340" i="85"/>
  <c r="R1339" i="85"/>
  <c r="S1339" i="85" s="1"/>
  <c r="Q1339" i="85"/>
  <c r="O1339" i="85"/>
  <c r="M1339" i="85"/>
  <c r="K1339" i="85"/>
  <c r="I1339" i="85"/>
  <c r="G1339" i="85"/>
  <c r="C1339" i="85"/>
  <c r="R1338" i="85"/>
  <c r="S1338" i="85" s="1"/>
  <c r="Q1338" i="85"/>
  <c r="O1338" i="85"/>
  <c r="M1338" i="85"/>
  <c r="K1338" i="85"/>
  <c r="I1338" i="85"/>
  <c r="G1338" i="85"/>
  <c r="C1338" i="85"/>
  <c r="R1337" i="85"/>
  <c r="S1337" i="85" s="1"/>
  <c r="Q1337" i="85"/>
  <c r="O1337" i="85"/>
  <c r="M1337" i="85"/>
  <c r="K1337" i="85"/>
  <c r="I1337" i="85"/>
  <c r="G1337" i="85"/>
  <c r="C1337" i="85"/>
  <c r="R1336" i="85"/>
  <c r="S1336" i="85" s="1"/>
  <c r="Q1336" i="85"/>
  <c r="O1336" i="85"/>
  <c r="M1336" i="85"/>
  <c r="K1336" i="85"/>
  <c r="I1336" i="85"/>
  <c r="G1336" i="85"/>
  <c r="C1336" i="85"/>
  <c r="R1335" i="85"/>
  <c r="S1335" i="85" s="1"/>
  <c r="Q1335" i="85"/>
  <c r="O1335" i="85"/>
  <c r="M1335" i="85"/>
  <c r="K1335" i="85"/>
  <c r="I1335" i="85"/>
  <c r="G1335" i="85"/>
  <c r="C1335" i="85"/>
  <c r="R1334" i="85"/>
  <c r="S1334" i="85" s="1"/>
  <c r="Q1334" i="85"/>
  <c r="O1334" i="85"/>
  <c r="M1334" i="85"/>
  <c r="K1334" i="85"/>
  <c r="I1334" i="85"/>
  <c r="G1334" i="85"/>
  <c r="C1334" i="85"/>
  <c r="R1333" i="85"/>
  <c r="S1333" i="85" s="1"/>
  <c r="Q1333" i="85"/>
  <c r="O1333" i="85"/>
  <c r="M1333" i="85"/>
  <c r="K1333" i="85"/>
  <c r="I1333" i="85"/>
  <c r="G1333" i="85"/>
  <c r="C1333" i="85"/>
  <c r="R1332" i="85"/>
  <c r="S1332" i="85" s="1"/>
  <c r="Q1332" i="85"/>
  <c r="O1332" i="85"/>
  <c r="M1332" i="85"/>
  <c r="K1332" i="85"/>
  <c r="I1332" i="85"/>
  <c r="G1332" i="85"/>
  <c r="C1332" i="85"/>
  <c r="R1331" i="85"/>
  <c r="S1331" i="85" s="1"/>
  <c r="Q1331" i="85"/>
  <c r="O1331" i="85"/>
  <c r="M1331" i="85"/>
  <c r="K1331" i="85"/>
  <c r="I1331" i="85"/>
  <c r="G1331" i="85"/>
  <c r="C1331" i="85"/>
  <c r="R1330" i="85"/>
  <c r="S1330" i="85" s="1"/>
  <c r="Q1330" i="85"/>
  <c r="O1330" i="85"/>
  <c r="M1330" i="85"/>
  <c r="K1330" i="85"/>
  <c r="I1330" i="85"/>
  <c r="G1330" i="85"/>
  <c r="C1330" i="85"/>
  <c r="R1329" i="85"/>
  <c r="S1329" i="85" s="1"/>
  <c r="Q1329" i="85"/>
  <c r="O1329" i="85"/>
  <c r="M1329" i="85"/>
  <c r="K1329" i="85"/>
  <c r="I1329" i="85"/>
  <c r="G1329" i="85"/>
  <c r="C1329" i="85"/>
  <c r="R1328" i="85"/>
  <c r="S1328" i="85" s="1"/>
  <c r="Q1328" i="85"/>
  <c r="O1328" i="85"/>
  <c r="M1328" i="85"/>
  <c r="K1328" i="85"/>
  <c r="I1328" i="85"/>
  <c r="G1328" i="85"/>
  <c r="C1328" i="85"/>
  <c r="R1327" i="85"/>
  <c r="S1327" i="85" s="1"/>
  <c r="Q1327" i="85"/>
  <c r="O1327" i="85"/>
  <c r="M1327" i="85"/>
  <c r="K1327" i="85"/>
  <c r="I1327" i="85"/>
  <c r="G1327" i="85"/>
  <c r="C1327" i="85"/>
  <c r="R1326" i="85"/>
  <c r="S1326" i="85" s="1"/>
  <c r="Q1326" i="85"/>
  <c r="O1326" i="85"/>
  <c r="M1326" i="85"/>
  <c r="K1326" i="85"/>
  <c r="I1326" i="85"/>
  <c r="G1326" i="85"/>
  <c r="C1326" i="85"/>
  <c r="R1325" i="85"/>
  <c r="S1325" i="85" s="1"/>
  <c r="Q1325" i="85"/>
  <c r="O1325" i="85"/>
  <c r="M1325" i="85"/>
  <c r="K1325" i="85"/>
  <c r="I1325" i="85"/>
  <c r="G1325" i="85"/>
  <c r="C1325" i="85"/>
  <c r="R1324" i="85"/>
  <c r="S1324" i="85" s="1"/>
  <c r="Q1324" i="85"/>
  <c r="O1324" i="85"/>
  <c r="M1324" i="85"/>
  <c r="K1324" i="85"/>
  <c r="I1324" i="85"/>
  <c r="G1324" i="85"/>
  <c r="C1324" i="85"/>
  <c r="R1323" i="85"/>
  <c r="S1323" i="85" s="1"/>
  <c r="Q1323" i="85"/>
  <c r="O1323" i="85"/>
  <c r="M1323" i="85"/>
  <c r="K1323" i="85"/>
  <c r="I1323" i="85"/>
  <c r="G1323" i="85"/>
  <c r="C1323" i="85"/>
  <c r="R1322" i="85"/>
  <c r="S1322" i="85" s="1"/>
  <c r="Q1322" i="85"/>
  <c r="O1322" i="85"/>
  <c r="M1322" i="85"/>
  <c r="K1322" i="85"/>
  <c r="I1322" i="85"/>
  <c r="G1322" i="85"/>
  <c r="C1322" i="85"/>
  <c r="R1321" i="85"/>
  <c r="S1321" i="85" s="1"/>
  <c r="Q1321" i="85"/>
  <c r="O1321" i="85"/>
  <c r="M1321" i="85"/>
  <c r="K1321" i="85"/>
  <c r="I1321" i="85"/>
  <c r="G1321" i="85"/>
  <c r="C1321" i="85"/>
  <c r="R1320" i="85"/>
  <c r="S1320" i="85" s="1"/>
  <c r="Q1320" i="85"/>
  <c r="O1320" i="85"/>
  <c r="M1320" i="85"/>
  <c r="K1320" i="85"/>
  <c r="I1320" i="85"/>
  <c r="G1320" i="85"/>
  <c r="C1320" i="85"/>
  <c r="R1319" i="85"/>
  <c r="S1319" i="85" s="1"/>
  <c r="Q1319" i="85"/>
  <c r="O1319" i="85"/>
  <c r="M1319" i="85"/>
  <c r="K1319" i="85"/>
  <c r="I1319" i="85"/>
  <c r="G1319" i="85"/>
  <c r="C1319" i="85"/>
  <c r="R1318" i="85"/>
  <c r="S1318" i="85" s="1"/>
  <c r="Q1318" i="85"/>
  <c r="O1318" i="85"/>
  <c r="M1318" i="85"/>
  <c r="K1318" i="85"/>
  <c r="I1318" i="85"/>
  <c r="G1318" i="85"/>
  <c r="C1318" i="85"/>
  <c r="R1317" i="85"/>
  <c r="S1317" i="85" s="1"/>
  <c r="Q1317" i="85"/>
  <c r="O1317" i="85"/>
  <c r="M1317" i="85"/>
  <c r="K1317" i="85"/>
  <c r="I1317" i="85"/>
  <c r="G1317" i="85"/>
  <c r="C1317" i="85"/>
  <c r="R1316" i="85"/>
  <c r="S1316" i="85" s="1"/>
  <c r="Q1316" i="85"/>
  <c r="O1316" i="85"/>
  <c r="M1316" i="85"/>
  <c r="K1316" i="85"/>
  <c r="I1316" i="85"/>
  <c r="G1316" i="85"/>
  <c r="C1316" i="85"/>
  <c r="R1315" i="85"/>
  <c r="S1315" i="85" s="1"/>
  <c r="Q1315" i="85"/>
  <c r="O1315" i="85"/>
  <c r="M1315" i="85"/>
  <c r="K1315" i="85"/>
  <c r="I1315" i="85"/>
  <c r="G1315" i="85"/>
  <c r="C1315" i="85"/>
  <c r="R1314" i="85"/>
  <c r="S1314" i="85" s="1"/>
  <c r="Q1314" i="85"/>
  <c r="O1314" i="85"/>
  <c r="M1314" i="85"/>
  <c r="K1314" i="85"/>
  <c r="I1314" i="85"/>
  <c r="G1314" i="85"/>
  <c r="C1314" i="85"/>
  <c r="R1313" i="85"/>
  <c r="S1313" i="85" s="1"/>
  <c r="Q1313" i="85"/>
  <c r="O1313" i="85"/>
  <c r="M1313" i="85"/>
  <c r="K1313" i="85"/>
  <c r="I1313" i="85"/>
  <c r="G1313" i="85"/>
  <c r="C1313" i="85"/>
  <c r="R1312" i="85"/>
  <c r="S1312" i="85" s="1"/>
  <c r="Q1312" i="85"/>
  <c r="O1312" i="85"/>
  <c r="M1312" i="85"/>
  <c r="K1312" i="85"/>
  <c r="I1312" i="85"/>
  <c r="G1312" i="85"/>
  <c r="C1312" i="85"/>
  <c r="R1311" i="85"/>
  <c r="S1311" i="85" s="1"/>
  <c r="Q1311" i="85"/>
  <c r="O1311" i="85"/>
  <c r="M1311" i="85"/>
  <c r="K1311" i="85"/>
  <c r="I1311" i="85"/>
  <c r="G1311" i="85"/>
  <c r="C1311" i="85"/>
  <c r="R1310" i="85"/>
  <c r="S1310" i="85" s="1"/>
  <c r="Q1310" i="85"/>
  <c r="O1310" i="85"/>
  <c r="M1310" i="85"/>
  <c r="K1310" i="85"/>
  <c r="I1310" i="85"/>
  <c r="G1310" i="85"/>
  <c r="C1310" i="85"/>
  <c r="R1309" i="85"/>
  <c r="S1309" i="85" s="1"/>
  <c r="Q1309" i="85"/>
  <c r="O1309" i="85"/>
  <c r="M1309" i="85"/>
  <c r="K1309" i="85"/>
  <c r="I1309" i="85"/>
  <c r="G1309" i="85"/>
  <c r="C1309" i="85"/>
  <c r="R1308" i="85"/>
  <c r="S1308" i="85" s="1"/>
  <c r="Q1308" i="85"/>
  <c r="O1308" i="85"/>
  <c r="M1308" i="85"/>
  <c r="K1308" i="85"/>
  <c r="I1308" i="85"/>
  <c r="G1308" i="85"/>
  <c r="C1308" i="85"/>
  <c r="R1307" i="85"/>
  <c r="S1307" i="85" s="1"/>
  <c r="Q1307" i="85"/>
  <c r="O1307" i="85"/>
  <c r="M1307" i="85"/>
  <c r="K1307" i="85"/>
  <c r="I1307" i="85"/>
  <c r="G1307" i="85"/>
  <c r="C1307" i="85"/>
  <c r="R1306" i="85"/>
  <c r="S1306" i="85" s="1"/>
  <c r="Q1306" i="85"/>
  <c r="O1306" i="85"/>
  <c r="M1306" i="85"/>
  <c r="K1306" i="85"/>
  <c r="I1306" i="85"/>
  <c r="G1306" i="85"/>
  <c r="C1306" i="85"/>
  <c r="R1305" i="85"/>
  <c r="S1305" i="85" s="1"/>
  <c r="Q1305" i="85"/>
  <c r="O1305" i="85"/>
  <c r="M1305" i="85"/>
  <c r="K1305" i="85"/>
  <c r="I1305" i="85"/>
  <c r="G1305" i="85"/>
  <c r="C1305" i="85"/>
  <c r="R1304" i="85"/>
  <c r="S1304" i="85" s="1"/>
  <c r="Q1304" i="85"/>
  <c r="O1304" i="85"/>
  <c r="M1304" i="85"/>
  <c r="K1304" i="85"/>
  <c r="I1304" i="85"/>
  <c r="G1304" i="85"/>
  <c r="C1304" i="85"/>
  <c r="R1303" i="85"/>
  <c r="S1303" i="85" s="1"/>
  <c r="Q1303" i="85"/>
  <c r="O1303" i="85"/>
  <c r="M1303" i="85"/>
  <c r="K1303" i="85"/>
  <c r="I1303" i="85"/>
  <c r="G1303" i="85"/>
  <c r="C1303" i="85"/>
  <c r="R1302" i="85"/>
  <c r="S1302" i="85" s="1"/>
  <c r="Q1302" i="85"/>
  <c r="O1302" i="85"/>
  <c r="M1302" i="85"/>
  <c r="K1302" i="85"/>
  <c r="I1302" i="85"/>
  <c r="G1302" i="85"/>
  <c r="C1302" i="85"/>
  <c r="R1301" i="85"/>
  <c r="S1301" i="85" s="1"/>
  <c r="Q1301" i="85"/>
  <c r="O1301" i="85"/>
  <c r="M1301" i="85"/>
  <c r="K1301" i="85"/>
  <c r="I1301" i="85"/>
  <c r="G1301" i="85"/>
  <c r="C1301" i="85"/>
  <c r="R1300" i="85"/>
  <c r="S1300" i="85" s="1"/>
  <c r="Q1300" i="85"/>
  <c r="O1300" i="85"/>
  <c r="M1300" i="85"/>
  <c r="K1300" i="85"/>
  <c r="I1300" i="85"/>
  <c r="G1300" i="85"/>
  <c r="C1300" i="85"/>
  <c r="R1299" i="85"/>
  <c r="S1299" i="85" s="1"/>
  <c r="Q1299" i="85"/>
  <c r="O1299" i="85"/>
  <c r="M1299" i="85"/>
  <c r="K1299" i="85"/>
  <c r="I1299" i="85"/>
  <c r="G1299" i="85"/>
  <c r="C1299" i="85"/>
  <c r="R1298" i="85"/>
  <c r="S1298" i="85" s="1"/>
  <c r="Q1298" i="85"/>
  <c r="O1298" i="85"/>
  <c r="M1298" i="85"/>
  <c r="K1298" i="85"/>
  <c r="I1298" i="85"/>
  <c r="G1298" i="85"/>
  <c r="C1298" i="85"/>
  <c r="R1297" i="85"/>
  <c r="S1297" i="85" s="1"/>
  <c r="Q1297" i="85"/>
  <c r="O1297" i="85"/>
  <c r="M1297" i="85"/>
  <c r="K1297" i="85"/>
  <c r="I1297" i="85"/>
  <c r="G1297" i="85"/>
  <c r="C1297" i="85"/>
  <c r="R1296" i="85"/>
  <c r="S1296" i="85" s="1"/>
  <c r="Q1296" i="85"/>
  <c r="O1296" i="85"/>
  <c r="M1296" i="85"/>
  <c r="K1296" i="85"/>
  <c r="I1296" i="85"/>
  <c r="G1296" i="85"/>
  <c r="C1296" i="85"/>
  <c r="R1295" i="85"/>
  <c r="S1295" i="85" s="1"/>
  <c r="Q1295" i="85"/>
  <c r="O1295" i="85"/>
  <c r="M1295" i="85"/>
  <c r="K1295" i="85"/>
  <c r="I1295" i="85"/>
  <c r="G1295" i="85"/>
  <c r="C1295" i="85"/>
  <c r="R1294" i="85"/>
  <c r="S1294" i="85" s="1"/>
  <c r="Q1294" i="85"/>
  <c r="O1294" i="85"/>
  <c r="M1294" i="85"/>
  <c r="K1294" i="85"/>
  <c r="I1294" i="85"/>
  <c r="G1294" i="85"/>
  <c r="C1294" i="85"/>
  <c r="R1293" i="85"/>
  <c r="S1293" i="85" s="1"/>
  <c r="Q1293" i="85"/>
  <c r="O1293" i="85"/>
  <c r="M1293" i="85"/>
  <c r="K1293" i="85"/>
  <c r="I1293" i="85"/>
  <c r="G1293" i="85"/>
  <c r="C1293" i="85"/>
  <c r="S1292" i="85"/>
  <c r="R1292" i="85"/>
  <c r="Q1292" i="85"/>
  <c r="O1292" i="85"/>
  <c r="M1292" i="85"/>
  <c r="K1292" i="85"/>
  <c r="I1292" i="85"/>
  <c r="G1292" i="85"/>
  <c r="C1292" i="85"/>
  <c r="R1291" i="85"/>
  <c r="S1291" i="85" s="1"/>
  <c r="Q1291" i="85"/>
  <c r="O1291" i="85"/>
  <c r="M1291" i="85"/>
  <c r="K1291" i="85"/>
  <c r="I1291" i="85"/>
  <c r="G1291" i="85"/>
  <c r="C1291" i="85"/>
  <c r="R1290" i="85"/>
  <c r="S1290" i="85" s="1"/>
  <c r="Q1290" i="85"/>
  <c r="O1290" i="85"/>
  <c r="M1290" i="85"/>
  <c r="K1290" i="85"/>
  <c r="I1290" i="85"/>
  <c r="G1290" i="85"/>
  <c r="C1290" i="85"/>
  <c r="R1289" i="85"/>
  <c r="S1289" i="85" s="1"/>
  <c r="Q1289" i="85"/>
  <c r="O1289" i="85"/>
  <c r="M1289" i="85"/>
  <c r="K1289" i="85"/>
  <c r="I1289" i="85"/>
  <c r="G1289" i="85"/>
  <c r="C1289" i="85"/>
  <c r="R1288" i="85"/>
  <c r="S1288" i="85" s="1"/>
  <c r="Q1288" i="85"/>
  <c r="O1288" i="85"/>
  <c r="M1288" i="85"/>
  <c r="K1288" i="85"/>
  <c r="I1288" i="85"/>
  <c r="G1288" i="85"/>
  <c r="C1288" i="85"/>
  <c r="R1287" i="85"/>
  <c r="S1287" i="85" s="1"/>
  <c r="Q1287" i="85"/>
  <c r="O1287" i="85"/>
  <c r="M1287" i="85"/>
  <c r="K1287" i="85"/>
  <c r="I1287" i="85"/>
  <c r="G1287" i="85"/>
  <c r="C1287" i="85"/>
  <c r="R1286" i="85"/>
  <c r="S1286" i="85" s="1"/>
  <c r="Q1286" i="85"/>
  <c r="O1286" i="85"/>
  <c r="M1286" i="85"/>
  <c r="K1286" i="85"/>
  <c r="I1286" i="85"/>
  <c r="G1286" i="85"/>
  <c r="C1286" i="85"/>
  <c r="R1285" i="85"/>
  <c r="S1285" i="85" s="1"/>
  <c r="Q1285" i="85"/>
  <c r="O1285" i="85"/>
  <c r="M1285" i="85"/>
  <c r="K1285" i="85"/>
  <c r="I1285" i="85"/>
  <c r="G1285" i="85"/>
  <c r="C1285" i="85"/>
  <c r="R1284" i="85"/>
  <c r="S1284" i="85" s="1"/>
  <c r="Q1284" i="85"/>
  <c r="O1284" i="85"/>
  <c r="M1284" i="85"/>
  <c r="K1284" i="85"/>
  <c r="I1284" i="85"/>
  <c r="G1284" i="85"/>
  <c r="C1284" i="85"/>
  <c r="R1283" i="85"/>
  <c r="S1283" i="85" s="1"/>
  <c r="Q1283" i="85"/>
  <c r="O1283" i="85"/>
  <c r="M1283" i="85"/>
  <c r="K1283" i="85"/>
  <c r="I1283" i="85"/>
  <c r="G1283" i="85"/>
  <c r="C1283" i="85"/>
  <c r="R1282" i="85"/>
  <c r="S1282" i="85" s="1"/>
  <c r="Q1282" i="85"/>
  <c r="O1282" i="85"/>
  <c r="M1282" i="85"/>
  <c r="K1282" i="85"/>
  <c r="I1282" i="85"/>
  <c r="G1282" i="85"/>
  <c r="C1282" i="85"/>
  <c r="R1281" i="85"/>
  <c r="S1281" i="85" s="1"/>
  <c r="Q1281" i="85"/>
  <c r="O1281" i="85"/>
  <c r="M1281" i="85"/>
  <c r="K1281" i="85"/>
  <c r="I1281" i="85"/>
  <c r="G1281" i="85"/>
  <c r="C1281" i="85"/>
  <c r="R1280" i="85"/>
  <c r="S1280" i="85" s="1"/>
  <c r="Q1280" i="85"/>
  <c r="O1280" i="85"/>
  <c r="M1280" i="85"/>
  <c r="K1280" i="85"/>
  <c r="I1280" i="85"/>
  <c r="G1280" i="85"/>
  <c r="C1280" i="85"/>
  <c r="R1279" i="85"/>
  <c r="S1279" i="85" s="1"/>
  <c r="Q1279" i="85"/>
  <c r="O1279" i="85"/>
  <c r="M1279" i="85"/>
  <c r="K1279" i="85"/>
  <c r="I1279" i="85"/>
  <c r="G1279" i="85"/>
  <c r="C1279" i="85"/>
  <c r="R1278" i="85"/>
  <c r="S1278" i="85" s="1"/>
  <c r="Q1278" i="85"/>
  <c r="O1278" i="85"/>
  <c r="M1278" i="85"/>
  <c r="K1278" i="85"/>
  <c r="I1278" i="85"/>
  <c r="G1278" i="85"/>
  <c r="C1278" i="85"/>
  <c r="R1277" i="85"/>
  <c r="S1277" i="85" s="1"/>
  <c r="Q1277" i="85"/>
  <c r="O1277" i="85"/>
  <c r="M1277" i="85"/>
  <c r="K1277" i="85"/>
  <c r="I1277" i="85"/>
  <c r="G1277" i="85"/>
  <c r="C1277" i="85"/>
  <c r="R1276" i="85"/>
  <c r="S1276" i="85" s="1"/>
  <c r="Q1276" i="85"/>
  <c r="O1276" i="85"/>
  <c r="M1276" i="85"/>
  <c r="K1276" i="85"/>
  <c r="I1276" i="85"/>
  <c r="G1276" i="85"/>
  <c r="C1276" i="85"/>
  <c r="R1275" i="85"/>
  <c r="S1275" i="85" s="1"/>
  <c r="Q1275" i="85"/>
  <c r="O1275" i="85"/>
  <c r="M1275" i="85"/>
  <c r="K1275" i="85"/>
  <c r="I1275" i="85"/>
  <c r="G1275" i="85"/>
  <c r="C1275" i="85"/>
  <c r="R1274" i="85"/>
  <c r="S1274" i="85" s="1"/>
  <c r="Q1274" i="85"/>
  <c r="O1274" i="85"/>
  <c r="M1274" i="85"/>
  <c r="K1274" i="85"/>
  <c r="I1274" i="85"/>
  <c r="G1274" i="85"/>
  <c r="C1274" i="85"/>
  <c r="R1273" i="85"/>
  <c r="S1273" i="85" s="1"/>
  <c r="Q1273" i="85"/>
  <c r="O1273" i="85"/>
  <c r="M1273" i="85"/>
  <c r="K1273" i="85"/>
  <c r="I1273" i="85"/>
  <c r="G1273" i="85"/>
  <c r="C1273" i="85"/>
  <c r="R1272" i="85"/>
  <c r="S1272" i="85" s="1"/>
  <c r="Q1272" i="85"/>
  <c r="O1272" i="85"/>
  <c r="M1272" i="85"/>
  <c r="K1272" i="85"/>
  <c r="I1272" i="85"/>
  <c r="G1272" i="85"/>
  <c r="C1272" i="85"/>
  <c r="R1271" i="85"/>
  <c r="S1271" i="85" s="1"/>
  <c r="Q1271" i="85"/>
  <c r="O1271" i="85"/>
  <c r="M1271" i="85"/>
  <c r="K1271" i="85"/>
  <c r="I1271" i="85"/>
  <c r="G1271" i="85"/>
  <c r="C1271" i="85"/>
  <c r="R1270" i="85"/>
  <c r="S1270" i="85" s="1"/>
  <c r="Q1270" i="85"/>
  <c r="O1270" i="85"/>
  <c r="M1270" i="85"/>
  <c r="K1270" i="85"/>
  <c r="I1270" i="85"/>
  <c r="G1270" i="85"/>
  <c r="C1270" i="85"/>
  <c r="R1269" i="85"/>
  <c r="S1269" i="85" s="1"/>
  <c r="Q1269" i="85"/>
  <c r="O1269" i="85"/>
  <c r="M1269" i="85"/>
  <c r="K1269" i="85"/>
  <c r="I1269" i="85"/>
  <c r="G1269" i="85"/>
  <c r="C1269" i="85"/>
  <c r="R1268" i="85"/>
  <c r="S1268" i="85" s="1"/>
  <c r="Q1268" i="85"/>
  <c r="O1268" i="85"/>
  <c r="M1268" i="85"/>
  <c r="K1268" i="85"/>
  <c r="I1268" i="85"/>
  <c r="G1268" i="85"/>
  <c r="C1268" i="85"/>
  <c r="R1267" i="85"/>
  <c r="S1267" i="85" s="1"/>
  <c r="Q1267" i="85"/>
  <c r="O1267" i="85"/>
  <c r="M1267" i="85"/>
  <c r="K1267" i="85"/>
  <c r="I1267" i="85"/>
  <c r="G1267" i="85"/>
  <c r="C1267" i="85"/>
  <c r="R1266" i="85"/>
  <c r="S1266" i="85" s="1"/>
  <c r="Q1266" i="85"/>
  <c r="O1266" i="85"/>
  <c r="M1266" i="85"/>
  <c r="K1266" i="85"/>
  <c r="I1266" i="85"/>
  <c r="G1266" i="85"/>
  <c r="C1266" i="85"/>
  <c r="R1265" i="85"/>
  <c r="S1265" i="85" s="1"/>
  <c r="Q1265" i="85"/>
  <c r="O1265" i="85"/>
  <c r="M1265" i="85"/>
  <c r="K1265" i="85"/>
  <c r="I1265" i="85"/>
  <c r="G1265" i="85"/>
  <c r="C1265" i="85"/>
  <c r="R1264" i="85"/>
  <c r="S1264" i="85" s="1"/>
  <c r="Q1264" i="85"/>
  <c r="O1264" i="85"/>
  <c r="M1264" i="85"/>
  <c r="K1264" i="85"/>
  <c r="I1264" i="85"/>
  <c r="G1264" i="85"/>
  <c r="C1264" i="85"/>
  <c r="R1263" i="85"/>
  <c r="S1263" i="85" s="1"/>
  <c r="Q1263" i="85"/>
  <c r="O1263" i="85"/>
  <c r="M1263" i="85"/>
  <c r="K1263" i="85"/>
  <c r="I1263" i="85"/>
  <c r="G1263" i="85"/>
  <c r="C1263" i="85"/>
  <c r="R1262" i="85"/>
  <c r="S1262" i="85" s="1"/>
  <c r="Q1262" i="85"/>
  <c r="O1262" i="85"/>
  <c r="M1262" i="85"/>
  <c r="K1262" i="85"/>
  <c r="I1262" i="85"/>
  <c r="G1262" i="85"/>
  <c r="C1262" i="85"/>
  <c r="R1261" i="85"/>
  <c r="S1261" i="85" s="1"/>
  <c r="Q1261" i="85"/>
  <c r="O1261" i="85"/>
  <c r="M1261" i="85"/>
  <c r="K1261" i="85"/>
  <c r="I1261" i="85"/>
  <c r="G1261" i="85"/>
  <c r="C1261" i="85"/>
  <c r="R1260" i="85"/>
  <c r="S1260" i="85" s="1"/>
  <c r="Q1260" i="85"/>
  <c r="O1260" i="85"/>
  <c r="M1260" i="85"/>
  <c r="K1260" i="85"/>
  <c r="I1260" i="85"/>
  <c r="G1260" i="85"/>
  <c r="C1260" i="85"/>
  <c r="R1259" i="85"/>
  <c r="S1259" i="85" s="1"/>
  <c r="Q1259" i="85"/>
  <c r="O1259" i="85"/>
  <c r="M1259" i="85"/>
  <c r="K1259" i="85"/>
  <c r="I1259" i="85"/>
  <c r="G1259" i="85"/>
  <c r="C1259" i="85"/>
  <c r="R1258" i="85"/>
  <c r="S1258" i="85" s="1"/>
  <c r="Q1258" i="85"/>
  <c r="O1258" i="85"/>
  <c r="M1258" i="85"/>
  <c r="K1258" i="85"/>
  <c r="I1258" i="85"/>
  <c r="G1258" i="85"/>
  <c r="C1258" i="85"/>
  <c r="R1257" i="85"/>
  <c r="S1257" i="85" s="1"/>
  <c r="Q1257" i="85"/>
  <c r="O1257" i="85"/>
  <c r="M1257" i="85"/>
  <c r="K1257" i="85"/>
  <c r="I1257" i="85"/>
  <c r="G1257" i="85"/>
  <c r="C1257" i="85"/>
  <c r="R1256" i="85"/>
  <c r="S1256" i="85" s="1"/>
  <c r="Q1256" i="85"/>
  <c r="O1256" i="85"/>
  <c r="M1256" i="85"/>
  <c r="K1256" i="85"/>
  <c r="I1256" i="85"/>
  <c r="G1256" i="85"/>
  <c r="C1256" i="85"/>
  <c r="R1255" i="85"/>
  <c r="S1255" i="85" s="1"/>
  <c r="Q1255" i="85"/>
  <c r="O1255" i="85"/>
  <c r="M1255" i="85"/>
  <c r="K1255" i="85"/>
  <c r="I1255" i="85"/>
  <c r="G1255" i="85"/>
  <c r="C1255" i="85"/>
  <c r="R1254" i="85"/>
  <c r="S1254" i="85" s="1"/>
  <c r="Q1254" i="85"/>
  <c r="O1254" i="85"/>
  <c r="M1254" i="85"/>
  <c r="K1254" i="85"/>
  <c r="I1254" i="85"/>
  <c r="G1254" i="85"/>
  <c r="C1254" i="85"/>
  <c r="R1253" i="85"/>
  <c r="S1253" i="85" s="1"/>
  <c r="Q1253" i="85"/>
  <c r="O1253" i="85"/>
  <c r="M1253" i="85"/>
  <c r="K1253" i="85"/>
  <c r="I1253" i="85"/>
  <c r="G1253" i="85"/>
  <c r="C1253" i="85"/>
  <c r="R1252" i="85"/>
  <c r="S1252" i="85" s="1"/>
  <c r="Q1252" i="85"/>
  <c r="O1252" i="85"/>
  <c r="M1252" i="85"/>
  <c r="K1252" i="85"/>
  <c r="I1252" i="85"/>
  <c r="G1252" i="85"/>
  <c r="C1252" i="85"/>
  <c r="R1251" i="85"/>
  <c r="S1251" i="85" s="1"/>
  <c r="Q1251" i="85"/>
  <c r="O1251" i="85"/>
  <c r="M1251" i="85"/>
  <c r="K1251" i="85"/>
  <c r="I1251" i="85"/>
  <c r="G1251" i="85"/>
  <c r="C1251" i="85"/>
  <c r="R1250" i="85"/>
  <c r="S1250" i="85" s="1"/>
  <c r="Q1250" i="85"/>
  <c r="O1250" i="85"/>
  <c r="M1250" i="85"/>
  <c r="K1250" i="85"/>
  <c r="I1250" i="85"/>
  <c r="G1250" i="85"/>
  <c r="C1250" i="85"/>
  <c r="R1249" i="85"/>
  <c r="S1249" i="85" s="1"/>
  <c r="Q1249" i="85"/>
  <c r="O1249" i="85"/>
  <c r="M1249" i="85"/>
  <c r="K1249" i="85"/>
  <c r="I1249" i="85"/>
  <c r="G1249" i="85"/>
  <c r="C1249" i="85"/>
  <c r="R1248" i="85"/>
  <c r="S1248" i="85" s="1"/>
  <c r="Q1248" i="85"/>
  <c r="O1248" i="85"/>
  <c r="M1248" i="85"/>
  <c r="K1248" i="85"/>
  <c r="I1248" i="85"/>
  <c r="G1248" i="85"/>
  <c r="C1248" i="85"/>
  <c r="R1247" i="85"/>
  <c r="S1247" i="85" s="1"/>
  <c r="Q1247" i="85"/>
  <c r="O1247" i="85"/>
  <c r="M1247" i="85"/>
  <c r="K1247" i="85"/>
  <c r="I1247" i="85"/>
  <c r="G1247" i="85"/>
  <c r="C1247" i="85"/>
  <c r="R1246" i="85"/>
  <c r="S1246" i="85" s="1"/>
  <c r="Q1246" i="85"/>
  <c r="O1246" i="85"/>
  <c r="M1246" i="85"/>
  <c r="K1246" i="85"/>
  <c r="I1246" i="85"/>
  <c r="G1246" i="85"/>
  <c r="C1246" i="85"/>
  <c r="R1245" i="85"/>
  <c r="S1245" i="85" s="1"/>
  <c r="Q1245" i="85"/>
  <c r="O1245" i="85"/>
  <c r="M1245" i="85"/>
  <c r="K1245" i="85"/>
  <c r="I1245" i="85"/>
  <c r="G1245" i="85"/>
  <c r="C1245" i="85"/>
  <c r="R1244" i="85"/>
  <c r="S1244" i="85" s="1"/>
  <c r="Q1244" i="85"/>
  <c r="O1244" i="85"/>
  <c r="M1244" i="85"/>
  <c r="K1244" i="85"/>
  <c r="I1244" i="85"/>
  <c r="G1244" i="85"/>
  <c r="C1244" i="85"/>
  <c r="R1243" i="85"/>
  <c r="S1243" i="85" s="1"/>
  <c r="Q1243" i="85"/>
  <c r="O1243" i="85"/>
  <c r="M1243" i="85"/>
  <c r="K1243" i="85"/>
  <c r="I1243" i="85"/>
  <c r="G1243" i="85"/>
  <c r="C1243" i="85"/>
  <c r="R1242" i="85"/>
  <c r="S1242" i="85" s="1"/>
  <c r="Q1242" i="85"/>
  <c r="O1242" i="85"/>
  <c r="M1242" i="85"/>
  <c r="K1242" i="85"/>
  <c r="I1242" i="85"/>
  <c r="G1242" i="85"/>
  <c r="C1242" i="85"/>
  <c r="R1241" i="85"/>
  <c r="S1241" i="85" s="1"/>
  <c r="Q1241" i="85"/>
  <c r="O1241" i="85"/>
  <c r="M1241" i="85"/>
  <c r="K1241" i="85"/>
  <c r="I1241" i="85"/>
  <c r="G1241" i="85"/>
  <c r="C1241" i="85"/>
  <c r="R1240" i="85"/>
  <c r="S1240" i="85" s="1"/>
  <c r="Q1240" i="85"/>
  <c r="O1240" i="85"/>
  <c r="M1240" i="85"/>
  <c r="K1240" i="85"/>
  <c r="I1240" i="85"/>
  <c r="G1240" i="85"/>
  <c r="C1240" i="85"/>
  <c r="R1239" i="85"/>
  <c r="S1239" i="85" s="1"/>
  <c r="Q1239" i="85"/>
  <c r="O1239" i="85"/>
  <c r="M1239" i="85"/>
  <c r="K1239" i="85"/>
  <c r="I1239" i="85"/>
  <c r="G1239" i="85"/>
  <c r="C1239" i="85"/>
  <c r="R1238" i="85"/>
  <c r="S1238" i="85" s="1"/>
  <c r="Q1238" i="85"/>
  <c r="O1238" i="85"/>
  <c r="M1238" i="85"/>
  <c r="K1238" i="85"/>
  <c r="I1238" i="85"/>
  <c r="G1238" i="85"/>
  <c r="C1238" i="85"/>
  <c r="R1237" i="85"/>
  <c r="S1237" i="85" s="1"/>
  <c r="Q1237" i="85"/>
  <c r="O1237" i="85"/>
  <c r="M1237" i="85"/>
  <c r="K1237" i="85"/>
  <c r="I1237" i="85"/>
  <c r="G1237" i="85"/>
  <c r="C1237" i="85"/>
  <c r="R1236" i="85"/>
  <c r="S1236" i="85" s="1"/>
  <c r="Q1236" i="85"/>
  <c r="O1236" i="85"/>
  <c r="M1236" i="85"/>
  <c r="K1236" i="85"/>
  <c r="I1236" i="85"/>
  <c r="G1236" i="85"/>
  <c r="C1236" i="85"/>
  <c r="R1235" i="85"/>
  <c r="S1235" i="85" s="1"/>
  <c r="Q1235" i="85"/>
  <c r="O1235" i="85"/>
  <c r="M1235" i="85"/>
  <c r="K1235" i="85"/>
  <c r="I1235" i="85"/>
  <c r="G1235" i="85"/>
  <c r="C1235" i="85"/>
  <c r="R1234" i="85"/>
  <c r="S1234" i="85" s="1"/>
  <c r="Q1234" i="85"/>
  <c r="O1234" i="85"/>
  <c r="M1234" i="85"/>
  <c r="K1234" i="85"/>
  <c r="I1234" i="85"/>
  <c r="G1234" i="85"/>
  <c r="C1234" i="85"/>
  <c r="R1233" i="85"/>
  <c r="S1233" i="85" s="1"/>
  <c r="Q1233" i="85"/>
  <c r="O1233" i="85"/>
  <c r="M1233" i="85"/>
  <c r="K1233" i="85"/>
  <c r="I1233" i="85"/>
  <c r="G1233" i="85"/>
  <c r="C1233" i="85"/>
  <c r="R1232" i="85"/>
  <c r="S1232" i="85" s="1"/>
  <c r="Q1232" i="85"/>
  <c r="O1232" i="85"/>
  <c r="M1232" i="85"/>
  <c r="K1232" i="85"/>
  <c r="I1232" i="85"/>
  <c r="G1232" i="85"/>
  <c r="C1232" i="85"/>
  <c r="R1231" i="85"/>
  <c r="S1231" i="85" s="1"/>
  <c r="Q1231" i="85"/>
  <c r="O1231" i="85"/>
  <c r="M1231" i="85"/>
  <c r="K1231" i="85"/>
  <c r="I1231" i="85"/>
  <c r="G1231" i="85"/>
  <c r="C1231" i="85"/>
  <c r="R1230" i="85"/>
  <c r="S1230" i="85" s="1"/>
  <c r="Q1230" i="85"/>
  <c r="O1230" i="85"/>
  <c r="M1230" i="85"/>
  <c r="K1230" i="85"/>
  <c r="I1230" i="85"/>
  <c r="G1230" i="85"/>
  <c r="C1230" i="85"/>
  <c r="R1229" i="85"/>
  <c r="S1229" i="85" s="1"/>
  <c r="Q1229" i="85"/>
  <c r="O1229" i="85"/>
  <c r="M1229" i="85"/>
  <c r="K1229" i="85"/>
  <c r="I1229" i="85"/>
  <c r="G1229" i="85"/>
  <c r="C1229" i="85"/>
  <c r="R1228" i="85"/>
  <c r="S1228" i="85" s="1"/>
  <c r="Q1228" i="85"/>
  <c r="O1228" i="85"/>
  <c r="M1228" i="85"/>
  <c r="K1228" i="85"/>
  <c r="I1228" i="85"/>
  <c r="G1228" i="85"/>
  <c r="C1228" i="85"/>
  <c r="R1227" i="85"/>
  <c r="S1227" i="85" s="1"/>
  <c r="Q1227" i="85"/>
  <c r="O1227" i="85"/>
  <c r="M1227" i="85"/>
  <c r="K1227" i="85"/>
  <c r="I1227" i="85"/>
  <c r="G1227" i="85"/>
  <c r="C1227" i="85"/>
  <c r="S1226" i="85"/>
  <c r="R1226" i="85"/>
  <c r="Q1226" i="85"/>
  <c r="O1226" i="85"/>
  <c r="M1226" i="85"/>
  <c r="K1226" i="85"/>
  <c r="I1226" i="85"/>
  <c r="G1226" i="85"/>
  <c r="C1226" i="85"/>
  <c r="R1225" i="85"/>
  <c r="S1225" i="85" s="1"/>
  <c r="Q1225" i="85"/>
  <c r="O1225" i="85"/>
  <c r="M1225" i="85"/>
  <c r="K1225" i="85"/>
  <c r="I1225" i="85"/>
  <c r="G1225" i="85"/>
  <c r="C1225" i="85"/>
  <c r="R1224" i="85"/>
  <c r="S1224" i="85" s="1"/>
  <c r="Q1224" i="85"/>
  <c r="O1224" i="85"/>
  <c r="M1224" i="85"/>
  <c r="K1224" i="85"/>
  <c r="I1224" i="85"/>
  <c r="G1224" i="85"/>
  <c r="C1224" i="85"/>
  <c r="R1223" i="85"/>
  <c r="S1223" i="85" s="1"/>
  <c r="Q1223" i="85"/>
  <c r="O1223" i="85"/>
  <c r="M1223" i="85"/>
  <c r="K1223" i="85"/>
  <c r="I1223" i="85"/>
  <c r="G1223" i="85"/>
  <c r="C1223" i="85"/>
  <c r="R1222" i="85"/>
  <c r="S1222" i="85" s="1"/>
  <c r="Q1222" i="85"/>
  <c r="O1222" i="85"/>
  <c r="M1222" i="85"/>
  <c r="K1222" i="85"/>
  <c r="I1222" i="85"/>
  <c r="G1222" i="85"/>
  <c r="C1222" i="85"/>
  <c r="R1221" i="85"/>
  <c r="S1221" i="85" s="1"/>
  <c r="Q1221" i="85"/>
  <c r="O1221" i="85"/>
  <c r="M1221" i="85"/>
  <c r="K1221" i="85"/>
  <c r="I1221" i="85"/>
  <c r="G1221" i="85"/>
  <c r="C1221" i="85"/>
  <c r="R1220" i="85"/>
  <c r="S1220" i="85" s="1"/>
  <c r="Q1220" i="85"/>
  <c r="O1220" i="85"/>
  <c r="M1220" i="85"/>
  <c r="K1220" i="85"/>
  <c r="I1220" i="85"/>
  <c r="G1220" i="85"/>
  <c r="C1220" i="85"/>
  <c r="R1219" i="85"/>
  <c r="S1219" i="85" s="1"/>
  <c r="Q1219" i="85"/>
  <c r="O1219" i="85"/>
  <c r="M1219" i="85"/>
  <c r="K1219" i="85"/>
  <c r="I1219" i="85"/>
  <c r="G1219" i="85"/>
  <c r="C1219" i="85"/>
  <c r="R1218" i="85"/>
  <c r="S1218" i="85" s="1"/>
  <c r="Q1218" i="85"/>
  <c r="O1218" i="85"/>
  <c r="M1218" i="85"/>
  <c r="K1218" i="85"/>
  <c r="I1218" i="85"/>
  <c r="G1218" i="85"/>
  <c r="C1218" i="85"/>
  <c r="R1217" i="85"/>
  <c r="S1217" i="85" s="1"/>
  <c r="Q1217" i="85"/>
  <c r="O1217" i="85"/>
  <c r="M1217" i="85"/>
  <c r="K1217" i="85"/>
  <c r="I1217" i="85"/>
  <c r="G1217" i="85"/>
  <c r="C1217" i="85"/>
  <c r="R1216" i="85"/>
  <c r="S1216" i="85" s="1"/>
  <c r="Q1216" i="85"/>
  <c r="O1216" i="85"/>
  <c r="M1216" i="85"/>
  <c r="K1216" i="85"/>
  <c r="I1216" i="85"/>
  <c r="G1216" i="85"/>
  <c r="C1216" i="85"/>
  <c r="R1215" i="85"/>
  <c r="S1215" i="85" s="1"/>
  <c r="Q1215" i="85"/>
  <c r="O1215" i="85"/>
  <c r="M1215" i="85"/>
  <c r="K1215" i="85"/>
  <c r="I1215" i="85"/>
  <c r="G1215" i="85"/>
  <c r="C1215" i="85"/>
  <c r="R1214" i="85"/>
  <c r="S1214" i="85" s="1"/>
  <c r="Q1214" i="85"/>
  <c r="O1214" i="85"/>
  <c r="M1214" i="85"/>
  <c r="K1214" i="85"/>
  <c r="I1214" i="85"/>
  <c r="G1214" i="85"/>
  <c r="C1214" i="85"/>
  <c r="R1213" i="85"/>
  <c r="S1213" i="85" s="1"/>
  <c r="Q1213" i="85"/>
  <c r="O1213" i="85"/>
  <c r="M1213" i="85"/>
  <c r="K1213" i="85"/>
  <c r="I1213" i="85"/>
  <c r="G1213" i="85"/>
  <c r="C1213" i="85"/>
  <c r="R1212" i="85"/>
  <c r="S1212" i="85" s="1"/>
  <c r="Q1212" i="85"/>
  <c r="O1212" i="85"/>
  <c r="M1212" i="85"/>
  <c r="K1212" i="85"/>
  <c r="I1212" i="85"/>
  <c r="G1212" i="85"/>
  <c r="C1212" i="85"/>
  <c r="R1211" i="85"/>
  <c r="S1211" i="85" s="1"/>
  <c r="Q1211" i="85"/>
  <c r="O1211" i="85"/>
  <c r="M1211" i="85"/>
  <c r="K1211" i="85"/>
  <c r="I1211" i="85"/>
  <c r="G1211" i="85"/>
  <c r="C1211" i="85"/>
  <c r="R1210" i="85"/>
  <c r="S1210" i="85" s="1"/>
  <c r="Q1210" i="85"/>
  <c r="O1210" i="85"/>
  <c r="M1210" i="85"/>
  <c r="K1210" i="85"/>
  <c r="I1210" i="85"/>
  <c r="G1210" i="85"/>
  <c r="C1210" i="85"/>
  <c r="R1209" i="85"/>
  <c r="S1209" i="85" s="1"/>
  <c r="Q1209" i="85"/>
  <c r="O1209" i="85"/>
  <c r="M1209" i="85"/>
  <c r="K1209" i="85"/>
  <c r="I1209" i="85"/>
  <c r="G1209" i="85"/>
  <c r="C1209" i="85"/>
  <c r="R1208" i="85"/>
  <c r="S1208" i="85" s="1"/>
  <c r="Q1208" i="85"/>
  <c r="O1208" i="85"/>
  <c r="M1208" i="85"/>
  <c r="K1208" i="85"/>
  <c r="I1208" i="85"/>
  <c r="G1208" i="85"/>
  <c r="C1208" i="85"/>
  <c r="R1207" i="85"/>
  <c r="S1207" i="85" s="1"/>
  <c r="Q1207" i="85"/>
  <c r="O1207" i="85"/>
  <c r="M1207" i="85"/>
  <c r="K1207" i="85"/>
  <c r="I1207" i="85"/>
  <c r="G1207" i="85"/>
  <c r="C1207" i="85"/>
  <c r="R1206" i="85"/>
  <c r="S1206" i="85" s="1"/>
  <c r="Q1206" i="85"/>
  <c r="O1206" i="85"/>
  <c r="M1206" i="85"/>
  <c r="K1206" i="85"/>
  <c r="I1206" i="85"/>
  <c r="G1206" i="85"/>
  <c r="C1206" i="85"/>
  <c r="R1205" i="85"/>
  <c r="S1205" i="85" s="1"/>
  <c r="Q1205" i="85"/>
  <c r="O1205" i="85"/>
  <c r="M1205" i="85"/>
  <c r="K1205" i="85"/>
  <c r="I1205" i="85"/>
  <c r="G1205" i="85"/>
  <c r="C1205" i="85"/>
  <c r="R1204" i="85"/>
  <c r="S1204" i="85" s="1"/>
  <c r="Q1204" i="85"/>
  <c r="O1204" i="85"/>
  <c r="M1204" i="85"/>
  <c r="K1204" i="85"/>
  <c r="I1204" i="85"/>
  <c r="G1204" i="85"/>
  <c r="C1204" i="85"/>
  <c r="R1203" i="85"/>
  <c r="S1203" i="85" s="1"/>
  <c r="Q1203" i="85"/>
  <c r="O1203" i="85"/>
  <c r="M1203" i="85"/>
  <c r="K1203" i="85"/>
  <c r="I1203" i="85"/>
  <c r="G1203" i="85"/>
  <c r="C1203" i="85"/>
  <c r="R1202" i="85"/>
  <c r="S1202" i="85" s="1"/>
  <c r="Q1202" i="85"/>
  <c r="O1202" i="85"/>
  <c r="M1202" i="85"/>
  <c r="K1202" i="85"/>
  <c r="I1202" i="85"/>
  <c r="G1202" i="85"/>
  <c r="C1202" i="85"/>
  <c r="R1201" i="85"/>
  <c r="S1201" i="85" s="1"/>
  <c r="Q1201" i="85"/>
  <c r="O1201" i="85"/>
  <c r="M1201" i="85"/>
  <c r="K1201" i="85"/>
  <c r="I1201" i="85"/>
  <c r="G1201" i="85"/>
  <c r="C1201" i="85"/>
  <c r="R1200" i="85"/>
  <c r="S1200" i="85" s="1"/>
  <c r="Q1200" i="85"/>
  <c r="O1200" i="85"/>
  <c r="M1200" i="85"/>
  <c r="K1200" i="85"/>
  <c r="I1200" i="85"/>
  <c r="G1200" i="85"/>
  <c r="C1200" i="85"/>
  <c r="R1199" i="85"/>
  <c r="S1199" i="85" s="1"/>
  <c r="Q1199" i="85"/>
  <c r="O1199" i="85"/>
  <c r="M1199" i="85"/>
  <c r="K1199" i="85"/>
  <c r="I1199" i="85"/>
  <c r="G1199" i="85"/>
  <c r="C1199" i="85"/>
  <c r="R1198" i="85"/>
  <c r="S1198" i="85" s="1"/>
  <c r="Q1198" i="85"/>
  <c r="O1198" i="85"/>
  <c r="M1198" i="85"/>
  <c r="K1198" i="85"/>
  <c r="I1198" i="85"/>
  <c r="G1198" i="85"/>
  <c r="C1198" i="85"/>
  <c r="R1197" i="85"/>
  <c r="S1197" i="85" s="1"/>
  <c r="Q1197" i="85"/>
  <c r="O1197" i="85"/>
  <c r="M1197" i="85"/>
  <c r="K1197" i="85"/>
  <c r="I1197" i="85"/>
  <c r="G1197" i="85"/>
  <c r="C1197" i="85"/>
  <c r="R1196" i="85"/>
  <c r="S1196" i="85" s="1"/>
  <c r="Q1196" i="85"/>
  <c r="O1196" i="85"/>
  <c r="M1196" i="85"/>
  <c r="K1196" i="85"/>
  <c r="I1196" i="85"/>
  <c r="G1196" i="85"/>
  <c r="C1196" i="85"/>
  <c r="R1195" i="85"/>
  <c r="S1195" i="85" s="1"/>
  <c r="Q1195" i="85"/>
  <c r="O1195" i="85"/>
  <c r="M1195" i="85"/>
  <c r="K1195" i="85"/>
  <c r="I1195" i="85"/>
  <c r="G1195" i="85"/>
  <c r="C1195" i="85"/>
  <c r="R1194" i="85"/>
  <c r="S1194" i="85" s="1"/>
  <c r="Q1194" i="85"/>
  <c r="O1194" i="85"/>
  <c r="M1194" i="85"/>
  <c r="K1194" i="85"/>
  <c r="I1194" i="85"/>
  <c r="G1194" i="85"/>
  <c r="C1194" i="85"/>
  <c r="R1193" i="85"/>
  <c r="S1193" i="85" s="1"/>
  <c r="Q1193" i="85"/>
  <c r="O1193" i="85"/>
  <c r="M1193" i="85"/>
  <c r="K1193" i="85"/>
  <c r="I1193" i="85"/>
  <c r="G1193" i="85"/>
  <c r="C1193" i="85"/>
  <c r="R1192" i="85"/>
  <c r="S1192" i="85" s="1"/>
  <c r="Q1192" i="85"/>
  <c r="O1192" i="85"/>
  <c r="M1192" i="85"/>
  <c r="K1192" i="85"/>
  <c r="I1192" i="85"/>
  <c r="G1192" i="85"/>
  <c r="C1192" i="85"/>
  <c r="R1191" i="85"/>
  <c r="S1191" i="85" s="1"/>
  <c r="Q1191" i="85"/>
  <c r="O1191" i="85"/>
  <c r="M1191" i="85"/>
  <c r="K1191" i="85"/>
  <c r="I1191" i="85"/>
  <c r="G1191" i="85"/>
  <c r="C1191" i="85"/>
  <c r="R1190" i="85"/>
  <c r="S1190" i="85" s="1"/>
  <c r="Q1190" i="85"/>
  <c r="O1190" i="85"/>
  <c r="M1190" i="85"/>
  <c r="K1190" i="85"/>
  <c r="I1190" i="85"/>
  <c r="G1190" i="85"/>
  <c r="C1190" i="85"/>
  <c r="R1189" i="85"/>
  <c r="S1189" i="85" s="1"/>
  <c r="Q1189" i="85"/>
  <c r="O1189" i="85"/>
  <c r="M1189" i="85"/>
  <c r="K1189" i="85"/>
  <c r="I1189" i="85"/>
  <c r="G1189" i="85"/>
  <c r="C1189" i="85"/>
  <c r="R1188" i="85"/>
  <c r="S1188" i="85" s="1"/>
  <c r="Q1188" i="85"/>
  <c r="O1188" i="85"/>
  <c r="M1188" i="85"/>
  <c r="K1188" i="85"/>
  <c r="I1188" i="85"/>
  <c r="G1188" i="85"/>
  <c r="C1188" i="85"/>
  <c r="R1187" i="85"/>
  <c r="S1187" i="85" s="1"/>
  <c r="Q1187" i="85"/>
  <c r="O1187" i="85"/>
  <c r="M1187" i="85"/>
  <c r="K1187" i="85"/>
  <c r="I1187" i="85"/>
  <c r="G1187" i="85"/>
  <c r="C1187" i="85"/>
  <c r="R1186" i="85"/>
  <c r="S1186" i="85" s="1"/>
  <c r="Q1186" i="85"/>
  <c r="O1186" i="85"/>
  <c r="M1186" i="85"/>
  <c r="K1186" i="85"/>
  <c r="I1186" i="85"/>
  <c r="G1186" i="85"/>
  <c r="C1186" i="85"/>
  <c r="R1185" i="85"/>
  <c r="S1185" i="85" s="1"/>
  <c r="Q1185" i="85"/>
  <c r="O1185" i="85"/>
  <c r="M1185" i="85"/>
  <c r="K1185" i="85"/>
  <c r="I1185" i="85"/>
  <c r="G1185" i="85"/>
  <c r="C1185" i="85"/>
  <c r="R1184" i="85"/>
  <c r="S1184" i="85" s="1"/>
  <c r="Q1184" i="85"/>
  <c r="O1184" i="85"/>
  <c r="M1184" i="85"/>
  <c r="K1184" i="85"/>
  <c r="I1184" i="85"/>
  <c r="G1184" i="85"/>
  <c r="C1184" i="85"/>
  <c r="R1183" i="85"/>
  <c r="S1183" i="85" s="1"/>
  <c r="Q1183" i="85"/>
  <c r="O1183" i="85"/>
  <c r="M1183" i="85"/>
  <c r="K1183" i="85"/>
  <c r="I1183" i="85"/>
  <c r="G1183" i="85"/>
  <c r="C1183" i="85"/>
  <c r="R1182" i="85"/>
  <c r="S1182" i="85" s="1"/>
  <c r="Q1182" i="85"/>
  <c r="O1182" i="85"/>
  <c r="M1182" i="85"/>
  <c r="K1182" i="85"/>
  <c r="I1182" i="85"/>
  <c r="G1182" i="85"/>
  <c r="C1182" i="85"/>
  <c r="R1181" i="85"/>
  <c r="S1181" i="85" s="1"/>
  <c r="Q1181" i="85"/>
  <c r="O1181" i="85"/>
  <c r="M1181" i="85"/>
  <c r="K1181" i="85"/>
  <c r="I1181" i="85"/>
  <c r="G1181" i="85"/>
  <c r="C1181" i="85"/>
  <c r="R1180" i="85"/>
  <c r="S1180" i="85" s="1"/>
  <c r="Q1180" i="85"/>
  <c r="O1180" i="85"/>
  <c r="M1180" i="85"/>
  <c r="K1180" i="85"/>
  <c r="I1180" i="85"/>
  <c r="G1180" i="85"/>
  <c r="C1180" i="85"/>
  <c r="R1179" i="85"/>
  <c r="S1179" i="85" s="1"/>
  <c r="Q1179" i="85"/>
  <c r="O1179" i="85"/>
  <c r="M1179" i="85"/>
  <c r="K1179" i="85"/>
  <c r="I1179" i="85"/>
  <c r="G1179" i="85"/>
  <c r="C1179" i="85"/>
  <c r="R1178" i="85"/>
  <c r="S1178" i="85" s="1"/>
  <c r="Q1178" i="85"/>
  <c r="O1178" i="85"/>
  <c r="M1178" i="85"/>
  <c r="K1178" i="85"/>
  <c r="I1178" i="85"/>
  <c r="G1178" i="85"/>
  <c r="C1178" i="85"/>
  <c r="R1177" i="85"/>
  <c r="S1177" i="85" s="1"/>
  <c r="Q1177" i="85"/>
  <c r="O1177" i="85"/>
  <c r="M1177" i="85"/>
  <c r="K1177" i="85"/>
  <c r="I1177" i="85"/>
  <c r="G1177" i="85"/>
  <c r="C1177" i="85"/>
  <c r="R1176" i="85"/>
  <c r="S1176" i="85" s="1"/>
  <c r="Q1176" i="85"/>
  <c r="O1176" i="85"/>
  <c r="M1176" i="85"/>
  <c r="K1176" i="85"/>
  <c r="I1176" i="85"/>
  <c r="G1176" i="85"/>
  <c r="C1176" i="85"/>
  <c r="R1175" i="85"/>
  <c r="S1175" i="85" s="1"/>
  <c r="Q1175" i="85"/>
  <c r="O1175" i="85"/>
  <c r="M1175" i="85"/>
  <c r="K1175" i="85"/>
  <c r="I1175" i="85"/>
  <c r="G1175" i="85"/>
  <c r="C1175" i="85"/>
  <c r="R1174" i="85"/>
  <c r="S1174" i="85" s="1"/>
  <c r="Q1174" i="85"/>
  <c r="O1174" i="85"/>
  <c r="M1174" i="85"/>
  <c r="K1174" i="85"/>
  <c r="I1174" i="85"/>
  <c r="G1174" i="85"/>
  <c r="C1174" i="85"/>
  <c r="R1173" i="85"/>
  <c r="S1173" i="85" s="1"/>
  <c r="Q1173" i="85"/>
  <c r="O1173" i="85"/>
  <c r="M1173" i="85"/>
  <c r="K1173" i="85"/>
  <c r="I1173" i="85"/>
  <c r="G1173" i="85"/>
  <c r="C1173" i="85"/>
  <c r="R1172" i="85"/>
  <c r="S1172" i="85" s="1"/>
  <c r="Q1172" i="85"/>
  <c r="O1172" i="85"/>
  <c r="M1172" i="85"/>
  <c r="K1172" i="85"/>
  <c r="I1172" i="85"/>
  <c r="G1172" i="85"/>
  <c r="C1172" i="85"/>
  <c r="R1171" i="85"/>
  <c r="S1171" i="85" s="1"/>
  <c r="Q1171" i="85"/>
  <c r="O1171" i="85"/>
  <c r="M1171" i="85"/>
  <c r="K1171" i="85"/>
  <c r="I1171" i="85"/>
  <c r="G1171" i="85"/>
  <c r="C1171" i="85"/>
  <c r="R1170" i="85"/>
  <c r="S1170" i="85" s="1"/>
  <c r="Q1170" i="85"/>
  <c r="O1170" i="85"/>
  <c r="M1170" i="85"/>
  <c r="K1170" i="85"/>
  <c r="I1170" i="85"/>
  <c r="G1170" i="85"/>
  <c r="C1170" i="85"/>
  <c r="R1169" i="85"/>
  <c r="S1169" i="85" s="1"/>
  <c r="Q1169" i="85"/>
  <c r="O1169" i="85"/>
  <c r="M1169" i="85"/>
  <c r="K1169" i="85"/>
  <c r="I1169" i="85"/>
  <c r="G1169" i="85"/>
  <c r="C1169" i="85"/>
  <c r="R1168" i="85"/>
  <c r="S1168" i="85" s="1"/>
  <c r="Q1168" i="85"/>
  <c r="O1168" i="85"/>
  <c r="M1168" i="85"/>
  <c r="K1168" i="85"/>
  <c r="I1168" i="85"/>
  <c r="G1168" i="85"/>
  <c r="C1168" i="85"/>
  <c r="R1167" i="85"/>
  <c r="S1167" i="85" s="1"/>
  <c r="Q1167" i="85"/>
  <c r="O1167" i="85"/>
  <c r="M1167" i="85"/>
  <c r="K1167" i="85"/>
  <c r="I1167" i="85"/>
  <c r="G1167" i="85"/>
  <c r="C1167" i="85"/>
  <c r="R1166" i="85"/>
  <c r="S1166" i="85" s="1"/>
  <c r="Q1166" i="85"/>
  <c r="O1166" i="85"/>
  <c r="M1166" i="85"/>
  <c r="K1166" i="85"/>
  <c r="I1166" i="85"/>
  <c r="G1166" i="85"/>
  <c r="C1166" i="85"/>
  <c r="R1165" i="85"/>
  <c r="S1165" i="85" s="1"/>
  <c r="Q1165" i="85"/>
  <c r="O1165" i="85"/>
  <c r="M1165" i="85"/>
  <c r="K1165" i="85"/>
  <c r="I1165" i="85"/>
  <c r="G1165" i="85"/>
  <c r="C1165" i="85"/>
  <c r="R1164" i="85"/>
  <c r="S1164" i="85" s="1"/>
  <c r="Q1164" i="85"/>
  <c r="O1164" i="85"/>
  <c r="M1164" i="85"/>
  <c r="K1164" i="85"/>
  <c r="I1164" i="85"/>
  <c r="G1164" i="85"/>
  <c r="C1164" i="85"/>
  <c r="R1163" i="85"/>
  <c r="S1163" i="85" s="1"/>
  <c r="Q1163" i="85"/>
  <c r="O1163" i="85"/>
  <c r="M1163" i="85"/>
  <c r="K1163" i="85"/>
  <c r="I1163" i="85"/>
  <c r="G1163" i="85"/>
  <c r="C1163" i="85"/>
  <c r="S1162" i="85"/>
  <c r="R1162" i="85"/>
  <c r="Q1162" i="85"/>
  <c r="O1162" i="85"/>
  <c r="M1162" i="85"/>
  <c r="K1162" i="85"/>
  <c r="I1162" i="85"/>
  <c r="G1162" i="85"/>
  <c r="C1162" i="85"/>
  <c r="R1161" i="85"/>
  <c r="S1161" i="85" s="1"/>
  <c r="Q1161" i="85"/>
  <c r="O1161" i="85"/>
  <c r="M1161" i="85"/>
  <c r="K1161" i="85"/>
  <c r="I1161" i="85"/>
  <c r="G1161" i="85"/>
  <c r="C1161" i="85"/>
  <c r="R1160" i="85"/>
  <c r="S1160" i="85" s="1"/>
  <c r="Q1160" i="85"/>
  <c r="O1160" i="85"/>
  <c r="M1160" i="85"/>
  <c r="K1160" i="85"/>
  <c r="I1160" i="85"/>
  <c r="G1160" i="85"/>
  <c r="C1160" i="85"/>
  <c r="R1159" i="85"/>
  <c r="S1159" i="85" s="1"/>
  <c r="Q1159" i="85"/>
  <c r="O1159" i="85"/>
  <c r="M1159" i="85"/>
  <c r="K1159" i="85"/>
  <c r="I1159" i="85"/>
  <c r="G1159" i="85"/>
  <c r="C1159" i="85"/>
  <c r="R1158" i="85"/>
  <c r="S1158" i="85" s="1"/>
  <c r="Q1158" i="85"/>
  <c r="O1158" i="85"/>
  <c r="M1158" i="85"/>
  <c r="K1158" i="85"/>
  <c r="I1158" i="85"/>
  <c r="G1158" i="85"/>
  <c r="C1158" i="85"/>
  <c r="R1157" i="85"/>
  <c r="S1157" i="85" s="1"/>
  <c r="Q1157" i="85"/>
  <c r="O1157" i="85"/>
  <c r="M1157" i="85"/>
  <c r="K1157" i="85"/>
  <c r="I1157" i="85"/>
  <c r="G1157" i="85"/>
  <c r="C1157" i="85"/>
  <c r="R1156" i="85"/>
  <c r="S1156" i="85" s="1"/>
  <c r="Q1156" i="85"/>
  <c r="O1156" i="85"/>
  <c r="M1156" i="85"/>
  <c r="K1156" i="85"/>
  <c r="I1156" i="85"/>
  <c r="G1156" i="85"/>
  <c r="C1156" i="85"/>
  <c r="R1155" i="85"/>
  <c r="S1155" i="85" s="1"/>
  <c r="Q1155" i="85"/>
  <c r="O1155" i="85"/>
  <c r="M1155" i="85"/>
  <c r="K1155" i="85"/>
  <c r="I1155" i="85"/>
  <c r="G1155" i="85"/>
  <c r="C1155" i="85"/>
  <c r="R1154" i="85"/>
  <c r="S1154" i="85" s="1"/>
  <c r="Q1154" i="85"/>
  <c r="O1154" i="85"/>
  <c r="M1154" i="85"/>
  <c r="K1154" i="85"/>
  <c r="I1154" i="85"/>
  <c r="G1154" i="85"/>
  <c r="C1154" i="85"/>
  <c r="R1153" i="85"/>
  <c r="S1153" i="85" s="1"/>
  <c r="Q1153" i="85"/>
  <c r="O1153" i="85"/>
  <c r="M1153" i="85"/>
  <c r="K1153" i="85"/>
  <c r="I1153" i="85"/>
  <c r="G1153" i="85"/>
  <c r="C1153" i="85"/>
  <c r="R1152" i="85"/>
  <c r="S1152" i="85" s="1"/>
  <c r="Q1152" i="85"/>
  <c r="O1152" i="85"/>
  <c r="M1152" i="85"/>
  <c r="K1152" i="85"/>
  <c r="I1152" i="85"/>
  <c r="G1152" i="85"/>
  <c r="C1152" i="85"/>
  <c r="R1151" i="85"/>
  <c r="S1151" i="85" s="1"/>
  <c r="Q1151" i="85"/>
  <c r="O1151" i="85"/>
  <c r="M1151" i="85"/>
  <c r="K1151" i="85"/>
  <c r="I1151" i="85"/>
  <c r="G1151" i="85"/>
  <c r="C1151" i="85"/>
  <c r="R1150" i="85"/>
  <c r="S1150" i="85" s="1"/>
  <c r="Q1150" i="85"/>
  <c r="O1150" i="85"/>
  <c r="M1150" i="85"/>
  <c r="K1150" i="85"/>
  <c r="I1150" i="85"/>
  <c r="G1150" i="85"/>
  <c r="C1150" i="85"/>
  <c r="R1149" i="85"/>
  <c r="S1149" i="85" s="1"/>
  <c r="Q1149" i="85"/>
  <c r="O1149" i="85"/>
  <c r="M1149" i="85"/>
  <c r="K1149" i="85"/>
  <c r="I1149" i="85"/>
  <c r="G1149" i="85"/>
  <c r="C1149" i="85"/>
  <c r="R1148" i="85"/>
  <c r="S1148" i="85" s="1"/>
  <c r="Q1148" i="85"/>
  <c r="O1148" i="85"/>
  <c r="M1148" i="85"/>
  <c r="K1148" i="85"/>
  <c r="I1148" i="85"/>
  <c r="G1148" i="85"/>
  <c r="C1148" i="85"/>
  <c r="R1147" i="85"/>
  <c r="S1147" i="85" s="1"/>
  <c r="Q1147" i="85"/>
  <c r="O1147" i="85"/>
  <c r="M1147" i="85"/>
  <c r="K1147" i="85"/>
  <c r="I1147" i="85"/>
  <c r="G1147" i="85"/>
  <c r="C1147" i="85"/>
  <c r="R1146" i="85"/>
  <c r="S1146" i="85" s="1"/>
  <c r="Q1146" i="85"/>
  <c r="O1146" i="85"/>
  <c r="M1146" i="85"/>
  <c r="K1146" i="85"/>
  <c r="I1146" i="85"/>
  <c r="G1146" i="85"/>
  <c r="C1146" i="85"/>
  <c r="R1145" i="85"/>
  <c r="S1145" i="85" s="1"/>
  <c r="Q1145" i="85"/>
  <c r="O1145" i="85"/>
  <c r="M1145" i="85"/>
  <c r="K1145" i="85"/>
  <c r="I1145" i="85"/>
  <c r="G1145" i="85"/>
  <c r="C1145" i="85"/>
  <c r="R1144" i="85"/>
  <c r="S1144" i="85" s="1"/>
  <c r="Q1144" i="85"/>
  <c r="O1144" i="85"/>
  <c r="M1144" i="85"/>
  <c r="K1144" i="85"/>
  <c r="I1144" i="85"/>
  <c r="G1144" i="85"/>
  <c r="C1144" i="85"/>
  <c r="R1143" i="85"/>
  <c r="S1143" i="85" s="1"/>
  <c r="Q1143" i="85"/>
  <c r="O1143" i="85"/>
  <c r="M1143" i="85"/>
  <c r="K1143" i="85"/>
  <c r="I1143" i="85"/>
  <c r="G1143" i="85"/>
  <c r="C1143" i="85"/>
  <c r="R1142" i="85"/>
  <c r="S1142" i="85" s="1"/>
  <c r="Q1142" i="85"/>
  <c r="O1142" i="85"/>
  <c r="M1142" i="85"/>
  <c r="K1142" i="85"/>
  <c r="I1142" i="85"/>
  <c r="G1142" i="85"/>
  <c r="C1142" i="85"/>
  <c r="R1141" i="85"/>
  <c r="S1141" i="85" s="1"/>
  <c r="Q1141" i="85"/>
  <c r="O1141" i="85"/>
  <c r="M1141" i="85"/>
  <c r="K1141" i="85"/>
  <c r="I1141" i="85"/>
  <c r="G1141" i="85"/>
  <c r="C1141" i="85"/>
  <c r="R1140" i="85"/>
  <c r="S1140" i="85" s="1"/>
  <c r="Q1140" i="85"/>
  <c r="O1140" i="85"/>
  <c r="M1140" i="85"/>
  <c r="K1140" i="85"/>
  <c r="I1140" i="85"/>
  <c r="G1140" i="85"/>
  <c r="C1140" i="85"/>
  <c r="R1139" i="85"/>
  <c r="S1139" i="85" s="1"/>
  <c r="Q1139" i="85"/>
  <c r="O1139" i="85"/>
  <c r="M1139" i="85"/>
  <c r="K1139" i="85"/>
  <c r="I1139" i="85"/>
  <c r="G1139" i="85"/>
  <c r="C1139" i="85"/>
  <c r="R1138" i="85"/>
  <c r="S1138" i="85" s="1"/>
  <c r="Q1138" i="85"/>
  <c r="O1138" i="85"/>
  <c r="M1138" i="85"/>
  <c r="K1138" i="85"/>
  <c r="I1138" i="85"/>
  <c r="G1138" i="85"/>
  <c r="C1138" i="85"/>
  <c r="R1137" i="85"/>
  <c r="S1137" i="85" s="1"/>
  <c r="Q1137" i="85"/>
  <c r="O1137" i="85"/>
  <c r="M1137" i="85"/>
  <c r="K1137" i="85"/>
  <c r="I1137" i="85"/>
  <c r="G1137" i="85"/>
  <c r="C1137" i="85"/>
  <c r="R1136" i="85"/>
  <c r="S1136" i="85" s="1"/>
  <c r="Q1136" i="85"/>
  <c r="O1136" i="85"/>
  <c r="M1136" i="85"/>
  <c r="K1136" i="85"/>
  <c r="I1136" i="85"/>
  <c r="G1136" i="85"/>
  <c r="C1136" i="85"/>
  <c r="R1135" i="85"/>
  <c r="S1135" i="85" s="1"/>
  <c r="Q1135" i="85"/>
  <c r="O1135" i="85"/>
  <c r="M1135" i="85"/>
  <c r="K1135" i="85"/>
  <c r="I1135" i="85"/>
  <c r="G1135" i="85"/>
  <c r="C1135" i="85"/>
  <c r="R1134" i="85"/>
  <c r="S1134" i="85" s="1"/>
  <c r="Q1134" i="85"/>
  <c r="O1134" i="85"/>
  <c r="M1134" i="85"/>
  <c r="K1134" i="85"/>
  <c r="I1134" i="85"/>
  <c r="G1134" i="85"/>
  <c r="C1134" i="85"/>
  <c r="R1133" i="85"/>
  <c r="S1133" i="85" s="1"/>
  <c r="Q1133" i="85"/>
  <c r="O1133" i="85"/>
  <c r="M1133" i="85"/>
  <c r="K1133" i="85"/>
  <c r="I1133" i="85"/>
  <c r="G1133" i="85"/>
  <c r="C1133" i="85"/>
  <c r="R1132" i="85"/>
  <c r="S1132" i="85" s="1"/>
  <c r="Q1132" i="85"/>
  <c r="O1132" i="85"/>
  <c r="M1132" i="85"/>
  <c r="K1132" i="85"/>
  <c r="I1132" i="85"/>
  <c r="G1132" i="85"/>
  <c r="C1132" i="85"/>
  <c r="R1131" i="85"/>
  <c r="S1131" i="85" s="1"/>
  <c r="Q1131" i="85"/>
  <c r="O1131" i="85"/>
  <c r="M1131" i="85"/>
  <c r="K1131" i="85"/>
  <c r="I1131" i="85"/>
  <c r="G1131" i="85"/>
  <c r="C1131" i="85"/>
  <c r="R1130" i="85"/>
  <c r="S1130" i="85" s="1"/>
  <c r="Q1130" i="85"/>
  <c r="O1130" i="85"/>
  <c r="M1130" i="85"/>
  <c r="K1130" i="85"/>
  <c r="I1130" i="85"/>
  <c r="G1130" i="85"/>
  <c r="C1130" i="85"/>
  <c r="R1129" i="85"/>
  <c r="S1129" i="85" s="1"/>
  <c r="Q1129" i="85"/>
  <c r="O1129" i="85"/>
  <c r="M1129" i="85"/>
  <c r="K1129" i="85"/>
  <c r="I1129" i="85"/>
  <c r="G1129" i="85"/>
  <c r="C1129" i="85"/>
  <c r="R1128" i="85"/>
  <c r="S1128" i="85" s="1"/>
  <c r="Q1128" i="85"/>
  <c r="O1128" i="85"/>
  <c r="M1128" i="85"/>
  <c r="K1128" i="85"/>
  <c r="I1128" i="85"/>
  <c r="G1128" i="85"/>
  <c r="C1128" i="85"/>
  <c r="R1127" i="85"/>
  <c r="S1127" i="85" s="1"/>
  <c r="Q1127" i="85"/>
  <c r="O1127" i="85"/>
  <c r="M1127" i="85"/>
  <c r="K1127" i="85"/>
  <c r="I1127" i="85"/>
  <c r="G1127" i="85"/>
  <c r="C1127" i="85"/>
  <c r="R1126" i="85"/>
  <c r="S1126" i="85" s="1"/>
  <c r="Q1126" i="85"/>
  <c r="O1126" i="85"/>
  <c r="M1126" i="85"/>
  <c r="K1126" i="85"/>
  <c r="I1126" i="85"/>
  <c r="G1126" i="85"/>
  <c r="C1126" i="85"/>
  <c r="R1125" i="85"/>
  <c r="S1125" i="85" s="1"/>
  <c r="Q1125" i="85"/>
  <c r="O1125" i="85"/>
  <c r="M1125" i="85"/>
  <c r="K1125" i="85"/>
  <c r="I1125" i="85"/>
  <c r="G1125" i="85"/>
  <c r="C1125" i="85"/>
  <c r="R1124" i="85"/>
  <c r="S1124" i="85" s="1"/>
  <c r="Q1124" i="85"/>
  <c r="O1124" i="85"/>
  <c r="M1124" i="85"/>
  <c r="K1124" i="85"/>
  <c r="I1124" i="85"/>
  <c r="G1124" i="85"/>
  <c r="C1124" i="85"/>
  <c r="R1123" i="85"/>
  <c r="S1123" i="85" s="1"/>
  <c r="Q1123" i="85"/>
  <c r="O1123" i="85"/>
  <c r="M1123" i="85"/>
  <c r="K1123" i="85"/>
  <c r="I1123" i="85"/>
  <c r="G1123" i="85"/>
  <c r="C1123" i="85"/>
  <c r="R1122" i="85"/>
  <c r="S1122" i="85" s="1"/>
  <c r="Q1122" i="85"/>
  <c r="O1122" i="85"/>
  <c r="M1122" i="85"/>
  <c r="K1122" i="85"/>
  <c r="I1122" i="85"/>
  <c r="G1122" i="85"/>
  <c r="C1122" i="85"/>
  <c r="R1121" i="85"/>
  <c r="S1121" i="85" s="1"/>
  <c r="Q1121" i="85"/>
  <c r="O1121" i="85"/>
  <c r="M1121" i="85"/>
  <c r="K1121" i="85"/>
  <c r="I1121" i="85"/>
  <c r="G1121" i="85"/>
  <c r="C1121" i="85"/>
  <c r="R1120" i="85"/>
  <c r="S1120" i="85" s="1"/>
  <c r="Q1120" i="85"/>
  <c r="O1120" i="85"/>
  <c r="M1120" i="85"/>
  <c r="K1120" i="85"/>
  <c r="I1120" i="85"/>
  <c r="G1120" i="85"/>
  <c r="C1120" i="85"/>
  <c r="R1119" i="85"/>
  <c r="S1119" i="85" s="1"/>
  <c r="Q1119" i="85"/>
  <c r="O1119" i="85"/>
  <c r="M1119" i="85"/>
  <c r="K1119" i="85"/>
  <c r="I1119" i="85"/>
  <c r="G1119" i="85"/>
  <c r="C1119" i="85"/>
  <c r="R1118" i="85"/>
  <c r="S1118" i="85" s="1"/>
  <c r="Q1118" i="85"/>
  <c r="O1118" i="85"/>
  <c r="M1118" i="85"/>
  <c r="K1118" i="85"/>
  <c r="I1118" i="85"/>
  <c r="G1118" i="85"/>
  <c r="C1118" i="85"/>
  <c r="R1117" i="85"/>
  <c r="S1117" i="85" s="1"/>
  <c r="Q1117" i="85"/>
  <c r="O1117" i="85"/>
  <c r="M1117" i="85"/>
  <c r="K1117" i="85"/>
  <c r="I1117" i="85"/>
  <c r="G1117" i="85"/>
  <c r="C1117" i="85"/>
  <c r="R1116" i="85"/>
  <c r="S1116" i="85" s="1"/>
  <c r="Q1116" i="85"/>
  <c r="O1116" i="85"/>
  <c r="M1116" i="85"/>
  <c r="K1116" i="85"/>
  <c r="I1116" i="85"/>
  <c r="G1116" i="85"/>
  <c r="C1116" i="85"/>
  <c r="R1115" i="85"/>
  <c r="S1115" i="85" s="1"/>
  <c r="Q1115" i="85"/>
  <c r="O1115" i="85"/>
  <c r="M1115" i="85"/>
  <c r="K1115" i="85"/>
  <c r="I1115" i="85"/>
  <c r="G1115" i="85"/>
  <c r="C1115" i="85"/>
  <c r="R1114" i="85"/>
  <c r="S1114" i="85" s="1"/>
  <c r="Q1114" i="85"/>
  <c r="O1114" i="85"/>
  <c r="M1114" i="85"/>
  <c r="K1114" i="85"/>
  <c r="I1114" i="85"/>
  <c r="G1114" i="85"/>
  <c r="C1114" i="85"/>
  <c r="R1113" i="85"/>
  <c r="S1113" i="85" s="1"/>
  <c r="Q1113" i="85"/>
  <c r="O1113" i="85"/>
  <c r="M1113" i="85"/>
  <c r="K1113" i="85"/>
  <c r="I1113" i="85"/>
  <c r="G1113" i="85"/>
  <c r="C1113" i="85"/>
  <c r="R1112" i="85"/>
  <c r="S1112" i="85" s="1"/>
  <c r="Q1112" i="85"/>
  <c r="O1112" i="85"/>
  <c r="M1112" i="85"/>
  <c r="K1112" i="85"/>
  <c r="I1112" i="85"/>
  <c r="G1112" i="85"/>
  <c r="C1112" i="85"/>
  <c r="R1111" i="85"/>
  <c r="S1111" i="85" s="1"/>
  <c r="Q1111" i="85"/>
  <c r="O1111" i="85"/>
  <c r="M1111" i="85"/>
  <c r="K1111" i="85"/>
  <c r="I1111" i="85"/>
  <c r="G1111" i="85"/>
  <c r="C1111" i="85"/>
  <c r="R1110" i="85"/>
  <c r="S1110" i="85" s="1"/>
  <c r="Q1110" i="85"/>
  <c r="O1110" i="85"/>
  <c r="M1110" i="85"/>
  <c r="K1110" i="85"/>
  <c r="I1110" i="85"/>
  <c r="G1110" i="85"/>
  <c r="C1110" i="85"/>
  <c r="R1109" i="85"/>
  <c r="S1109" i="85" s="1"/>
  <c r="Q1109" i="85"/>
  <c r="O1109" i="85"/>
  <c r="M1109" i="85"/>
  <c r="K1109" i="85"/>
  <c r="I1109" i="85"/>
  <c r="G1109" i="85"/>
  <c r="C1109" i="85"/>
  <c r="R1108" i="85"/>
  <c r="S1108" i="85" s="1"/>
  <c r="Q1108" i="85"/>
  <c r="O1108" i="85"/>
  <c r="M1108" i="85"/>
  <c r="K1108" i="85"/>
  <c r="I1108" i="85"/>
  <c r="G1108" i="85"/>
  <c r="C1108" i="85"/>
  <c r="R1107" i="85"/>
  <c r="S1107" i="85" s="1"/>
  <c r="Q1107" i="85"/>
  <c r="O1107" i="85"/>
  <c r="M1107" i="85"/>
  <c r="K1107" i="85"/>
  <c r="I1107" i="85"/>
  <c r="G1107" i="85"/>
  <c r="C1107" i="85"/>
  <c r="R1106" i="85"/>
  <c r="S1106" i="85" s="1"/>
  <c r="Q1106" i="85"/>
  <c r="O1106" i="85"/>
  <c r="M1106" i="85"/>
  <c r="K1106" i="85"/>
  <c r="I1106" i="85"/>
  <c r="G1106" i="85"/>
  <c r="C1106" i="85"/>
  <c r="R1105" i="85"/>
  <c r="S1105" i="85" s="1"/>
  <c r="Q1105" i="85"/>
  <c r="O1105" i="85"/>
  <c r="M1105" i="85"/>
  <c r="K1105" i="85"/>
  <c r="I1105" i="85"/>
  <c r="G1105" i="85"/>
  <c r="C1105" i="85"/>
  <c r="R1104" i="85"/>
  <c r="S1104" i="85" s="1"/>
  <c r="Q1104" i="85"/>
  <c r="O1104" i="85"/>
  <c r="M1104" i="85"/>
  <c r="K1104" i="85"/>
  <c r="I1104" i="85"/>
  <c r="G1104" i="85"/>
  <c r="C1104" i="85"/>
  <c r="R1103" i="85"/>
  <c r="S1103" i="85" s="1"/>
  <c r="Q1103" i="85"/>
  <c r="O1103" i="85"/>
  <c r="M1103" i="85"/>
  <c r="K1103" i="85"/>
  <c r="I1103" i="85"/>
  <c r="G1103" i="85"/>
  <c r="C1103" i="85"/>
  <c r="R1102" i="85"/>
  <c r="S1102" i="85" s="1"/>
  <c r="Q1102" i="85"/>
  <c r="O1102" i="85"/>
  <c r="M1102" i="85"/>
  <c r="K1102" i="85"/>
  <c r="I1102" i="85"/>
  <c r="G1102" i="85"/>
  <c r="C1102" i="85"/>
  <c r="R1101" i="85"/>
  <c r="S1101" i="85" s="1"/>
  <c r="Q1101" i="85"/>
  <c r="O1101" i="85"/>
  <c r="M1101" i="85"/>
  <c r="K1101" i="85"/>
  <c r="I1101" i="85"/>
  <c r="G1101" i="85"/>
  <c r="C1101" i="85"/>
  <c r="R1100" i="85"/>
  <c r="S1100" i="85" s="1"/>
  <c r="Q1100" i="85"/>
  <c r="O1100" i="85"/>
  <c r="M1100" i="85"/>
  <c r="K1100" i="85"/>
  <c r="I1100" i="85"/>
  <c r="G1100" i="85"/>
  <c r="C1100" i="85"/>
  <c r="R1099" i="85"/>
  <c r="S1099" i="85" s="1"/>
  <c r="Q1099" i="85"/>
  <c r="O1099" i="85"/>
  <c r="M1099" i="85"/>
  <c r="K1099" i="85"/>
  <c r="I1099" i="85"/>
  <c r="G1099" i="85"/>
  <c r="C1099" i="85"/>
  <c r="S1098" i="85"/>
  <c r="R1098" i="85"/>
  <c r="Q1098" i="85"/>
  <c r="O1098" i="85"/>
  <c r="M1098" i="85"/>
  <c r="K1098" i="85"/>
  <c r="I1098" i="85"/>
  <c r="G1098" i="85"/>
  <c r="C1098" i="85"/>
  <c r="R1097" i="85"/>
  <c r="S1097" i="85" s="1"/>
  <c r="Q1097" i="85"/>
  <c r="O1097" i="85"/>
  <c r="M1097" i="85"/>
  <c r="K1097" i="85"/>
  <c r="I1097" i="85"/>
  <c r="G1097" i="85"/>
  <c r="C1097" i="85"/>
  <c r="R1096" i="85"/>
  <c r="S1096" i="85" s="1"/>
  <c r="Q1096" i="85"/>
  <c r="O1096" i="85"/>
  <c r="M1096" i="85"/>
  <c r="K1096" i="85"/>
  <c r="I1096" i="85"/>
  <c r="G1096" i="85"/>
  <c r="C1096" i="85"/>
  <c r="R1095" i="85"/>
  <c r="S1095" i="85" s="1"/>
  <c r="Q1095" i="85"/>
  <c r="O1095" i="85"/>
  <c r="M1095" i="85"/>
  <c r="K1095" i="85"/>
  <c r="I1095" i="85"/>
  <c r="G1095" i="85"/>
  <c r="C1095" i="85"/>
  <c r="R1094" i="85"/>
  <c r="S1094" i="85" s="1"/>
  <c r="Q1094" i="85"/>
  <c r="O1094" i="85"/>
  <c r="M1094" i="85"/>
  <c r="K1094" i="85"/>
  <c r="I1094" i="85"/>
  <c r="G1094" i="85"/>
  <c r="C1094" i="85"/>
  <c r="R1093" i="85"/>
  <c r="S1093" i="85" s="1"/>
  <c r="Q1093" i="85"/>
  <c r="O1093" i="85"/>
  <c r="M1093" i="85"/>
  <c r="K1093" i="85"/>
  <c r="I1093" i="85"/>
  <c r="G1093" i="85"/>
  <c r="C1093" i="85"/>
  <c r="R1092" i="85"/>
  <c r="S1092" i="85" s="1"/>
  <c r="Q1092" i="85"/>
  <c r="O1092" i="85"/>
  <c r="M1092" i="85"/>
  <c r="K1092" i="85"/>
  <c r="I1092" i="85"/>
  <c r="G1092" i="85"/>
  <c r="C1092" i="85"/>
  <c r="R1091" i="85"/>
  <c r="S1091" i="85" s="1"/>
  <c r="Q1091" i="85"/>
  <c r="O1091" i="85"/>
  <c r="M1091" i="85"/>
  <c r="K1091" i="85"/>
  <c r="I1091" i="85"/>
  <c r="G1091" i="85"/>
  <c r="C1091" i="85"/>
  <c r="R1090" i="85"/>
  <c r="S1090" i="85" s="1"/>
  <c r="Q1090" i="85"/>
  <c r="O1090" i="85"/>
  <c r="M1090" i="85"/>
  <c r="K1090" i="85"/>
  <c r="I1090" i="85"/>
  <c r="G1090" i="85"/>
  <c r="C1090" i="85"/>
  <c r="R1089" i="85"/>
  <c r="S1089" i="85" s="1"/>
  <c r="Q1089" i="85"/>
  <c r="O1089" i="85"/>
  <c r="M1089" i="85"/>
  <c r="K1089" i="85"/>
  <c r="I1089" i="85"/>
  <c r="G1089" i="85"/>
  <c r="C1089" i="85"/>
  <c r="R1088" i="85"/>
  <c r="S1088" i="85" s="1"/>
  <c r="Q1088" i="85"/>
  <c r="O1088" i="85"/>
  <c r="M1088" i="85"/>
  <c r="K1088" i="85"/>
  <c r="I1088" i="85"/>
  <c r="G1088" i="85"/>
  <c r="C1088" i="85"/>
  <c r="R1087" i="85"/>
  <c r="S1087" i="85" s="1"/>
  <c r="Q1087" i="85"/>
  <c r="O1087" i="85"/>
  <c r="M1087" i="85"/>
  <c r="K1087" i="85"/>
  <c r="I1087" i="85"/>
  <c r="G1087" i="85"/>
  <c r="C1087" i="85"/>
  <c r="R1086" i="85"/>
  <c r="S1086" i="85" s="1"/>
  <c r="Q1086" i="85"/>
  <c r="O1086" i="85"/>
  <c r="M1086" i="85"/>
  <c r="K1086" i="85"/>
  <c r="I1086" i="85"/>
  <c r="G1086" i="85"/>
  <c r="C1086" i="85"/>
  <c r="R1085" i="85"/>
  <c r="S1085" i="85" s="1"/>
  <c r="Q1085" i="85"/>
  <c r="O1085" i="85"/>
  <c r="M1085" i="85"/>
  <c r="K1085" i="85"/>
  <c r="I1085" i="85"/>
  <c r="G1085" i="85"/>
  <c r="C1085" i="85"/>
  <c r="R1084" i="85"/>
  <c r="S1084" i="85" s="1"/>
  <c r="Q1084" i="85"/>
  <c r="O1084" i="85"/>
  <c r="M1084" i="85"/>
  <c r="K1084" i="85"/>
  <c r="I1084" i="85"/>
  <c r="G1084" i="85"/>
  <c r="C1084" i="85"/>
  <c r="R1083" i="85"/>
  <c r="S1083" i="85" s="1"/>
  <c r="Q1083" i="85"/>
  <c r="O1083" i="85"/>
  <c r="M1083" i="85"/>
  <c r="K1083" i="85"/>
  <c r="I1083" i="85"/>
  <c r="G1083" i="85"/>
  <c r="C1083" i="85"/>
  <c r="R1082" i="85"/>
  <c r="S1082" i="85" s="1"/>
  <c r="Q1082" i="85"/>
  <c r="O1082" i="85"/>
  <c r="M1082" i="85"/>
  <c r="K1082" i="85"/>
  <c r="I1082" i="85"/>
  <c r="G1082" i="85"/>
  <c r="C1082" i="85"/>
  <c r="R1081" i="85"/>
  <c r="S1081" i="85" s="1"/>
  <c r="Q1081" i="85"/>
  <c r="O1081" i="85"/>
  <c r="M1081" i="85"/>
  <c r="K1081" i="85"/>
  <c r="I1081" i="85"/>
  <c r="G1081" i="85"/>
  <c r="C1081" i="85"/>
  <c r="R1080" i="85"/>
  <c r="S1080" i="85" s="1"/>
  <c r="Q1080" i="85"/>
  <c r="O1080" i="85"/>
  <c r="M1080" i="85"/>
  <c r="K1080" i="85"/>
  <c r="I1080" i="85"/>
  <c r="G1080" i="85"/>
  <c r="C1080" i="85"/>
  <c r="R1079" i="85"/>
  <c r="S1079" i="85" s="1"/>
  <c r="Q1079" i="85"/>
  <c r="O1079" i="85"/>
  <c r="M1079" i="85"/>
  <c r="K1079" i="85"/>
  <c r="I1079" i="85"/>
  <c r="G1079" i="85"/>
  <c r="C1079" i="85"/>
  <c r="R1078" i="85"/>
  <c r="S1078" i="85" s="1"/>
  <c r="Q1078" i="85"/>
  <c r="O1078" i="85"/>
  <c r="M1078" i="85"/>
  <c r="K1078" i="85"/>
  <c r="I1078" i="85"/>
  <c r="G1078" i="85"/>
  <c r="C1078" i="85"/>
  <c r="R1077" i="85"/>
  <c r="S1077" i="85" s="1"/>
  <c r="Q1077" i="85"/>
  <c r="O1077" i="85"/>
  <c r="M1077" i="85"/>
  <c r="K1077" i="85"/>
  <c r="I1077" i="85"/>
  <c r="G1077" i="85"/>
  <c r="C1077" i="85"/>
  <c r="R1076" i="85"/>
  <c r="S1076" i="85" s="1"/>
  <c r="Q1076" i="85"/>
  <c r="O1076" i="85"/>
  <c r="M1076" i="85"/>
  <c r="K1076" i="85"/>
  <c r="I1076" i="85"/>
  <c r="G1076" i="85"/>
  <c r="C1076" i="85"/>
  <c r="R1075" i="85"/>
  <c r="S1075" i="85" s="1"/>
  <c r="Q1075" i="85"/>
  <c r="O1075" i="85"/>
  <c r="M1075" i="85"/>
  <c r="K1075" i="85"/>
  <c r="I1075" i="85"/>
  <c r="G1075" i="85"/>
  <c r="C1075" i="85"/>
  <c r="R1074" i="85"/>
  <c r="S1074" i="85" s="1"/>
  <c r="Q1074" i="85"/>
  <c r="O1074" i="85"/>
  <c r="M1074" i="85"/>
  <c r="K1074" i="85"/>
  <c r="I1074" i="85"/>
  <c r="G1074" i="85"/>
  <c r="C1074" i="85"/>
  <c r="R1073" i="85"/>
  <c r="S1073" i="85" s="1"/>
  <c r="Q1073" i="85"/>
  <c r="O1073" i="85"/>
  <c r="M1073" i="85"/>
  <c r="K1073" i="85"/>
  <c r="I1073" i="85"/>
  <c r="G1073" i="85"/>
  <c r="C1073" i="85"/>
  <c r="R1072" i="85"/>
  <c r="S1072" i="85" s="1"/>
  <c r="Q1072" i="85"/>
  <c r="O1072" i="85"/>
  <c r="M1072" i="85"/>
  <c r="K1072" i="85"/>
  <c r="I1072" i="85"/>
  <c r="G1072" i="85"/>
  <c r="C1072" i="85"/>
  <c r="R1071" i="85"/>
  <c r="S1071" i="85" s="1"/>
  <c r="Q1071" i="85"/>
  <c r="O1071" i="85"/>
  <c r="M1071" i="85"/>
  <c r="K1071" i="85"/>
  <c r="I1071" i="85"/>
  <c r="G1071" i="85"/>
  <c r="C1071" i="85"/>
  <c r="R1070" i="85"/>
  <c r="S1070" i="85" s="1"/>
  <c r="Q1070" i="85"/>
  <c r="O1070" i="85"/>
  <c r="M1070" i="85"/>
  <c r="K1070" i="85"/>
  <c r="I1070" i="85"/>
  <c r="G1070" i="85"/>
  <c r="C1070" i="85"/>
  <c r="R1069" i="85"/>
  <c r="S1069" i="85" s="1"/>
  <c r="Q1069" i="85"/>
  <c r="O1069" i="85"/>
  <c r="M1069" i="85"/>
  <c r="K1069" i="85"/>
  <c r="I1069" i="85"/>
  <c r="G1069" i="85"/>
  <c r="C1069" i="85"/>
  <c r="R1068" i="85"/>
  <c r="S1068" i="85" s="1"/>
  <c r="Q1068" i="85"/>
  <c r="O1068" i="85"/>
  <c r="M1068" i="85"/>
  <c r="K1068" i="85"/>
  <c r="I1068" i="85"/>
  <c r="G1068" i="85"/>
  <c r="C1068" i="85"/>
  <c r="R1067" i="85"/>
  <c r="S1067" i="85" s="1"/>
  <c r="Q1067" i="85"/>
  <c r="O1067" i="85"/>
  <c r="M1067" i="85"/>
  <c r="K1067" i="85"/>
  <c r="I1067" i="85"/>
  <c r="G1067" i="85"/>
  <c r="C1067" i="85"/>
  <c r="R1066" i="85"/>
  <c r="S1066" i="85" s="1"/>
  <c r="Q1066" i="85"/>
  <c r="O1066" i="85"/>
  <c r="M1066" i="85"/>
  <c r="K1066" i="85"/>
  <c r="I1066" i="85"/>
  <c r="G1066" i="85"/>
  <c r="C1066" i="85"/>
  <c r="R1065" i="85"/>
  <c r="S1065" i="85" s="1"/>
  <c r="Q1065" i="85"/>
  <c r="O1065" i="85"/>
  <c r="M1065" i="85"/>
  <c r="K1065" i="85"/>
  <c r="I1065" i="85"/>
  <c r="G1065" i="85"/>
  <c r="C1065" i="85"/>
  <c r="R1064" i="85"/>
  <c r="S1064" i="85" s="1"/>
  <c r="Q1064" i="85"/>
  <c r="O1064" i="85"/>
  <c r="M1064" i="85"/>
  <c r="K1064" i="85"/>
  <c r="I1064" i="85"/>
  <c r="G1064" i="85"/>
  <c r="C1064" i="85"/>
  <c r="R1063" i="85"/>
  <c r="S1063" i="85" s="1"/>
  <c r="Q1063" i="85"/>
  <c r="O1063" i="85"/>
  <c r="M1063" i="85"/>
  <c r="K1063" i="85"/>
  <c r="I1063" i="85"/>
  <c r="G1063" i="85"/>
  <c r="C1063" i="85"/>
  <c r="R1062" i="85"/>
  <c r="S1062" i="85" s="1"/>
  <c r="Q1062" i="85"/>
  <c r="O1062" i="85"/>
  <c r="M1062" i="85"/>
  <c r="K1062" i="85"/>
  <c r="I1062" i="85"/>
  <c r="G1062" i="85"/>
  <c r="C1062" i="85"/>
  <c r="R1061" i="85"/>
  <c r="S1061" i="85" s="1"/>
  <c r="Q1061" i="85"/>
  <c r="O1061" i="85"/>
  <c r="M1061" i="85"/>
  <c r="K1061" i="85"/>
  <c r="I1061" i="85"/>
  <c r="G1061" i="85"/>
  <c r="C1061" i="85"/>
  <c r="R1060" i="85"/>
  <c r="S1060" i="85" s="1"/>
  <c r="Q1060" i="85"/>
  <c r="O1060" i="85"/>
  <c r="M1060" i="85"/>
  <c r="K1060" i="85"/>
  <c r="I1060" i="85"/>
  <c r="G1060" i="85"/>
  <c r="C1060" i="85"/>
  <c r="R1059" i="85"/>
  <c r="S1059" i="85" s="1"/>
  <c r="Q1059" i="85"/>
  <c r="O1059" i="85"/>
  <c r="M1059" i="85"/>
  <c r="K1059" i="85"/>
  <c r="I1059" i="85"/>
  <c r="G1059" i="85"/>
  <c r="C1059" i="85"/>
  <c r="R1058" i="85"/>
  <c r="S1058" i="85" s="1"/>
  <c r="Q1058" i="85"/>
  <c r="O1058" i="85"/>
  <c r="M1058" i="85"/>
  <c r="K1058" i="85"/>
  <c r="I1058" i="85"/>
  <c r="G1058" i="85"/>
  <c r="C1058" i="85"/>
  <c r="R1057" i="85"/>
  <c r="S1057" i="85" s="1"/>
  <c r="Q1057" i="85"/>
  <c r="O1057" i="85"/>
  <c r="M1057" i="85"/>
  <c r="K1057" i="85"/>
  <c r="I1057" i="85"/>
  <c r="G1057" i="85"/>
  <c r="C1057" i="85"/>
  <c r="R1056" i="85"/>
  <c r="S1056" i="85" s="1"/>
  <c r="Q1056" i="85"/>
  <c r="O1056" i="85"/>
  <c r="M1056" i="85"/>
  <c r="K1056" i="85"/>
  <c r="I1056" i="85"/>
  <c r="G1056" i="85"/>
  <c r="C1056" i="85"/>
  <c r="R1055" i="85"/>
  <c r="S1055" i="85" s="1"/>
  <c r="Q1055" i="85"/>
  <c r="O1055" i="85"/>
  <c r="M1055" i="85"/>
  <c r="K1055" i="85"/>
  <c r="I1055" i="85"/>
  <c r="G1055" i="85"/>
  <c r="C1055" i="85"/>
  <c r="R1054" i="85"/>
  <c r="S1054" i="85" s="1"/>
  <c r="Q1054" i="85"/>
  <c r="O1054" i="85"/>
  <c r="M1054" i="85"/>
  <c r="K1054" i="85"/>
  <c r="I1054" i="85"/>
  <c r="G1054" i="85"/>
  <c r="C1054" i="85"/>
  <c r="R1053" i="85"/>
  <c r="S1053" i="85" s="1"/>
  <c r="Q1053" i="85"/>
  <c r="O1053" i="85"/>
  <c r="M1053" i="85"/>
  <c r="K1053" i="85"/>
  <c r="I1053" i="85"/>
  <c r="G1053" i="85"/>
  <c r="C1053" i="85"/>
  <c r="R1052" i="85"/>
  <c r="S1052" i="85" s="1"/>
  <c r="Q1052" i="85"/>
  <c r="O1052" i="85"/>
  <c r="M1052" i="85"/>
  <c r="K1052" i="85"/>
  <c r="I1052" i="85"/>
  <c r="G1052" i="85"/>
  <c r="C1052" i="85"/>
  <c r="R1051" i="85"/>
  <c r="S1051" i="85" s="1"/>
  <c r="Q1051" i="85"/>
  <c r="O1051" i="85"/>
  <c r="M1051" i="85"/>
  <c r="K1051" i="85"/>
  <c r="I1051" i="85"/>
  <c r="G1051" i="85"/>
  <c r="C1051" i="85"/>
  <c r="R1050" i="85"/>
  <c r="S1050" i="85" s="1"/>
  <c r="Q1050" i="85"/>
  <c r="O1050" i="85"/>
  <c r="M1050" i="85"/>
  <c r="K1050" i="85"/>
  <c r="I1050" i="85"/>
  <c r="G1050" i="85"/>
  <c r="C1050" i="85"/>
  <c r="R1049" i="85"/>
  <c r="S1049" i="85" s="1"/>
  <c r="Q1049" i="85"/>
  <c r="O1049" i="85"/>
  <c r="M1049" i="85"/>
  <c r="K1049" i="85"/>
  <c r="I1049" i="85"/>
  <c r="G1049" i="85"/>
  <c r="C1049" i="85"/>
  <c r="R1048" i="85"/>
  <c r="S1048" i="85" s="1"/>
  <c r="Q1048" i="85"/>
  <c r="O1048" i="85"/>
  <c r="M1048" i="85"/>
  <c r="K1048" i="85"/>
  <c r="I1048" i="85"/>
  <c r="G1048" i="85"/>
  <c r="C1048" i="85"/>
  <c r="R1047" i="85"/>
  <c r="S1047" i="85" s="1"/>
  <c r="Q1047" i="85"/>
  <c r="O1047" i="85"/>
  <c r="M1047" i="85"/>
  <c r="K1047" i="85"/>
  <c r="I1047" i="85"/>
  <c r="G1047" i="85"/>
  <c r="C1047" i="85"/>
  <c r="R1046" i="85"/>
  <c r="S1046" i="85" s="1"/>
  <c r="Q1046" i="85"/>
  <c r="O1046" i="85"/>
  <c r="M1046" i="85"/>
  <c r="K1046" i="85"/>
  <c r="I1046" i="85"/>
  <c r="G1046" i="85"/>
  <c r="C1046" i="85"/>
  <c r="R1045" i="85"/>
  <c r="S1045" i="85" s="1"/>
  <c r="Q1045" i="85"/>
  <c r="O1045" i="85"/>
  <c r="M1045" i="85"/>
  <c r="K1045" i="85"/>
  <c r="I1045" i="85"/>
  <c r="G1045" i="85"/>
  <c r="C1045" i="85"/>
  <c r="R1044" i="85"/>
  <c r="S1044" i="85" s="1"/>
  <c r="Q1044" i="85"/>
  <c r="O1044" i="85"/>
  <c r="M1044" i="85"/>
  <c r="K1044" i="85"/>
  <c r="I1044" i="85"/>
  <c r="G1044" i="85"/>
  <c r="C1044" i="85"/>
  <c r="R1043" i="85"/>
  <c r="S1043" i="85" s="1"/>
  <c r="Q1043" i="85"/>
  <c r="O1043" i="85"/>
  <c r="M1043" i="85"/>
  <c r="K1043" i="85"/>
  <c r="I1043" i="85"/>
  <c r="G1043" i="85"/>
  <c r="C1043" i="85"/>
  <c r="R1042" i="85"/>
  <c r="S1042" i="85" s="1"/>
  <c r="Q1042" i="85"/>
  <c r="O1042" i="85"/>
  <c r="M1042" i="85"/>
  <c r="K1042" i="85"/>
  <c r="I1042" i="85"/>
  <c r="G1042" i="85"/>
  <c r="C1042" i="85"/>
  <c r="R1041" i="85"/>
  <c r="S1041" i="85" s="1"/>
  <c r="Q1041" i="85"/>
  <c r="O1041" i="85"/>
  <c r="M1041" i="85"/>
  <c r="K1041" i="85"/>
  <c r="I1041" i="85"/>
  <c r="G1041" i="85"/>
  <c r="C1041" i="85"/>
  <c r="R1040" i="85"/>
  <c r="S1040" i="85" s="1"/>
  <c r="Q1040" i="85"/>
  <c r="O1040" i="85"/>
  <c r="M1040" i="85"/>
  <c r="K1040" i="85"/>
  <c r="I1040" i="85"/>
  <c r="G1040" i="85"/>
  <c r="C1040" i="85"/>
  <c r="R1039" i="85"/>
  <c r="S1039" i="85" s="1"/>
  <c r="Q1039" i="85"/>
  <c r="O1039" i="85"/>
  <c r="M1039" i="85"/>
  <c r="K1039" i="85"/>
  <c r="I1039" i="85"/>
  <c r="G1039" i="85"/>
  <c r="C1039" i="85"/>
  <c r="R1038" i="85"/>
  <c r="S1038" i="85" s="1"/>
  <c r="Q1038" i="85"/>
  <c r="O1038" i="85"/>
  <c r="M1038" i="85"/>
  <c r="K1038" i="85"/>
  <c r="I1038" i="85"/>
  <c r="G1038" i="85"/>
  <c r="C1038" i="85"/>
  <c r="R1037" i="85"/>
  <c r="S1037" i="85" s="1"/>
  <c r="Q1037" i="85"/>
  <c r="O1037" i="85"/>
  <c r="M1037" i="85"/>
  <c r="K1037" i="85"/>
  <c r="I1037" i="85"/>
  <c r="G1037" i="85"/>
  <c r="C1037" i="85"/>
  <c r="R1036" i="85"/>
  <c r="S1036" i="85" s="1"/>
  <c r="Q1036" i="85"/>
  <c r="O1036" i="85"/>
  <c r="M1036" i="85"/>
  <c r="K1036" i="85"/>
  <c r="I1036" i="85"/>
  <c r="G1036" i="85"/>
  <c r="C1036" i="85"/>
  <c r="R1035" i="85"/>
  <c r="S1035" i="85" s="1"/>
  <c r="Q1035" i="85"/>
  <c r="O1035" i="85"/>
  <c r="M1035" i="85"/>
  <c r="K1035" i="85"/>
  <c r="I1035" i="85"/>
  <c r="G1035" i="85"/>
  <c r="C1035" i="85"/>
  <c r="S1034" i="85"/>
  <c r="R1034" i="85"/>
  <c r="Q1034" i="85"/>
  <c r="O1034" i="85"/>
  <c r="M1034" i="85"/>
  <c r="K1034" i="85"/>
  <c r="I1034" i="85"/>
  <c r="G1034" i="85"/>
  <c r="C1034" i="85"/>
  <c r="R1033" i="85"/>
  <c r="S1033" i="85" s="1"/>
  <c r="Q1033" i="85"/>
  <c r="O1033" i="85"/>
  <c r="M1033" i="85"/>
  <c r="K1033" i="85"/>
  <c r="I1033" i="85"/>
  <c r="G1033" i="85"/>
  <c r="C1033" i="85"/>
  <c r="R1032" i="85"/>
  <c r="S1032" i="85" s="1"/>
  <c r="Q1032" i="85"/>
  <c r="O1032" i="85"/>
  <c r="M1032" i="85"/>
  <c r="K1032" i="85"/>
  <c r="I1032" i="85"/>
  <c r="G1032" i="85"/>
  <c r="C1032" i="85"/>
  <c r="R1031" i="85"/>
  <c r="S1031" i="85" s="1"/>
  <c r="Q1031" i="85"/>
  <c r="O1031" i="85"/>
  <c r="M1031" i="85"/>
  <c r="K1031" i="85"/>
  <c r="I1031" i="85"/>
  <c r="G1031" i="85"/>
  <c r="C1031" i="85"/>
  <c r="R1030" i="85"/>
  <c r="S1030" i="85" s="1"/>
  <c r="Q1030" i="85"/>
  <c r="O1030" i="85"/>
  <c r="M1030" i="85"/>
  <c r="K1030" i="85"/>
  <c r="I1030" i="85"/>
  <c r="G1030" i="85"/>
  <c r="C1030" i="85"/>
  <c r="R1029" i="85"/>
  <c r="S1029" i="85" s="1"/>
  <c r="Q1029" i="85"/>
  <c r="O1029" i="85"/>
  <c r="M1029" i="85"/>
  <c r="K1029" i="85"/>
  <c r="I1029" i="85"/>
  <c r="G1029" i="85"/>
  <c r="C1029" i="85"/>
  <c r="R1028" i="85"/>
  <c r="S1028" i="85" s="1"/>
  <c r="Q1028" i="85"/>
  <c r="O1028" i="85"/>
  <c r="M1028" i="85"/>
  <c r="K1028" i="85"/>
  <c r="I1028" i="85"/>
  <c r="G1028" i="85"/>
  <c r="C1028" i="85"/>
  <c r="R1027" i="85"/>
  <c r="S1027" i="85" s="1"/>
  <c r="Q1027" i="85"/>
  <c r="O1027" i="85"/>
  <c r="M1027" i="85"/>
  <c r="K1027" i="85"/>
  <c r="I1027" i="85"/>
  <c r="G1027" i="85"/>
  <c r="C1027" i="85"/>
  <c r="R1026" i="85"/>
  <c r="S1026" i="85" s="1"/>
  <c r="Q1026" i="85"/>
  <c r="O1026" i="85"/>
  <c r="M1026" i="85"/>
  <c r="K1026" i="85"/>
  <c r="I1026" i="85"/>
  <c r="G1026" i="85"/>
  <c r="C1026" i="85"/>
  <c r="R1025" i="85"/>
  <c r="S1025" i="85" s="1"/>
  <c r="Q1025" i="85"/>
  <c r="O1025" i="85"/>
  <c r="M1025" i="85"/>
  <c r="K1025" i="85"/>
  <c r="I1025" i="85"/>
  <c r="G1025" i="85"/>
  <c r="C1025" i="85"/>
  <c r="R1024" i="85"/>
  <c r="S1024" i="85" s="1"/>
  <c r="Q1024" i="85"/>
  <c r="O1024" i="85"/>
  <c r="M1024" i="85"/>
  <c r="K1024" i="85"/>
  <c r="I1024" i="85"/>
  <c r="G1024" i="85"/>
  <c r="C1024" i="85"/>
  <c r="R1023" i="85"/>
  <c r="S1023" i="85" s="1"/>
  <c r="Q1023" i="85"/>
  <c r="O1023" i="85"/>
  <c r="M1023" i="85"/>
  <c r="K1023" i="85"/>
  <c r="I1023" i="85"/>
  <c r="G1023" i="85"/>
  <c r="C1023" i="85"/>
  <c r="R1022" i="85"/>
  <c r="S1022" i="85" s="1"/>
  <c r="Q1022" i="85"/>
  <c r="O1022" i="85"/>
  <c r="M1022" i="85"/>
  <c r="K1022" i="85"/>
  <c r="I1022" i="85"/>
  <c r="G1022" i="85"/>
  <c r="C1022" i="85"/>
  <c r="R1021" i="85"/>
  <c r="S1021" i="85" s="1"/>
  <c r="Q1021" i="85"/>
  <c r="O1021" i="85"/>
  <c r="M1021" i="85"/>
  <c r="K1021" i="85"/>
  <c r="I1021" i="85"/>
  <c r="G1021" i="85"/>
  <c r="C1021" i="85"/>
  <c r="R1020" i="85"/>
  <c r="S1020" i="85" s="1"/>
  <c r="Q1020" i="85"/>
  <c r="O1020" i="85"/>
  <c r="M1020" i="85"/>
  <c r="K1020" i="85"/>
  <c r="I1020" i="85"/>
  <c r="G1020" i="85"/>
  <c r="C1020" i="85"/>
  <c r="R1019" i="85"/>
  <c r="S1019" i="85" s="1"/>
  <c r="Q1019" i="85"/>
  <c r="O1019" i="85"/>
  <c r="M1019" i="85"/>
  <c r="K1019" i="85"/>
  <c r="I1019" i="85"/>
  <c r="G1019" i="85"/>
  <c r="C1019" i="85"/>
  <c r="R1018" i="85"/>
  <c r="S1018" i="85" s="1"/>
  <c r="Q1018" i="85"/>
  <c r="O1018" i="85"/>
  <c r="M1018" i="85"/>
  <c r="K1018" i="85"/>
  <c r="I1018" i="85"/>
  <c r="G1018" i="85"/>
  <c r="C1018" i="85"/>
  <c r="R1017" i="85"/>
  <c r="S1017" i="85" s="1"/>
  <c r="Q1017" i="85"/>
  <c r="O1017" i="85"/>
  <c r="M1017" i="85"/>
  <c r="K1017" i="85"/>
  <c r="I1017" i="85"/>
  <c r="G1017" i="85"/>
  <c r="C1017" i="85"/>
  <c r="R1016" i="85"/>
  <c r="S1016" i="85" s="1"/>
  <c r="Q1016" i="85"/>
  <c r="O1016" i="85"/>
  <c r="M1016" i="85"/>
  <c r="K1016" i="85"/>
  <c r="I1016" i="85"/>
  <c r="G1016" i="85"/>
  <c r="C1016" i="85"/>
  <c r="R1015" i="85"/>
  <c r="S1015" i="85" s="1"/>
  <c r="Q1015" i="85"/>
  <c r="O1015" i="85"/>
  <c r="M1015" i="85"/>
  <c r="K1015" i="85"/>
  <c r="I1015" i="85"/>
  <c r="G1015" i="85"/>
  <c r="C1015" i="85"/>
  <c r="R1014" i="85"/>
  <c r="S1014" i="85" s="1"/>
  <c r="Q1014" i="85"/>
  <c r="O1014" i="85"/>
  <c r="M1014" i="85"/>
  <c r="K1014" i="85"/>
  <c r="I1014" i="85"/>
  <c r="G1014" i="85"/>
  <c r="C1014" i="85"/>
  <c r="R1013" i="85"/>
  <c r="S1013" i="85" s="1"/>
  <c r="Q1013" i="85"/>
  <c r="O1013" i="85"/>
  <c r="M1013" i="85"/>
  <c r="K1013" i="85"/>
  <c r="I1013" i="85"/>
  <c r="G1013" i="85"/>
  <c r="C1013" i="85"/>
  <c r="R1012" i="85"/>
  <c r="S1012" i="85" s="1"/>
  <c r="Q1012" i="85"/>
  <c r="O1012" i="85"/>
  <c r="M1012" i="85"/>
  <c r="K1012" i="85"/>
  <c r="I1012" i="85"/>
  <c r="G1012" i="85"/>
  <c r="C1012" i="85"/>
  <c r="R1011" i="85"/>
  <c r="S1011" i="85" s="1"/>
  <c r="Q1011" i="85"/>
  <c r="O1011" i="85"/>
  <c r="M1011" i="85"/>
  <c r="K1011" i="85"/>
  <c r="I1011" i="85"/>
  <c r="G1011" i="85"/>
  <c r="C1011" i="85"/>
  <c r="R1010" i="85"/>
  <c r="S1010" i="85" s="1"/>
  <c r="Q1010" i="85"/>
  <c r="O1010" i="85"/>
  <c r="M1010" i="85"/>
  <c r="K1010" i="85"/>
  <c r="I1010" i="85"/>
  <c r="G1010" i="85"/>
  <c r="C1010" i="85"/>
  <c r="R1009" i="85"/>
  <c r="S1009" i="85" s="1"/>
  <c r="Q1009" i="85"/>
  <c r="O1009" i="85"/>
  <c r="M1009" i="85"/>
  <c r="K1009" i="85"/>
  <c r="I1009" i="85"/>
  <c r="G1009" i="85"/>
  <c r="C1009" i="85"/>
  <c r="R1008" i="85"/>
  <c r="S1008" i="85" s="1"/>
  <c r="Q1008" i="85"/>
  <c r="O1008" i="85"/>
  <c r="M1008" i="85"/>
  <c r="K1008" i="85"/>
  <c r="I1008" i="85"/>
  <c r="G1008" i="85"/>
  <c r="C1008" i="85"/>
  <c r="R1007" i="85"/>
  <c r="S1007" i="85" s="1"/>
  <c r="Q1007" i="85"/>
  <c r="O1007" i="85"/>
  <c r="M1007" i="85"/>
  <c r="K1007" i="85"/>
  <c r="I1007" i="85"/>
  <c r="G1007" i="85"/>
  <c r="C1007" i="85"/>
  <c r="R1006" i="85"/>
  <c r="S1006" i="85" s="1"/>
  <c r="Q1006" i="85"/>
  <c r="O1006" i="85"/>
  <c r="M1006" i="85"/>
  <c r="K1006" i="85"/>
  <c r="I1006" i="85"/>
  <c r="G1006" i="85"/>
  <c r="C1006" i="85"/>
  <c r="R1005" i="85"/>
  <c r="S1005" i="85" s="1"/>
  <c r="Q1005" i="85"/>
  <c r="O1005" i="85"/>
  <c r="M1005" i="85"/>
  <c r="K1005" i="85"/>
  <c r="I1005" i="85"/>
  <c r="G1005" i="85"/>
  <c r="C1005" i="85"/>
  <c r="R1004" i="85"/>
  <c r="S1004" i="85" s="1"/>
  <c r="Q1004" i="85"/>
  <c r="O1004" i="85"/>
  <c r="M1004" i="85"/>
  <c r="K1004" i="85"/>
  <c r="I1004" i="85"/>
  <c r="G1004" i="85"/>
  <c r="C1004" i="85"/>
  <c r="R1003" i="85"/>
  <c r="S1003" i="85" s="1"/>
  <c r="Q1003" i="85"/>
  <c r="O1003" i="85"/>
  <c r="M1003" i="85"/>
  <c r="K1003" i="85"/>
  <c r="I1003" i="85"/>
  <c r="G1003" i="85"/>
  <c r="C1003" i="85"/>
  <c r="R1002" i="85"/>
  <c r="S1002" i="85" s="1"/>
  <c r="Q1002" i="85"/>
  <c r="O1002" i="85"/>
  <c r="M1002" i="85"/>
  <c r="K1002" i="85"/>
  <c r="I1002" i="85"/>
  <c r="G1002" i="85"/>
  <c r="C1002" i="85"/>
  <c r="R1001" i="85"/>
  <c r="S1001" i="85" s="1"/>
  <c r="Q1001" i="85"/>
  <c r="O1001" i="85"/>
  <c r="M1001" i="85"/>
  <c r="K1001" i="85"/>
  <c r="I1001" i="85"/>
  <c r="G1001" i="85"/>
  <c r="C1001" i="85"/>
  <c r="R1000" i="85"/>
  <c r="S1000" i="85" s="1"/>
  <c r="Q1000" i="85"/>
  <c r="O1000" i="85"/>
  <c r="M1000" i="85"/>
  <c r="K1000" i="85"/>
  <c r="I1000" i="85"/>
  <c r="G1000" i="85"/>
  <c r="C1000" i="85"/>
  <c r="R999" i="85"/>
  <c r="S999" i="85" s="1"/>
  <c r="Q999" i="85"/>
  <c r="O999" i="85"/>
  <c r="M999" i="85"/>
  <c r="K999" i="85"/>
  <c r="I999" i="85"/>
  <c r="G999" i="85"/>
  <c r="C999" i="85"/>
  <c r="R998" i="85"/>
  <c r="S998" i="85" s="1"/>
  <c r="Q998" i="85"/>
  <c r="O998" i="85"/>
  <c r="M998" i="85"/>
  <c r="K998" i="85"/>
  <c r="I998" i="85"/>
  <c r="G998" i="85"/>
  <c r="C998" i="85"/>
  <c r="R997" i="85"/>
  <c r="S997" i="85" s="1"/>
  <c r="Q997" i="85"/>
  <c r="O997" i="85"/>
  <c r="M997" i="85"/>
  <c r="K997" i="85"/>
  <c r="I997" i="85"/>
  <c r="G997" i="85"/>
  <c r="C997" i="85"/>
  <c r="R996" i="85"/>
  <c r="S996" i="85" s="1"/>
  <c r="Q996" i="85"/>
  <c r="O996" i="85"/>
  <c r="M996" i="85"/>
  <c r="K996" i="85"/>
  <c r="I996" i="85"/>
  <c r="G996" i="85"/>
  <c r="C996" i="85"/>
  <c r="R995" i="85"/>
  <c r="S995" i="85" s="1"/>
  <c r="Q995" i="85"/>
  <c r="O995" i="85"/>
  <c r="M995" i="85"/>
  <c r="K995" i="85"/>
  <c r="I995" i="85"/>
  <c r="G995" i="85"/>
  <c r="C995" i="85"/>
  <c r="R994" i="85"/>
  <c r="S994" i="85" s="1"/>
  <c r="Q994" i="85"/>
  <c r="O994" i="85"/>
  <c r="M994" i="85"/>
  <c r="K994" i="85"/>
  <c r="I994" i="85"/>
  <c r="G994" i="85"/>
  <c r="C994" i="85"/>
  <c r="R993" i="85"/>
  <c r="S993" i="85" s="1"/>
  <c r="Q993" i="85"/>
  <c r="O993" i="85"/>
  <c r="M993" i="85"/>
  <c r="K993" i="85"/>
  <c r="I993" i="85"/>
  <c r="G993" i="85"/>
  <c r="C993" i="85"/>
  <c r="R992" i="85"/>
  <c r="S992" i="85" s="1"/>
  <c r="Q992" i="85"/>
  <c r="O992" i="85"/>
  <c r="M992" i="85"/>
  <c r="K992" i="85"/>
  <c r="I992" i="85"/>
  <c r="G992" i="85"/>
  <c r="C992" i="85"/>
  <c r="R991" i="85"/>
  <c r="S991" i="85" s="1"/>
  <c r="Q991" i="85"/>
  <c r="O991" i="85"/>
  <c r="M991" i="85"/>
  <c r="K991" i="85"/>
  <c r="I991" i="85"/>
  <c r="G991" i="85"/>
  <c r="C991" i="85"/>
  <c r="R990" i="85"/>
  <c r="S990" i="85" s="1"/>
  <c r="Q990" i="85"/>
  <c r="O990" i="85"/>
  <c r="M990" i="85"/>
  <c r="K990" i="85"/>
  <c r="I990" i="85"/>
  <c r="G990" i="85"/>
  <c r="C990" i="85"/>
  <c r="R989" i="85"/>
  <c r="S989" i="85" s="1"/>
  <c r="Q989" i="85"/>
  <c r="O989" i="85"/>
  <c r="M989" i="85"/>
  <c r="K989" i="85"/>
  <c r="I989" i="85"/>
  <c r="G989" i="85"/>
  <c r="C989" i="85"/>
  <c r="R988" i="85"/>
  <c r="S988" i="85" s="1"/>
  <c r="Q988" i="85"/>
  <c r="O988" i="85"/>
  <c r="M988" i="85"/>
  <c r="K988" i="85"/>
  <c r="I988" i="85"/>
  <c r="G988" i="85"/>
  <c r="C988" i="85"/>
  <c r="R987" i="85"/>
  <c r="S987" i="85" s="1"/>
  <c r="Q987" i="85"/>
  <c r="O987" i="85"/>
  <c r="M987" i="85"/>
  <c r="K987" i="85"/>
  <c r="I987" i="85"/>
  <c r="G987" i="85"/>
  <c r="C987" i="85"/>
  <c r="R986" i="85"/>
  <c r="S986" i="85" s="1"/>
  <c r="Q986" i="85"/>
  <c r="O986" i="85"/>
  <c r="M986" i="85"/>
  <c r="K986" i="85"/>
  <c r="I986" i="85"/>
  <c r="G986" i="85"/>
  <c r="C986" i="85"/>
  <c r="R985" i="85"/>
  <c r="S985" i="85" s="1"/>
  <c r="Q985" i="85"/>
  <c r="O985" i="85"/>
  <c r="M985" i="85"/>
  <c r="K985" i="85"/>
  <c r="I985" i="85"/>
  <c r="G985" i="85"/>
  <c r="C985" i="85"/>
  <c r="R984" i="85"/>
  <c r="S984" i="85" s="1"/>
  <c r="Q984" i="85"/>
  <c r="O984" i="85"/>
  <c r="M984" i="85"/>
  <c r="K984" i="85"/>
  <c r="I984" i="85"/>
  <c r="G984" i="85"/>
  <c r="C984" i="85"/>
  <c r="R983" i="85"/>
  <c r="S983" i="85" s="1"/>
  <c r="Q983" i="85"/>
  <c r="O983" i="85"/>
  <c r="M983" i="85"/>
  <c r="K983" i="85"/>
  <c r="I983" i="85"/>
  <c r="G983" i="85"/>
  <c r="C983" i="85"/>
  <c r="R982" i="85"/>
  <c r="S982" i="85" s="1"/>
  <c r="Q982" i="85"/>
  <c r="O982" i="85"/>
  <c r="M982" i="85"/>
  <c r="K982" i="85"/>
  <c r="I982" i="85"/>
  <c r="G982" i="85"/>
  <c r="C982" i="85"/>
  <c r="R981" i="85"/>
  <c r="S981" i="85" s="1"/>
  <c r="Q981" i="85"/>
  <c r="O981" i="85"/>
  <c r="M981" i="85"/>
  <c r="K981" i="85"/>
  <c r="I981" i="85"/>
  <c r="G981" i="85"/>
  <c r="C981" i="85"/>
  <c r="R980" i="85"/>
  <c r="S980" i="85" s="1"/>
  <c r="Q980" i="85"/>
  <c r="O980" i="85"/>
  <c r="M980" i="85"/>
  <c r="K980" i="85"/>
  <c r="I980" i="85"/>
  <c r="G980" i="85"/>
  <c r="C980" i="85"/>
  <c r="R979" i="85"/>
  <c r="S979" i="85" s="1"/>
  <c r="Q979" i="85"/>
  <c r="O979" i="85"/>
  <c r="M979" i="85"/>
  <c r="K979" i="85"/>
  <c r="I979" i="85"/>
  <c r="G979" i="85"/>
  <c r="C979" i="85"/>
  <c r="R978" i="85"/>
  <c r="S978" i="85" s="1"/>
  <c r="Q978" i="85"/>
  <c r="O978" i="85"/>
  <c r="M978" i="85"/>
  <c r="K978" i="85"/>
  <c r="I978" i="85"/>
  <c r="G978" i="85"/>
  <c r="C978" i="85"/>
  <c r="R977" i="85"/>
  <c r="S977" i="85" s="1"/>
  <c r="Q977" i="85"/>
  <c r="O977" i="85"/>
  <c r="M977" i="85"/>
  <c r="K977" i="85"/>
  <c r="I977" i="85"/>
  <c r="G977" i="85"/>
  <c r="C977" i="85"/>
  <c r="R976" i="85"/>
  <c r="S976" i="85" s="1"/>
  <c r="Q976" i="85"/>
  <c r="O976" i="85"/>
  <c r="M976" i="85"/>
  <c r="K976" i="85"/>
  <c r="I976" i="85"/>
  <c r="G976" i="85"/>
  <c r="C976" i="85"/>
  <c r="R975" i="85"/>
  <c r="S975" i="85" s="1"/>
  <c r="Q975" i="85"/>
  <c r="O975" i="85"/>
  <c r="M975" i="85"/>
  <c r="K975" i="85"/>
  <c r="I975" i="85"/>
  <c r="G975" i="85"/>
  <c r="C975" i="85"/>
  <c r="R974" i="85"/>
  <c r="S974" i="85" s="1"/>
  <c r="Q974" i="85"/>
  <c r="O974" i="85"/>
  <c r="M974" i="85"/>
  <c r="K974" i="85"/>
  <c r="I974" i="85"/>
  <c r="G974" i="85"/>
  <c r="C974" i="85"/>
  <c r="R973" i="85"/>
  <c r="S973" i="85" s="1"/>
  <c r="Q973" i="85"/>
  <c r="O973" i="85"/>
  <c r="M973" i="85"/>
  <c r="K973" i="85"/>
  <c r="I973" i="85"/>
  <c r="G973" i="85"/>
  <c r="C973" i="85"/>
  <c r="R972" i="85"/>
  <c r="S972" i="85" s="1"/>
  <c r="Q972" i="85"/>
  <c r="O972" i="85"/>
  <c r="M972" i="85"/>
  <c r="K972" i="85"/>
  <c r="I972" i="85"/>
  <c r="G972" i="85"/>
  <c r="C972" i="85"/>
  <c r="R971" i="85"/>
  <c r="S971" i="85" s="1"/>
  <c r="Q971" i="85"/>
  <c r="O971" i="85"/>
  <c r="M971" i="85"/>
  <c r="K971" i="85"/>
  <c r="I971" i="85"/>
  <c r="G971" i="85"/>
  <c r="C971" i="85"/>
  <c r="S970" i="85"/>
  <c r="R970" i="85"/>
  <c r="Q970" i="85"/>
  <c r="O970" i="85"/>
  <c r="M970" i="85"/>
  <c r="K970" i="85"/>
  <c r="I970" i="85"/>
  <c r="G970" i="85"/>
  <c r="C970" i="85"/>
  <c r="R969" i="85"/>
  <c r="S969" i="85" s="1"/>
  <c r="Q969" i="85"/>
  <c r="O969" i="85"/>
  <c r="M969" i="85"/>
  <c r="K969" i="85"/>
  <c r="I969" i="85"/>
  <c r="G969" i="85"/>
  <c r="C969" i="85"/>
  <c r="R968" i="85"/>
  <c r="S968" i="85" s="1"/>
  <c r="Q968" i="85"/>
  <c r="O968" i="85"/>
  <c r="M968" i="85"/>
  <c r="K968" i="85"/>
  <c r="I968" i="85"/>
  <c r="G968" i="85"/>
  <c r="C968" i="85"/>
  <c r="R967" i="85"/>
  <c r="S967" i="85" s="1"/>
  <c r="Q967" i="85"/>
  <c r="O967" i="85"/>
  <c r="M967" i="85"/>
  <c r="K967" i="85"/>
  <c r="I967" i="85"/>
  <c r="G967" i="85"/>
  <c r="C967" i="85"/>
  <c r="R966" i="85"/>
  <c r="S966" i="85" s="1"/>
  <c r="Q966" i="85"/>
  <c r="O966" i="85"/>
  <c r="M966" i="85"/>
  <c r="K966" i="85"/>
  <c r="I966" i="85"/>
  <c r="G966" i="85"/>
  <c r="C966" i="85"/>
  <c r="R965" i="85"/>
  <c r="S965" i="85" s="1"/>
  <c r="Q965" i="85"/>
  <c r="O965" i="85"/>
  <c r="M965" i="85"/>
  <c r="K965" i="85"/>
  <c r="I965" i="85"/>
  <c r="G965" i="85"/>
  <c r="C965" i="85"/>
  <c r="R964" i="85"/>
  <c r="S964" i="85" s="1"/>
  <c r="Q964" i="85"/>
  <c r="O964" i="85"/>
  <c r="M964" i="85"/>
  <c r="K964" i="85"/>
  <c r="I964" i="85"/>
  <c r="G964" i="85"/>
  <c r="C964" i="85"/>
  <c r="R963" i="85"/>
  <c r="S963" i="85" s="1"/>
  <c r="Q963" i="85"/>
  <c r="O963" i="85"/>
  <c r="M963" i="85"/>
  <c r="K963" i="85"/>
  <c r="I963" i="85"/>
  <c r="G963" i="85"/>
  <c r="C963" i="85"/>
  <c r="R962" i="85"/>
  <c r="S962" i="85" s="1"/>
  <c r="Q962" i="85"/>
  <c r="O962" i="85"/>
  <c r="M962" i="85"/>
  <c r="K962" i="85"/>
  <c r="I962" i="85"/>
  <c r="G962" i="85"/>
  <c r="C962" i="85"/>
  <c r="R961" i="85"/>
  <c r="S961" i="85" s="1"/>
  <c r="Q961" i="85"/>
  <c r="O961" i="85"/>
  <c r="M961" i="85"/>
  <c r="K961" i="85"/>
  <c r="I961" i="85"/>
  <c r="G961" i="85"/>
  <c r="C961" i="85"/>
  <c r="R960" i="85"/>
  <c r="S960" i="85" s="1"/>
  <c r="Q960" i="85"/>
  <c r="O960" i="85"/>
  <c r="M960" i="85"/>
  <c r="K960" i="85"/>
  <c r="I960" i="85"/>
  <c r="G960" i="85"/>
  <c r="C960" i="85"/>
  <c r="R959" i="85"/>
  <c r="S959" i="85" s="1"/>
  <c r="Q959" i="85"/>
  <c r="O959" i="85"/>
  <c r="M959" i="85"/>
  <c r="K959" i="85"/>
  <c r="I959" i="85"/>
  <c r="G959" i="85"/>
  <c r="C959" i="85"/>
  <c r="R958" i="85"/>
  <c r="S958" i="85" s="1"/>
  <c r="Q958" i="85"/>
  <c r="O958" i="85"/>
  <c r="M958" i="85"/>
  <c r="K958" i="85"/>
  <c r="I958" i="85"/>
  <c r="G958" i="85"/>
  <c r="C958" i="85"/>
  <c r="R957" i="85"/>
  <c r="S957" i="85" s="1"/>
  <c r="Q957" i="85"/>
  <c r="O957" i="85"/>
  <c r="M957" i="85"/>
  <c r="K957" i="85"/>
  <c r="I957" i="85"/>
  <c r="G957" i="85"/>
  <c r="C957" i="85"/>
  <c r="R956" i="85"/>
  <c r="S956" i="85" s="1"/>
  <c r="Q956" i="85"/>
  <c r="O956" i="85"/>
  <c r="M956" i="85"/>
  <c r="K956" i="85"/>
  <c r="I956" i="85"/>
  <c r="G956" i="85"/>
  <c r="C956" i="85"/>
  <c r="R955" i="85"/>
  <c r="S955" i="85" s="1"/>
  <c r="Q955" i="85"/>
  <c r="O955" i="85"/>
  <c r="M955" i="85"/>
  <c r="K955" i="85"/>
  <c r="I955" i="85"/>
  <c r="G955" i="85"/>
  <c r="C955" i="85"/>
  <c r="R954" i="85"/>
  <c r="S954" i="85" s="1"/>
  <c r="Q954" i="85"/>
  <c r="O954" i="85"/>
  <c r="M954" i="85"/>
  <c r="K954" i="85"/>
  <c r="I954" i="85"/>
  <c r="G954" i="85"/>
  <c r="C954" i="85"/>
  <c r="R953" i="85"/>
  <c r="S953" i="85" s="1"/>
  <c r="Q953" i="85"/>
  <c r="O953" i="85"/>
  <c r="M953" i="85"/>
  <c r="K953" i="85"/>
  <c r="I953" i="85"/>
  <c r="G953" i="85"/>
  <c r="C953" i="85"/>
  <c r="R952" i="85"/>
  <c r="S952" i="85" s="1"/>
  <c r="Q952" i="85"/>
  <c r="O952" i="85"/>
  <c r="M952" i="85"/>
  <c r="K952" i="85"/>
  <c r="I952" i="85"/>
  <c r="G952" i="85"/>
  <c r="C952" i="85"/>
  <c r="R951" i="85"/>
  <c r="S951" i="85" s="1"/>
  <c r="Q951" i="85"/>
  <c r="O951" i="85"/>
  <c r="M951" i="85"/>
  <c r="K951" i="85"/>
  <c r="I951" i="85"/>
  <c r="G951" i="85"/>
  <c r="C951" i="85"/>
  <c r="R950" i="85"/>
  <c r="S950" i="85" s="1"/>
  <c r="Q950" i="85"/>
  <c r="O950" i="85"/>
  <c r="M950" i="85"/>
  <c r="K950" i="85"/>
  <c r="I950" i="85"/>
  <c r="G950" i="85"/>
  <c r="C950" i="85"/>
  <c r="R949" i="85"/>
  <c r="S949" i="85" s="1"/>
  <c r="Q949" i="85"/>
  <c r="O949" i="85"/>
  <c r="M949" i="85"/>
  <c r="K949" i="85"/>
  <c r="I949" i="85"/>
  <c r="G949" i="85"/>
  <c r="C949" i="85"/>
  <c r="R948" i="85"/>
  <c r="S948" i="85" s="1"/>
  <c r="Q948" i="85"/>
  <c r="O948" i="85"/>
  <c r="M948" i="85"/>
  <c r="K948" i="85"/>
  <c r="I948" i="85"/>
  <c r="G948" i="85"/>
  <c r="C948" i="85"/>
  <c r="R947" i="85"/>
  <c r="S947" i="85" s="1"/>
  <c r="Q947" i="85"/>
  <c r="O947" i="85"/>
  <c r="M947" i="85"/>
  <c r="K947" i="85"/>
  <c r="I947" i="85"/>
  <c r="G947" i="85"/>
  <c r="C947" i="85"/>
  <c r="R946" i="85"/>
  <c r="S946" i="85" s="1"/>
  <c r="Q946" i="85"/>
  <c r="O946" i="85"/>
  <c r="M946" i="85"/>
  <c r="K946" i="85"/>
  <c r="I946" i="85"/>
  <c r="G946" i="85"/>
  <c r="C946" i="85"/>
  <c r="R945" i="85"/>
  <c r="S945" i="85" s="1"/>
  <c r="Q945" i="85"/>
  <c r="O945" i="85"/>
  <c r="M945" i="85"/>
  <c r="K945" i="85"/>
  <c r="I945" i="85"/>
  <c r="G945" i="85"/>
  <c r="C945" i="85"/>
  <c r="R944" i="85"/>
  <c r="S944" i="85" s="1"/>
  <c r="Q944" i="85"/>
  <c r="O944" i="85"/>
  <c r="M944" i="85"/>
  <c r="K944" i="85"/>
  <c r="I944" i="85"/>
  <c r="G944" i="85"/>
  <c r="C944" i="85"/>
  <c r="R943" i="85"/>
  <c r="S943" i="85" s="1"/>
  <c r="Q943" i="85"/>
  <c r="O943" i="85"/>
  <c r="M943" i="85"/>
  <c r="K943" i="85"/>
  <c r="I943" i="85"/>
  <c r="G943" i="85"/>
  <c r="C943" i="85"/>
  <c r="R942" i="85"/>
  <c r="S942" i="85" s="1"/>
  <c r="Q942" i="85"/>
  <c r="O942" i="85"/>
  <c r="M942" i="85"/>
  <c r="K942" i="85"/>
  <c r="I942" i="85"/>
  <c r="G942" i="85"/>
  <c r="C942" i="85"/>
  <c r="R941" i="85"/>
  <c r="S941" i="85" s="1"/>
  <c r="Q941" i="85"/>
  <c r="O941" i="85"/>
  <c r="M941" i="85"/>
  <c r="K941" i="85"/>
  <c r="I941" i="85"/>
  <c r="G941" i="85"/>
  <c r="C941" i="85"/>
  <c r="R940" i="85"/>
  <c r="S940" i="85" s="1"/>
  <c r="Q940" i="85"/>
  <c r="O940" i="85"/>
  <c r="M940" i="85"/>
  <c r="K940" i="85"/>
  <c r="I940" i="85"/>
  <c r="G940" i="85"/>
  <c r="C940" i="85"/>
  <c r="R939" i="85"/>
  <c r="S939" i="85" s="1"/>
  <c r="Q939" i="85"/>
  <c r="O939" i="85"/>
  <c r="M939" i="85"/>
  <c r="K939" i="85"/>
  <c r="I939" i="85"/>
  <c r="G939" i="85"/>
  <c r="C939" i="85"/>
  <c r="R938" i="85"/>
  <c r="S938" i="85" s="1"/>
  <c r="Q938" i="85"/>
  <c r="O938" i="85"/>
  <c r="M938" i="85"/>
  <c r="K938" i="85"/>
  <c r="I938" i="85"/>
  <c r="G938" i="85"/>
  <c r="C938" i="85"/>
  <c r="R937" i="85"/>
  <c r="S937" i="85" s="1"/>
  <c r="Q937" i="85"/>
  <c r="O937" i="85"/>
  <c r="M937" i="85"/>
  <c r="K937" i="85"/>
  <c r="I937" i="85"/>
  <c r="G937" i="85"/>
  <c r="C937" i="85"/>
  <c r="R936" i="85"/>
  <c r="S936" i="85" s="1"/>
  <c r="Q936" i="85"/>
  <c r="O936" i="85"/>
  <c r="M936" i="85"/>
  <c r="K936" i="85"/>
  <c r="I936" i="85"/>
  <c r="G936" i="85"/>
  <c r="C936" i="85"/>
  <c r="R935" i="85"/>
  <c r="S935" i="85" s="1"/>
  <c r="Q935" i="85"/>
  <c r="O935" i="85"/>
  <c r="M935" i="85"/>
  <c r="K935" i="85"/>
  <c r="I935" i="85"/>
  <c r="G935" i="85"/>
  <c r="C935" i="85"/>
  <c r="R934" i="85"/>
  <c r="S934" i="85" s="1"/>
  <c r="Q934" i="85"/>
  <c r="O934" i="85"/>
  <c r="M934" i="85"/>
  <c r="K934" i="85"/>
  <c r="I934" i="85"/>
  <c r="G934" i="85"/>
  <c r="C934" i="85"/>
  <c r="R933" i="85"/>
  <c r="S933" i="85" s="1"/>
  <c r="Q933" i="85"/>
  <c r="O933" i="85"/>
  <c r="M933" i="85"/>
  <c r="K933" i="85"/>
  <c r="I933" i="85"/>
  <c r="G933" i="85"/>
  <c r="C933" i="85"/>
  <c r="R932" i="85"/>
  <c r="S932" i="85" s="1"/>
  <c r="Q932" i="85"/>
  <c r="O932" i="85"/>
  <c r="M932" i="85"/>
  <c r="K932" i="85"/>
  <c r="I932" i="85"/>
  <c r="G932" i="85"/>
  <c r="C932" i="85"/>
  <c r="R931" i="85"/>
  <c r="S931" i="85" s="1"/>
  <c r="Q931" i="85"/>
  <c r="O931" i="85"/>
  <c r="M931" i="85"/>
  <c r="K931" i="85"/>
  <c r="I931" i="85"/>
  <c r="G931" i="85"/>
  <c r="C931" i="85"/>
  <c r="R930" i="85"/>
  <c r="S930" i="85" s="1"/>
  <c r="Q930" i="85"/>
  <c r="O930" i="85"/>
  <c r="M930" i="85"/>
  <c r="K930" i="85"/>
  <c r="I930" i="85"/>
  <c r="G930" i="85"/>
  <c r="C930" i="85"/>
  <c r="R929" i="85"/>
  <c r="S929" i="85" s="1"/>
  <c r="Q929" i="85"/>
  <c r="O929" i="85"/>
  <c r="M929" i="85"/>
  <c r="K929" i="85"/>
  <c r="I929" i="85"/>
  <c r="G929" i="85"/>
  <c r="C929" i="85"/>
  <c r="R928" i="85"/>
  <c r="S928" i="85" s="1"/>
  <c r="Q928" i="85"/>
  <c r="O928" i="85"/>
  <c r="M928" i="85"/>
  <c r="K928" i="85"/>
  <c r="I928" i="85"/>
  <c r="G928" i="85"/>
  <c r="C928" i="85"/>
  <c r="R927" i="85"/>
  <c r="S927" i="85" s="1"/>
  <c r="Q927" i="85"/>
  <c r="O927" i="85"/>
  <c r="M927" i="85"/>
  <c r="K927" i="85"/>
  <c r="I927" i="85"/>
  <c r="G927" i="85"/>
  <c r="C927" i="85"/>
  <c r="R926" i="85"/>
  <c r="S926" i="85" s="1"/>
  <c r="Q926" i="85"/>
  <c r="O926" i="85"/>
  <c r="M926" i="85"/>
  <c r="K926" i="85"/>
  <c r="I926" i="85"/>
  <c r="G926" i="85"/>
  <c r="C926" i="85"/>
  <c r="R925" i="85"/>
  <c r="S925" i="85" s="1"/>
  <c r="Q925" i="85"/>
  <c r="O925" i="85"/>
  <c r="M925" i="85"/>
  <c r="K925" i="85"/>
  <c r="I925" i="85"/>
  <c r="G925" i="85"/>
  <c r="C925" i="85"/>
  <c r="R924" i="85"/>
  <c r="S924" i="85" s="1"/>
  <c r="Q924" i="85"/>
  <c r="O924" i="85"/>
  <c r="M924" i="85"/>
  <c r="K924" i="85"/>
  <c r="I924" i="85"/>
  <c r="G924" i="85"/>
  <c r="C924" i="85"/>
  <c r="R923" i="85"/>
  <c r="S923" i="85" s="1"/>
  <c r="Q923" i="85"/>
  <c r="O923" i="85"/>
  <c r="M923" i="85"/>
  <c r="K923" i="85"/>
  <c r="I923" i="85"/>
  <c r="G923" i="85"/>
  <c r="C923" i="85"/>
  <c r="R922" i="85"/>
  <c r="S922" i="85" s="1"/>
  <c r="Q922" i="85"/>
  <c r="O922" i="85"/>
  <c r="M922" i="85"/>
  <c r="K922" i="85"/>
  <c r="I922" i="85"/>
  <c r="G922" i="85"/>
  <c r="C922" i="85"/>
  <c r="R921" i="85"/>
  <c r="S921" i="85" s="1"/>
  <c r="Q921" i="85"/>
  <c r="O921" i="85"/>
  <c r="M921" i="85"/>
  <c r="K921" i="85"/>
  <c r="I921" i="85"/>
  <c r="G921" i="85"/>
  <c r="C921" i="85"/>
  <c r="R920" i="85"/>
  <c r="S920" i="85" s="1"/>
  <c r="Q920" i="85"/>
  <c r="O920" i="85"/>
  <c r="M920" i="85"/>
  <c r="K920" i="85"/>
  <c r="I920" i="85"/>
  <c r="G920" i="85"/>
  <c r="C920" i="85"/>
  <c r="R919" i="85"/>
  <c r="S919" i="85" s="1"/>
  <c r="Q919" i="85"/>
  <c r="O919" i="85"/>
  <c r="M919" i="85"/>
  <c r="K919" i="85"/>
  <c r="I919" i="85"/>
  <c r="G919" i="85"/>
  <c r="C919" i="85"/>
  <c r="R918" i="85"/>
  <c r="S918" i="85" s="1"/>
  <c r="Q918" i="85"/>
  <c r="O918" i="85"/>
  <c r="M918" i="85"/>
  <c r="K918" i="85"/>
  <c r="I918" i="85"/>
  <c r="G918" i="85"/>
  <c r="C918" i="85"/>
  <c r="R917" i="85"/>
  <c r="S917" i="85" s="1"/>
  <c r="Q917" i="85"/>
  <c r="O917" i="85"/>
  <c r="M917" i="85"/>
  <c r="K917" i="85"/>
  <c r="I917" i="85"/>
  <c r="G917" i="85"/>
  <c r="C917" i="85"/>
  <c r="R916" i="85"/>
  <c r="S916" i="85" s="1"/>
  <c r="Q916" i="85"/>
  <c r="O916" i="85"/>
  <c r="M916" i="85"/>
  <c r="K916" i="85"/>
  <c r="I916" i="85"/>
  <c r="G916" i="85"/>
  <c r="C916" i="85"/>
  <c r="R915" i="85"/>
  <c r="S915" i="85" s="1"/>
  <c r="Q915" i="85"/>
  <c r="O915" i="85"/>
  <c r="M915" i="85"/>
  <c r="K915" i="85"/>
  <c r="I915" i="85"/>
  <c r="G915" i="85"/>
  <c r="C915" i="85"/>
  <c r="R914" i="85"/>
  <c r="S914" i="85" s="1"/>
  <c r="Q914" i="85"/>
  <c r="O914" i="85"/>
  <c r="M914" i="85"/>
  <c r="K914" i="85"/>
  <c r="I914" i="85"/>
  <c r="G914" i="85"/>
  <c r="C914" i="85"/>
  <c r="R913" i="85"/>
  <c r="S913" i="85" s="1"/>
  <c r="Q913" i="85"/>
  <c r="O913" i="85"/>
  <c r="M913" i="85"/>
  <c r="K913" i="85"/>
  <c r="I913" i="85"/>
  <c r="G913" i="85"/>
  <c r="C913" i="85"/>
  <c r="R912" i="85"/>
  <c r="S912" i="85" s="1"/>
  <c r="Q912" i="85"/>
  <c r="O912" i="85"/>
  <c r="M912" i="85"/>
  <c r="K912" i="85"/>
  <c r="I912" i="85"/>
  <c r="G912" i="85"/>
  <c r="C912" i="85"/>
  <c r="R911" i="85"/>
  <c r="S911" i="85" s="1"/>
  <c r="Q911" i="85"/>
  <c r="O911" i="85"/>
  <c r="M911" i="85"/>
  <c r="K911" i="85"/>
  <c r="I911" i="85"/>
  <c r="G911" i="85"/>
  <c r="C911" i="85"/>
  <c r="R910" i="85"/>
  <c r="S910" i="85" s="1"/>
  <c r="Q910" i="85"/>
  <c r="O910" i="85"/>
  <c r="M910" i="85"/>
  <c r="K910" i="85"/>
  <c r="I910" i="85"/>
  <c r="G910" i="85"/>
  <c r="C910" i="85"/>
  <c r="R909" i="85"/>
  <c r="S909" i="85" s="1"/>
  <c r="Q909" i="85"/>
  <c r="O909" i="85"/>
  <c r="M909" i="85"/>
  <c r="K909" i="85"/>
  <c r="I909" i="85"/>
  <c r="G909" i="85"/>
  <c r="C909" i="85"/>
  <c r="R908" i="85"/>
  <c r="S908" i="85" s="1"/>
  <c r="Q908" i="85"/>
  <c r="O908" i="85"/>
  <c r="M908" i="85"/>
  <c r="K908" i="85"/>
  <c r="I908" i="85"/>
  <c r="G908" i="85"/>
  <c r="C908" i="85"/>
  <c r="R907" i="85"/>
  <c r="S907" i="85" s="1"/>
  <c r="Q907" i="85"/>
  <c r="O907" i="85"/>
  <c r="M907" i="85"/>
  <c r="K907" i="85"/>
  <c r="I907" i="85"/>
  <c r="G907" i="85"/>
  <c r="C907" i="85"/>
  <c r="S906" i="85"/>
  <c r="R906" i="85"/>
  <c r="Q906" i="85"/>
  <c r="O906" i="85"/>
  <c r="M906" i="85"/>
  <c r="K906" i="85"/>
  <c r="I906" i="85"/>
  <c r="G906" i="85"/>
  <c r="C906" i="85"/>
  <c r="R905" i="85"/>
  <c r="S905" i="85" s="1"/>
  <c r="Q905" i="85"/>
  <c r="O905" i="85"/>
  <c r="M905" i="85"/>
  <c r="K905" i="85"/>
  <c r="I905" i="85"/>
  <c r="G905" i="85"/>
  <c r="C905" i="85"/>
  <c r="R904" i="85"/>
  <c r="S904" i="85" s="1"/>
  <c r="Q904" i="85"/>
  <c r="O904" i="85"/>
  <c r="M904" i="85"/>
  <c r="K904" i="85"/>
  <c r="I904" i="85"/>
  <c r="G904" i="85"/>
  <c r="C904" i="85"/>
  <c r="R903" i="85"/>
  <c r="S903" i="85" s="1"/>
  <c r="Q903" i="85"/>
  <c r="O903" i="85"/>
  <c r="M903" i="85"/>
  <c r="K903" i="85"/>
  <c r="I903" i="85"/>
  <c r="G903" i="85"/>
  <c r="C903" i="85"/>
  <c r="R902" i="85"/>
  <c r="S902" i="85" s="1"/>
  <c r="Q902" i="85"/>
  <c r="O902" i="85"/>
  <c r="M902" i="85"/>
  <c r="K902" i="85"/>
  <c r="I902" i="85"/>
  <c r="G902" i="85"/>
  <c r="C902" i="85"/>
  <c r="R901" i="85"/>
  <c r="S901" i="85" s="1"/>
  <c r="Q901" i="85"/>
  <c r="O901" i="85"/>
  <c r="M901" i="85"/>
  <c r="K901" i="85"/>
  <c r="I901" i="85"/>
  <c r="G901" i="85"/>
  <c r="C901" i="85"/>
  <c r="R900" i="85"/>
  <c r="S900" i="85" s="1"/>
  <c r="Q900" i="85"/>
  <c r="O900" i="85"/>
  <c r="M900" i="85"/>
  <c r="K900" i="85"/>
  <c r="I900" i="85"/>
  <c r="G900" i="85"/>
  <c r="C900" i="85"/>
  <c r="R899" i="85"/>
  <c r="S899" i="85" s="1"/>
  <c r="Q899" i="85"/>
  <c r="O899" i="85"/>
  <c r="M899" i="85"/>
  <c r="K899" i="85"/>
  <c r="I899" i="85"/>
  <c r="G899" i="85"/>
  <c r="C899" i="85"/>
  <c r="R898" i="85"/>
  <c r="S898" i="85" s="1"/>
  <c r="Q898" i="85"/>
  <c r="O898" i="85"/>
  <c r="M898" i="85"/>
  <c r="K898" i="85"/>
  <c r="I898" i="85"/>
  <c r="G898" i="85"/>
  <c r="C898" i="85"/>
  <c r="R897" i="85"/>
  <c r="S897" i="85" s="1"/>
  <c r="Q897" i="85"/>
  <c r="O897" i="85"/>
  <c r="M897" i="85"/>
  <c r="K897" i="85"/>
  <c r="I897" i="85"/>
  <c r="G897" i="85"/>
  <c r="C897" i="85"/>
  <c r="R896" i="85"/>
  <c r="S896" i="85" s="1"/>
  <c r="Q896" i="85"/>
  <c r="O896" i="85"/>
  <c r="M896" i="85"/>
  <c r="K896" i="85"/>
  <c r="I896" i="85"/>
  <c r="G896" i="85"/>
  <c r="C896" i="85"/>
  <c r="R895" i="85"/>
  <c r="S895" i="85" s="1"/>
  <c r="Q895" i="85"/>
  <c r="O895" i="85"/>
  <c r="M895" i="85"/>
  <c r="K895" i="85"/>
  <c r="I895" i="85"/>
  <c r="G895" i="85"/>
  <c r="C895" i="85"/>
  <c r="R894" i="85"/>
  <c r="S894" i="85" s="1"/>
  <c r="Q894" i="85"/>
  <c r="O894" i="85"/>
  <c r="M894" i="85"/>
  <c r="K894" i="85"/>
  <c r="I894" i="85"/>
  <c r="G894" i="85"/>
  <c r="C894" i="85"/>
  <c r="R893" i="85"/>
  <c r="S893" i="85" s="1"/>
  <c r="Q893" i="85"/>
  <c r="O893" i="85"/>
  <c r="M893" i="85"/>
  <c r="K893" i="85"/>
  <c r="I893" i="85"/>
  <c r="G893" i="85"/>
  <c r="C893" i="85"/>
  <c r="R892" i="85"/>
  <c r="S892" i="85" s="1"/>
  <c r="Q892" i="85"/>
  <c r="O892" i="85"/>
  <c r="M892" i="85"/>
  <c r="K892" i="85"/>
  <c r="I892" i="85"/>
  <c r="G892" i="85"/>
  <c r="C892" i="85"/>
  <c r="R891" i="85"/>
  <c r="S891" i="85" s="1"/>
  <c r="Q891" i="85"/>
  <c r="O891" i="85"/>
  <c r="M891" i="85"/>
  <c r="K891" i="85"/>
  <c r="I891" i="85"/>
  <c r="G891" i="85"/>
  <c r="C891" i="85"/>
  <c r="R890" i="85"/>
  <c r="S890" i="85" s="1"/>
  <c r="Q890" i="85"/>
  <c r="O890" i="85"/>
  <c r="M890" i="85"/>
  <c r="K890" i="85"/>
  <c r="I890" i="85"/>
  <c r="G890" i="85"/>
  <c r="C890" i="85"/>
  <c r="R889" i="85"/>
  <c r="S889" i="85" s="1"/>
  <c r="Q889" i="85"/>
  <c r="O889" i="85"/>
  <c r="M889" i="85"/>
  <c r="K889" i="85"/>
  <c r="I889" i="85"/>
  <c r="G889" i="85"/>
  <c r="C889" i="85"/>
  <c r="R888" i="85"/>
  <c r="S888" i="85" s="1"/>
  <c r="Q888" i="85"/>
  <c r="O888" i="85"/>
  <c r="M888" i="85"/>
  <c r="K888" i="85"/>
  <c r="I888" i="85"/>
  <c r="G888" i="85"/>
  <c r="C888" i="85"/>
  <c r="R887" i="85"/>
  <c r="S887" i="85" s="1"/>
  <c r="Q887" i="85"/>
  <c r="O887" i="85"/>
  <c r="M887" i="85"/>
  <c r="K887" i="85"/>
  <c r="I887" i="85"/>
  <c r="G887" i="85"/>
  <c r="C887" i="85"/>
  <c r="R886" i="85"/>
  <c r="S886" i="85" s="1"/>
  <c r="Q886" i="85"/>
  <c r="O886" i="85"/>
  <c r="M886" i="85"/>
  <c r="K886" i="85"/>
  <c r="I886" i="85"/>
  <c r="G886" i="85"/>
  <c r="C886" i="85"/>
  <c r="R885" i="85"/>
  <c r="S885" i="85" s="1"/>
  <c r="Q885" i="85"/>
  <c r="O885" i="85"/>
  <c r="M885" i="85"/>
  <c r="K885" i="85"/>
  <c r="I885" i="85"/>
  <c r="G885" i="85"/>
  <c r="C885" i="85"/>
  <c r="R884" i="85"/>
  <c r="S884" i="85" s="1"/>
  <c r="Q884" i="85"/>
  <c r="O884" i="85"/>
  <c r="M884" i="85"/>
  <c r="K884" i="85"/>
  <c r="I884" i="85"/>
  <c r="G884" i="85"/>
  <c r="C884" i="85"/>
  <c r="R883" i="85"/>
  <c r="S883" i="85" s="1"/>
  <c r="Q883" i="85"/>
  <c r="O883" i="85"/>
  <c r="M883" i="85"/>
  <c r="K883" i="85"/>
  <c r="I883" i="85"/>
  <c r="G883" i="85"/>
  <c r="C883" i="85"/>
  <c r="R882" i="85"/>
  <c r="S882" i="85" s="1"/>
  <c r="Q882" i="85"/>
  <c r="O882" i="85"/>
  <c r="M882" i="85"/>
  <c r="K882" i="85"/>
  <c r="I882" i="85"/>
  <c r="G882" i="85"/>
  <c r="C882" i="85"/>
  <c r="R881" i="85"/>
  <c r="S881" i="85" s="1"/>
  <c r="Q881" i="85"/>
  <c r="O881" i="85"/>
  <c r="M881" i="85"/>
  <c r="K881" i="85"/>
  <c r="I881" i="85"/>
  <c r="G881" i="85"/>
  <c r="C881" i="85"/>
  <c r="R880" i="85"/>
  <c r="S880" i="85" s="1"/>
  <c r="Q880" i="85"/>
  <c r="O880" i="85"/>
  <c r="M880" i="85"/>
  <c r="K880" i="85"/>
  <c r="I880" i="85"/>
  <c r="G880" i="85"/>
  <c r="C880" i="85"/>
  <c r="R879" i="85"/>
  <c r="S879" i="85" s="1"/>
  <c r="Q879" i="85"/>
  <c r="O879" i="85"/>
  <c r="M879" i="85"/>
  <c r="K879" i="85"/>
  <c r="I879" i="85"/>
  <c r="G879" i="85"/>
  <c r="C879" i="85"/>
  <c r="R878" i="85"/>
  <c r="S878" i="85" s="1"/>
  <c r="Q878" i="85"/>
  <c r="O878" i="85"/>
  <c r="M878" i="85"/>
  <c r="K878" i="85"/>
  <c r="I878" i="85"/>
  <c r="G878" i="85"/>
  <c r="C878" i="85"/>
  <c r="R877" i="85"/>
  <c r="S877" i="85" s="1"/>
  <c r="Q877" i="85"/>
  <c r="O877" i="85"/>
  <c r="M877" i="85"/>
  <c r="K877" i="85"/>
  <c r="I877" i="85"/>
  <c r="G877" i="85"/>
  <c r="C877" i="85"/>
  <c r="R876" i="85"/>
  <c r="S876" i="85" s="1"/>
  <c r="Q876" i="85"/>
  <c r="O876" i="85"/>
  <c r="M876" i="85"/>
  <c r="K876" i="85"/>
  <c r="I876" i="85"/>
  <c r="G876" i="85"/>
  <c r="C876" i="85"/>
  <c r="R875" i="85"/>
  <c r="S875" i="85" s="1"/>
  <c r="Q875" i="85"/>
  <c r="O875" i="85"/>
  <c r="M875" i="85"/>
  <c r="K875" i="85"/>
  <c r="I875" i="85"/>
  <c r="G875" i="85"/>
  <c r="C875" i="85"/>
  <c r="R874" i="85"/>
  <c r="S874" i="85" s="1"/>
  <c r="Q874" i="85"/>
  <c r="O874" i="85"/>
  <c r="M874" i="85"/>
  <c r="K874" i="85"/>
  <c r="I874" i="85"/>
  <c r="G874" i="85"/>
  <c r="C874" i="85"/>
  <c r="R873" i="85"/>
  <c r="S873" i="85" s="1"/>
  <c r="Q873" i="85"/>
  <c r="O873" i="85"/>
  <c r="M873" i="85"/>
  <c r="K873" i="85"/>
  <c r="I873" i="85"/>
  <c r="G873" i="85"/>
  <c r="C873" i="85"/>
  <c r="R872" i="85"/>
  <c r="S872" i="85" s="1"/>
  <c r="Q872" i="85"/>
  <c r="O872" i="85"/>
  <c r="M872" i="85"/>
  <c r="K872" i="85"/>
  <c r="I872" i="85"/>
  <c r="G872" i="85"/>
  <c r="C872" i="85"/>
  <c r="R871" i="85"/>
  <c r="S871" i="85" s="1"/>
  <c r="Q871" i="85"/>
  <c r="O871" i="85"/>
  <c r="M871" i="85"/>
  <c r="K871" i="85"/>
  <c r="I871" i="85"/>
  <c r="G871" i="85"/>
  <c r="C871" i="85"/>
  <c r="R870" i="85"/>
  <c r="S870" i="85" s="1"/>
  <c r="Q870" i="85"/>
  <c r="O870" i="85"/>
  <c r="M870" i="85"/>
  <c r="K870" i="85"/>
  <c r="I870" i="85"/>
  <c r="G870" i="85"/>
  <c r="C870" i="85"/>
  <c r="R869" i="85"/>
  <c r="S869" i="85" s="1"/>
  <c r="Q869" i="85"/>
  <c r="O869" i="85"/>
  <c r="M869" i="85"/>
  <c r="K869" i="85"/>
  <c r="I869" i="85"/>
  <c r="G869" i="85"/>
  <c r="C869" i="85"/>
  <c r="R868" i="85"/>
  <c r="S868" i="85" s="1"/>
  <c r="Q868" i="85"/>
  <c r="O868" i="85"/>
  <c r="M868" i="85"/>
  <c r="K868" i="85"/>
  <c r="I868" i="85"/>
  <c r="G868" i="85"/>
  <c r="C868" i="85"/>
  <c r="R867" i="85"/>
  <c r="S867" i="85" s="1"/>
  <c r="Q867" i="85"/>
  <c r="O867" i="85"/>
  <c r="M867" i="85"/>
  <c r="K867" i="85"/>
  <c r="I867" i="85"/>
  <c r="G867" i="85"/>
  <c r="C867" i="85"/>
  <c r="R866" i="85"/>
  <c r="S866" i="85" s="1"/>
  <c r="Q866" i="85"/>
  <c r="O866" i="85"/>
  <c r="M866" i="85"/>
  <c r="K866" i="85"/>
  <c r="I866" i="85"/>
  <c r="G866" i="85"/>
  <c r="C866" i="85"/>
  <c r="R865" i="85"/>
  <c r="S865" i="85" s="1"/>
  <c r="Q865" i="85"/>
  <c r="O865" i="85"/>
  <c r="M865" i="85"/>
  <c r="K865" i="85"/>
  <c r="I865" i="85"/>
  <c r="G865" i="85"/>
  <c r="C865" i="85"/>
  <c r="R864" i="85"/>
  <c r="S864" i="85" s="1"/>
  <c r="Q864" i="85"/>
  <c r="O864" i="85"/>
  <c r="M864" i="85"/>
  <c r="K864" i="85"/>
  <c r="I864" i="85"/>
  <c r="G864" i="85"/>
  <c r="C864" i="85"/>
  <c r="R863" i="85"/>
  <c r="S863" i="85" s="1"/>
  <c r="Q863" i="85"/>
  <c r="O863" i="85"/>
  <c r="M863" i="85"/>
  <c r="K863" i="85"/>
  <c r="I863" i="85"/>
  <c r="G863" i="85"/>
  <c r="C863" i="85"/>
  <c r="R862" i="85"/>
  <c r="S862" i="85" s="1"/>
  <c r="Q862" i="85"/>
  <c r="O862" i="85"/>
  <c r="M862" i="85"/>
  <c r="K862" i="85"/>
  <c r="I862" i="85"/>
  <c r="G862" i="85"/>
  <c r="C862" i="85"/>
  <c r="R861" i="85"/>
  <c r="S861" i="85" s="1"/>
  <c r="Q861" i="85"/>
  <c r="O861" i="85"/>
  <c r="M861" i="85"/>
  <c r="K861" i="85"/>
  <c r="I861" i="85"/>
  <c r="G861" i="85"/>
  <c r="C861" i="85"/>
  <c r="R860" i="85"/>
  <c r="S860" i="85" s="1"/>
  <c r="Q860" i="85"/>
  <c r="O860" i="85"/>
  <c r="M860" i="85"/>
  <c r="K860" i="85"/>
  <c r="I860" i="85"/>
  <c r="G860" i="85"/>
  <c r="C860" i="85"/>
  <c r="R859" i="85"/>
  <c r="S859" i="85" s="1"/>
  <c r="Q859" i="85"/>
  <c r="O859" i="85"/>
  <c r="M859" i="85"/>
  <c r="K859" i="85"/>
  <c r="I859" i="85"/>
  <c r="G859" i="85"/>
  <c r="C859" i="85"/>
  <c r="R858" i="85"/>
  <c r="S858" i="85" s="1"/>
  <c r="Q858" i="85"/>
  <c r="O858" i="85"/>
  <c r="M858" i="85"/>
  <c r="K858" i="85"/>
  <c r="I858" i="85"/>
  <c r="G858" i="85"/>
  <c r="C858" i="85"/>
  <c r="R857" i="85"/>
  <c r="S857" i="85" s="1"/>
  <c r="Q857" i="85"/>
  <c r="O857" i="85"/>
  <c r="M857" i="85"/>
  <c r="K857" i="85"/>
  <c r="I857" i="85"/>
  <c r="G857" i="85"/>
  <c r="C857" i="85"/>
  <c r="R856" i="85"/>
  <c r="S856" i="85" s="1"/>
  <c r="Q856" i="85"/>
  <c r="O856" i="85"/>
  <c r="M856" i="85"/>
  <c r="K856" i="85"/>
  <c r="I856" i="85"/>
  <c r="G856" i="85"/>
  <c r="C856" i="85"/>
  <c r="R855" i="85"/>
  <c r="S855" i="85" s="1"/>
  <c r="Q855" i="85"/>
  <c r="O855" i="85"/>
  <c r="M855" i="85"/>
  <c r="K855" i="85"/>
  <c r="I855" i="85"/>
  <c r="G855" i="85"/>
  <c r="C855" i="85"/>
  <c r="R854" i="85"/>
  <c r="S854" i="85" s="1"/>
  <c r="Q854" i="85"/>
  <c r="O854" i="85"/>
  <c r="M854" i="85"/>
  <c r="K854" i="85"/>
  <c r="I854" i="85"/>
  <c r="G854" i="85"/>
  <c r="C854" i="85"/>
  <c r="R853" i="85"/>
  <c r="S853" i="85" s="1"/>
  <c r="Q853" i="85"/>
  <c r="O853" i="85"/>
  <c r="M853" i="85"/>
  <c r="K853" i="85"/>
  <c r="I853" i="85"/>
  <c r="G853" i="85"/>
  <c r="C853" i="85"/>
  <c r="R852" i="85"/>
  <c r="S852" i="85" s="1"/>
  <c r="Q852" i="85"/>
  <c r="O852" i="85"/>
  <c r="M852" i="85"/>
  <c r="K852" i="85"/>
  <c r="I852" i="85"/>
  <c r="G852" i="85"/>
  <c r="C852" i="85"/>
  <c r="R851" i="85"/>
  <c r="S851" i="85" s="1"/>
  <c r="Q851" i="85"/>
  <c r="O851" i="85"/>
  <c r="M851" i="85"/>
  <c r="K851" i="85"/>
  <c r="I851" i="85"/>
  <c r="G851" i="85"/>
  <c r="C851" i="85"/>
  <c r="R850" i="85"/>
  <c r="S850" i="85" s="1"/>
  <c r="Q850" i="85"/>
  <c r="O850" i="85"/>
  <c r="M850" i="85"/>
  <c r="K850" i="85"/>
  <c r="I850" i="85"/>
  <c r="G850" i="85"/>
  <c r="C850" i="85"/>
  <c r="R849" i="85"/>
  <c r="S849" i="85" s="1"/>
  <c r="Q849" i="85"/>
  <c r="O849" i="85"/>
  <c r="M849" i="85"/>
  <c r="K849" i="85"/>
  <c r="I849" i="85"/>
  <c r="G849" i="85"/>
  <c r="C849" i="85"/>
  <c r="R848" i="85"/>
  <c r="S848" i="85" s="1"/>
  <c r="Q848" i="85"/>
  <c r="O848" i="85"/>
  <c r="M848" i="85"/>
  <c r="K848" i="85"/>
  <c r="I848" i="85"/>
  <c r="G848" i="85"/>
  <c r="C848" i="85"/>
  <c r="R847" i="85"/>
  <c r="S847" i="85" s="1"/>
  <c r="Q847" i="85"/>
  <c r="O847" i="85"/>
  <c r="M847" i="85"/>
  <c r="K847" i="85"/>
  <c r="I847" i="85"/>
  <c r="G847" i="85"/>
  <c r="C847" i="85"/>
  <c r="R846" i="85"/>
  <c r="S846" i="85" s="1"/>
  <c r="Q846" i="85"/>
  <c r="O846" i="85"/>
  <c r="M846" i="85"/>
  <c r="K846" i="85"/>
  <c r="I846" i="85"/>
  <c r="G846" i="85"/>
  <c r="C846" i="85"/>
  <c r="R845" i="85"/>
  <c r="S845" i="85" s="1"/>
  <c r="Q845" i="85"/>
  <c r="O845" i="85"/>
  <c r="M845" i="85"/>
  <c r="K845" i="85"/>
  <c r="I845" i="85"/>
  <c r="G845" i="85"/>
  <c r="C845" i="85"/>
  <c r="R844" i="85"/>
  <c r="S844" i="85" s="1"/>
  <c r="Q844" i="85"/>
  <c r="O844" i="85"/>
  <c r="M844" i="85"/>
  <c r="K844" i="85"/>
  <c r="I844" i="85"/>
  <c r="G844" i="85"/>
  <c r="C844" i="85"/>
  <c r="R843" i="85"/>
  <c r="S843" i="85" s="1"/>
  <c r="Q843" i="85"/>
  <c r="O843" i="85"/>
  <c r="M843" i="85"/>
  <c r="K843" i="85"/>
  <c r="I843" i="85"/>
  <c r="G843" i="85"/>
  <c r="C843" i="85"/>
  <c r="S842" i="85"/>
  <c r="R842" i="85"/>
  <c r="Q842" i="85"/>
  <c r="O842" i="85"/>
  <c r="M842" i="85"/>
  <c r="K842" i="85"/>
  <c r="I842" i="85"/>
  <c r="G842" i="85"/>
  <c r="C842" i="85"/>
  <c r="R841" i="85"/>
  <c r="S841" i="85" s="1"/>
  <c r="Q841" i="85"/>
  <c r="O841" i="85"/>
  <c r="M841" i="85"/>
  <c r="K841" i="85"/>
  <c r="I841" i="85"/>
  <c r="G841" i="85"/>
  <c r="C841" i="85"/>
  <c r="R840" i="85"/>
  <c r="S840" i="85" s="1"/>
  <c r="Q840" i="85"/>
  <c r="O840" i="85"/>
  <c r="M840" i="85"/>
  <c r="K840" i="85"/>
  <c r="I840" i="85"/>
  <c r="G840" i="85"/>
  <c r="C840" i="85"/>
  <c r="R839" i="85"/>
  <c r="S839" i="85" s="1"/>
  <c r="Q839" i="85"/>
  <c r="O839" i="85"/>
  <c r="M839" i="85"/>
  <c r="K839" i="85"/>
  <c r="I839" i="85"/>
  <c r="G839" i="85"/>
  <c r="C839" i="85"/>
  <c r="R838" i="85"/>
  <c r="S838" i="85" s="1"/>
  <c r="Q838" i="85"/>
  <c r="O838" i="85"/>
  <c r="M838" i="85"/>
  <c r="K838" i="85"/>
  <c r="I838" i="85"/>
  <c r="G838" i="85"/>
  <c r="C838" i="85"/>
  <c r="R837" i="85"/>
  <c r="S837" i="85" s="1"/>
  <c r="Q837" i="85"/>
  <c r="O837" i="85"/>
  <c r="M837" i="85"/>
  <c r="K837" i="85"/>
  <c r="I837" i="85"/>
  <c r="G837" i="85"/>
  <c r="C837" i="85"/>
  <c r="R836" i="85"/>
  <c r="S836" i="85" s="1"/>
  <c r="Q836" i="85"/>
  <c r="O836" i="85"/>
  <c r="M836" i="85"/>
  <c r="K836" i="85"/>
  <c r="I836" i="85"/>
  <c r="G836" i="85"/>
  <c r="C836" i="85"/>
  <c r="R835" i="85"/>
  <c r="S835" i="85" s="1"/>
  <c r="Q835" i="85"/>
  <c r="O835" i="85"/>
  <c r="M835" i="85"/>
  <c r="K835" i="85"/>
  <c r="I835" i="85"/>
  <c r="G835" i="85"/>
  <c r="C835" i="85"/>
  <c r="R834" i="85"/>
  <c r="S834" i="85" s="1"/>
  <c r="Q834" i="85"/>
  <c r="O834" i="85"/>
  <c r="M834" i="85"/>
  <c r="K834" i="85"/>
  <c r="I834" i="85"/>
  <c r="G834" i="85"/>
  <c r="C834" i="85"/>
  <c r="R833" i="85"/>
  <c r="S833" i="85" s="1"/>
  <c r="Q833" i="85"/>
  <c r="O833" i="85"/>
  <c r="M833" i="85"/>
  <c r="K833" i="85"/>
  <c r="I833" i="85"/>
  <c r="G833" i="85"/>
  <c r="C833" i="85"/>
  <c r="R832" i="85"/>
  <c r="S832" i="85" s="1"/>
  <c r="Q832" i="85"/>
  <c r="O832" i="85"/>
  <c r="M832" i="85"/>
  <c r="K832" i="85"/>
  <c r="I832" i="85"/>
  <c r="G832" i="85"/>
  <c r="C832" i="85"/>
  <c r="R831" i="85"/>
  <c r="S831" i="85" s="1"/>
  <c r="Q831" i="85"/>
  <c r="O831" i="85"/>
  <c r="M831" i="85"/>
  <c r="K831" i="85"/>
  <c r="I831" i="85"/>
  <c r="G831" i="85"/>
  <c r="C831" i="85"/>
  <c r="R830" i="85"/>
  <c r="S830" i="85" s="1"/>
  <c r="Q830" i="85"/>
  <c r="O830" i="85"/>
  <c r="M830" i="85"/>
  <c r="K830" i="85"/>
  <c r="I830" i="85"/>
  <c r="G830" i="85"/>
  <c r="C830" i="85"/>
  <c r="R829" i="85"/>
  <c r="S829" i="85" s="1"/>
  <c r="Q829" i="85"/>
  <c r="O829" i="85"/>
  <c r="M829" i="85"/>
  <c r="K829" i="85"/>
  <c r="I829" i="85"/>
  <c r="G829" i="85"/>
  <c r="C829" i="85"/>
  <c r="R828" i="85"/>
  <c r="S828" i="85" s="1"/>
  <c r="Q828" i="85"/>
  <c r="O828" i="85"/>
  <c r="M828" i="85"/>
  <c r="K828" i="85"/>
  <c r="I828" i="85"/>
  <c r="G828" i="85"/>
  <c r="C828" i="85"/>
  <c r="R827" i="85"/>
  <c r="S827" i="85" s="1"/>
  <c r="Q827" i="85"/>
  <c r="O827" i="85"/>
  <c r="M827" i="85"/>
  <c r="K827" i="85"/>
  <c r="I827" i="85"/>
  <c r="G827" i="85"/>
  <c r="C827" i="85"/>
  <c r="R826" i="85"/>
  <c r="S826" i="85" s="1"/>
  <c r="Q826" i="85"/>
  <c r="O826" i="85"/>
  <c r="M826" i="85"/>
  <c r="K826" i="85"/>
  <c r="I826" i="85"/>
  <c r="G826" i="85"/>
  <c r="C826" i="85"/>
  <c r="R825" i="85"/>
  <c r="S825" i="85" s="1"/>
  <c r="Q825" i="85"/>
  <c r="O825" i="85"/>
  <c r="M825" i="85"/>
  <c r="K825" i="85"/>
  <c r="I825" i="85"/>
  <c r="G825" i="85"/>
  <c r="C825" i="85"/>
  <c r="R824" i="85"/>
  <c r="S824" i="85" s="1"/>
  <c r="Q824" i="85"/>
  <c r="O824" i="85"/>
  <c r="M824" i="85"/>
  <c r="K824" i="85"/>
  <c r="I824" i="85"/>
  <c r="G824" i="85"/>
  <c r="C824" i="85"/>
  <c r="R823" i="85"/>
  <c r="S823" i="85" s="1"/>
  <c r="Q823" i="85"/>
  <c r="O823" i="85"/>
  <c r="M823" i="85"/>
  <c r="K823" i="85"/>
  <c r="I823" i="85"/>
  <c r="G823" i="85"/>
  <c r="C823" i="85"/>
  <c r="R822" i="85"/>
  <c r="S822" i="85" s="1"/>
  <c r="Q822" i="85"/>
  <c r="O822" i="85"/>
  <c r="M822" i="85"/>
  <c r="K822" i="85"/>
  <c r="I822" i="85"/>
  <c r="G822" i="85"/>
  <c r="C822" i="85"/>
  <c r="R821" i="85"/>
  <c r="S821" i="85" s="1"/>
  <c r="Q821" i="85"/>
  <c r="O821" i="85"/>
  <c r="M821" i="85"/>
  <c r="K821" i="85"/>
  <c r="I821" i="85"/>
  <c r="G821" i="85"/>
  <c r="C821" i="85"/>
  <c r="R820" i="85"/>
  <c r="S820" i="85" s="1"/>
  <c r="Q820" i="85"/>
  <c r="O820" i="85"/>
  <c r="M820" i="85"/>
  <c r="K820" i="85"/>
  <c r="I820" i="85"/>
  <c r="G820" i="85"/>
  <c r="C820" i="85"/>
  <c r="R819" i="85"/>
  <c r="S819" i="85" s="1"/>
  <c r="Q819" i="85"/>
  <c r="O819" i="85"/>
  <c r="M819" i="85"/>
  <c r="K819" i="85"/>
  <c r="I819" i="85"/>
  <c r="G819" i="85"/>
  <c r="C819" i="85"/>
  <c r="R818" i="85"/>
  <c r="S818" i="85" s="1"/>
  <c r="Q818" i="85"/>
  <c r="O818" i="85"/>
  <c r="M818" i="85"/>
  <c r="K818" i="85"/>
  <c r="I818" i="85"/>
  <c r="G818" i="85"/>
  <c r="C818" i="85"/>
  <c r="R817" i="85"/>
  <c r="S817" i="85" s="1"/>
  <c r="Q817" i="85"/>
  <c r="O817" i="85"/>
  <c r="M817" i="85"/>
  <c r="K817" i="85"/>
  <c r="I817" i="85"/>
  <c r="G817" i="85"/>
  <c r="C817" i="85"/>
  <c r="R816" i="85"/>
  <c r="S816" i="85" s="1"/>
  <c r="Q816" i="85"/>
  <c r="O816" i="85"/>
  <c r="M816" i="85"/>
  <c r="K816" i="85"/>
  <c r="I816" i="85"/>
  <c r="G816" i="85"/>
  <c r="C816" i="85"/>
  <c r="R815" i="85"/>
  <c r="S815" i="85" s="1"/>
  <c r="Q815" i="85"/>
  <c r="O815" i="85"/>
  <c r="M815" i="85"/>
  <c r="K815" i="85"/>
  <c r="I815" i="85"/>
  <c r="G815" i="85"/>
  <c r="C815" i="85"/>
  <c r="R814" i="85"/>
  <c r="S814" i="85" s="1"/>
  <c r="Q814" i="85"/>
  <c r="O814" i="85"/>
  <c r="M814" i="85"/>
  <c r="K814" i="85"/>
  <c r="I814" i="85"/>
  <c r="G814" i="85"/>
  <c r="C814" i="85"/>
  <c r="R813" i="85"/>
  <c r="S813" i="85" s="1"/>
  <c r="Q813" i="85"/>
  <c r="O813" i="85"/>
  <c r="M813" i="85"/>
  <c r="K813" i="85"/>
  <c r="I813" i="85"/>
  <c r="G813" i="85"/>
  <c r="C813" i="85"/>
  <c r="R812" i="85"/>
  <c r="S812" i="85" s="1"/>
  <c r="Q812" i="85"/>
  <c r="O812" i="85"/>
  <c r="M812" i="85"/>
  <c r="K812" i="85"/>
  <c r="I812" i="85"/>
  <c r="G812" i="85"/>
  <c r="C812" i="85"/>
  <c r="R811" i="85"/>
  <c r="S811" i="85" s="1"/>
  <c r="Q811" i="85"/>
  <c r="O811" i="85"/>
  <c r="M811" i="85"/>
  <c r="K811" i="85"/>
  <c r="I811" i="85"/>
  <c r="G811" i="85"/>
  <c r="C811" i="85"/>
  <c r="R810" i="85"/>
  <c r="S810" i="85" s="1"/>
  <c r="Q810" i="85"/>
  <c r="O810" i="85"/>
  <c r="M810" i="85"/>
  <c r="K810" i="85"/>
  <c r="I810" i="85"/>
  <c r="G810" i="85"/>
  <c r="C810" i="85"/>
  <c r="R809" i="85"/>
  <c r="S809" i="85" s="1"/>
  <c r="Q809" i="85"/>
  <c r="O809" i="85"/>
  <c r="M809" i="85"/>
  <c r="K809" i="85"/>
  <c r="I809" i="85"/>
  <c r="G809" i="85"/>
  <c r="C809" i="85"/>
  <c r="R808" i="85"/>
  <c r="S808" i="85" s="1"/>
  <c r="Q808" i="85"/>
  <c r="O808" i="85"/>
  <c r="M808" i="85"/>
  <c r="K808" i="85"/>
  <c r="I808" i="85"/>
  <c r="G808" i="85"/>
  <c r="C808" i="85"/>
  <c r="R807" i="85"/>
  <c r="S807" i="85" s="1"/>
  <c r="Q807" i="85"/>
  <c r="O807" i="85"/>
  <c r="M807" i="85"/>
  <c r="K807" i="85"/>
  <c r="I807" i="85"/>
  <c r="G807" i="85"/>
  <c r="C807" i="85"/>
  <c r="R806" i="85"/>
  <c r="S806" i="85" s="1"/>
  <c r="Q806" i="85"/>
  <c r="O806" i="85"/>
  <c r="M806" i="85"/>
  <c r="K806" i="85"/>
  <c r="I806" i="85"/>
  <c r="G806" i="85"/>
  <c r="C806" i="85"/>
  <c r="R805" i="85"/>
  <c r="S805" i="85" s="1"/>
  <c r="Q805" i="85"/>
  <c r="O805" i="85"/>
  <c r="M805" i="85"/>
  <c r="K805" i="85"/>
  <c r="I805" i="85"/>
  <c r="G805" i="85"/>
  <c r="C805" i="85"/>
  <c r="R804" i="85"/>
  <c r="S804" i="85" s="1"/>
  <c r="Q804" i="85"/>
  <c r="O804" i="85"/>
  <c r="M804" i="85"/>
  <c r="K804" i="85"/>
  <c r="I804" i="85"/>
  <c r="G804" i="85"/>
  <c r="C804" i="85"/>
  <c r="R803" i="85"/>
  <c r="S803" i="85" s="1"/>
  <c r="Q803" i="85"/>
  <c r="O803" i="85"/>
  <c r="M803" i="85"/>
  <c r="K803" i="85"/>
  <c r="I803" i="85"/>
  <c r="G803" i="85"/>
  <c r="C803" i="85"/>
  <c r="R802" i="85"/>
  <c r="S802" i="85" s="1"/>
  <c r="Q802" i="85"/>
  <c r="O802" i="85"/>
  <c r="M802" i="85"/>
  <c r="K802" i="85"/>
  <c r="I802" i="85"/>
  <c r="G802" i="85"/>
  <c r="C802" i="85"/>
  <c r="R801" i="85"/>
  <c r="S801" i="85" s="1"/>
  <c r="Q801" i="85"/>
  <c r="O801" i="85"/>
  <c r="M801" i="85"/>
  <c r="K801" i="85"/>
  <c r="I801" i="85"/>
  <c r="G801" i="85"/>
  <c r="C801" i="85"/>
  <c r="R800" i="85"/>
  <c r="S800" i="85" s="1"/>
  <c r="Q800" i="85"/>
  <c r="O800" i="85"/>
  <c r="M800" i="85"/>
  <c r="K800" i="85"/>
  <c r="I800" i="85"/>
  <c r="G800" i="85"/>
  <c r="C800" i="85"/>
  <c r="R799" i="85"/>
  <c r="S799" i="85" s="1"/>
  <c r="Q799" i="85"/>
  <c r="O799" i="85"/>
  <c r="M799" i="85"/>
  <c r="K799" i="85"/>
  <c r="I799" i="85"/>
  <c r="G799" i="85"/>
  <c r="C799" i="85"/>
  <c r="R798" i="85"/>
  <c r="S798" i="85" s="1"/>
  <c r="Q798" i="85"/>
  <c r="O798" i="85"/>
  <c r="M798" i="85"/>
  <c r="K798" i="85"/>
  <c r="I798" i="85"/>
  <c r="G798" i="85"/>
  <c r="C798" i="85"/>
  <c r="R797" i="85"/>
  <c r="S797" i="85" s="1"/>
  <c r="Q797" i="85"/>
  <c r="O797" i="85"/>
  <c r="M797" i="85"/>
  <c r="K797" i="85"/>
  <c r="I797" i="85"/>
  <c r="G797" i="85"/>
  <c r="C797" i="85"/>
  <c r="R796" i="85"/>
  <c r="S796" i="85" s="1"/>
  <c r="Q796" i="85"/>
  <c r="O796" i="85"/>
  <c r="M796" i="85"/>
  <c r="K796" i="85"/>
  <c r="I796" i="85"/>
  <c r="G796" i="85"/>
  <c r="C796" i="85"/>
  <c r="R795" i="85"/>
  <c r="S795" i="85" s="1"/>
  <c r="Q795" i="85"/>
  <c r="O795" i="85"/>
  <c r="M795" i="85"/>
  <c r="K795" i="85"/>
  <c r="I795" i="85"/>
  <c r="G795" i="85"/>
  <c r="C795" i="85"/>
  <c r="R794" i="85"/>
  <c r="S794" i="85" s="1"/>
  <c r="Q794" i="85"/>
  <c r="O794" i="85"/>
  <c r="M794" i="85"/>
  <c r="K794" i="85"/>
  <c r="I794" i="85"/>
  <c r="G794" i="85"/>
  <c r="C794" i="85"/>
  <c r="R793" i="85"/>
  <c r="S793" i="85" s="1"/>
  <c r="Q793" i="85"/>
  <c r="O793" i="85"/>
  <c r="M793" i="85"/>
  <c r="K793" i="85"/>
  <c r="I793" i="85"/>
  <c r="G793" i="85"/>
  <c r="C793" i="85"/>
  <c r="R792" i="85"/>
  <c r="S792" i="85" s="1"/>
  <c r="Q792" i="85"/>
  <c r="O792" i="85"/>
  <c r="M792" i="85"/>
  <c r="K792" i="85"/>
  <c r="I792" i="85"/>
  <c r="G792" i="85"/>
  <c r="C792" i="85"/>
  <c r="R791" i="85"/>
  <c r="S791" i="85" s="1"/>
  <c r="Q791" i="85"/>
  <c r="O791" i="85"/>
  <c r="M791" i="85"/>
  <c r="K791" i="85"/>
  <c r="I791" i="85"/>
  <c r="G791" i="85"/>
  <c r="C791" i="85"/>
  <c r="R790" i="85"/>
  <c r="S790" i="85" s="1"/>
  <c r="Q790" i="85"/>
  <c r="O790" i="85"/>
  <c r="M790" i="85"/>
  <c r="K790" i="85"/>
  <c r="I790" i="85"/>
  <c r="G790" i="85"/>
  <c r="C790" i="85"/>
  <c r="R789" i="85"/>
  <c r="S789" i="85" s="1"/>
  <c r="Q789" i="85"/>
  <c r="O789" i="85"/>
  <c r="M789" i="85"/>
  <c r="K789" i="85"/>
  <c r="I789" i="85"/>
  <c r="G789" i="85"/>
  <c r="C789" i="85"/>
  <c r="R788" i="85"/>
  <c r="S788" i="85" s="1"/>
  <c r="Q788" i="85"/>
  <c r="O788" i="85"/>
  <c r="M788" i="85"/>
  <c r="K788" i="85"/>
  <c r="I788" i="85"/>
  <c r="G788" i="85"/>
  <c r="C788" i="85"/>
  <c r="R787" i="85"/>
  <c r="S787" i="85" s="1"/>
  <c r="Q787" i="85"/>
  <c r="O787" i="85"/>
  <c r="M787" i="85"/>
  <c r="K787" i="85"/>
  <c r="I787" i="85"/>
  <c r="G787" i="85"/>
  <c r="C787" i="85"/>
  <c r="R786" i="85"/>
  <c r="S786" i="85" s="1"/>
  <c r="Q786" i="85"/>
  <c r="O786" i="85"/>
  <c r="M786" i="85"/>
  <c r="K786" i="85"/>
  <c r="I786" i="85"/>
  <c r="G786" i="85"/>
  <c r="C786" i="85"/>
  <c r="R785" i="85"/>
  <c r="S785" i="85" s="1"/>
  <c r="Q785" i="85"/>
  <c r="O785" i="85"/>
  <c r="M785" i="85"/>
  <c r="K785" i="85"/>
  <c r="I785" i="85"/>
  <c r="G785" i="85"/>
  <c r="C785" i="85"/>
  <c r="R784" i="85"/>
  <c r="S784" i="85" s="1"/>
  <c r="Q784" i="85"/>
  <c r="O784" i="85"/>
  <c r="M784" i="85"/>
  <c r="K784" i="85"/>
  <c r="I784" i="85"/>
  <c r="G784" i="85"/>
  <c r="C784" i="85"/>
  <c r="R783" i="85"/>
  <c r="S783" i="85" s="1"/>
  <c r="Q783" i="85"/>
  <c r="O783" i="85"/>
  <c r="M783" i="85"/>
  <c r="K783" i="85"/>
  <c r="I783" i="85"/>
  <c r="G783" i="85"/>
  <c r="C783" i="85"/>
  <c r="R782" i="85"/>
  <c r="S782" i="85" s="1"/>
  <c r="Q782" i="85"/>
  <c r="O782" i="85"/>
  <c r="M782" i="85"/>
  <c r="K782" i="85"/>
  <c r="I782" i="85"/>
  <c r="G782" i="85"/>
  <c r="C782" i="85"/>
  <c r="R781" i="85"/>
  <c r="S781" i="85" s="1"/>
  <c r="Q781" i="85"/>
  <c r="O781" i="85"/>
  <c r="M781" i="85"/>
  <c r="K781" i="85"/>
  <c r="I781" i="85"/>
  <c r="G781" i="85"/>
  <c r="C781" i="85"/>
  <c r="R780" i="85"/>
  <c r="S780" i="85" s="1"/>
  <c r="Q780" i="85"/>
  <c r="O780" i="85"/>
  <c r="M780" i="85"/>
  <c r="K780" i="85"/>
  <c r="I780" i="85"/>
  <c r="G780" i="85"/>
  <c r="C780" i="85"/>
  <c r="R779" i="85"/>
  <c r="S779" i="85" s="1"/>
  <c r="Q779" i="85"/>
  <c r="O779" i="85"/>
  <c r="M779" i="85"/>
  <c r="K779" i="85"/>
  <c r="I779" i="85"/>
  <c r="G779" i="85"/>
  <c r="C779" i="85"/>
  <c r="S778" i="85"/>
  <c r="R778" i="85"/>
  <c r="Q778" i="85"/>
  <c r="O778" i="85"/>
  <c r="M778" i="85"/>
  <c r="K778" i="85"/>
  <c r="I778" i="85"/>
  <c r="G778" i="85"/>
  <c r="C778" i="85"/>
  <c r="R777" i="85"/>
  <c r="S777" i="85" s="1"/>
  <c r="Q777" i="85"/>
  <c r="O777" i="85"/>
  <c r="M777" i="85"/>
  <c r="K777" i="85"/>
  <c r="I777" i="85"/>
  <c r="G777" i="85"/>
  <c r="C777" i="85"/>
  <c r="R776" i="85"/>
  <c r="S776" i="85" s="1"/>
  <c r="Q776" i="85"/>
  <c r="O776" i="85"/>
  <c r="M776" i="85"/>
  <c r="K776" i="85"/>
  <c r="I776" i="85"/>
  <c r="G776" i="85"/>
  <c r="C776" i="85"/>
  <c r="R775" i="85"/>
  <c r="S775" i="85" s="1"/>
  <c r="Q775" i="85"/>
  <c r="O775" i="85"/>
  <c r="M775" i="85"/>
  <c r="K775" i="85"/>
  <c r="I775" i="85"/>
  <c r="G775" i="85"/>
  <c r="C775" i="85"/>
  <c r="R774" i="85"/>
  <c r="S774" i="85" s="1"/>
  <c r="Q774" i="85"/>
  <c r="O774" i="85"/>
  <c r="M774" i="85"/>
  <c r="K774" i="85"/>
  <c r="I774" i="85"/>
  <c r="G774" i="85"/>
  <c r="C774" i="85"/>
  <c r="R773" i="85"/>
  <c r="S773" i="85" s="1"/>
  <c r="Q773" i="85"/>
  <c r="O773" i="85"/>
  <c r="M773" i="85"/>
  <c r="K773" i="85"/>
  <c r="I773" i="85"/>
  <c r="G773" i="85"/>
  <c r="C773" i="85"/>
  <c r="R772" i="85"/>
  <c r="S772" i="85" s="1"/>
  <c r="Q772" i="85"/>
  <c r="O772" i="85"/>
  <c r="M772" i="85"/>
  <c r="K772" i="85"/>
  <c r="I772" i="85"/>
  <c r="G772" i="85"/>
  <c r="C772" i="85"/>
  <c r="R771" i="85"/>
  <c r="S771" i="85" s="1"/>
  <c r="Q771" i="85"/>
  <c r="O771" i="85"/>
  <c r="M771" i="85"/>
  <c r="K771" i="85"/>
  <c r="I771" i="85"/>
  <c r="G771" i="85"/>
  <c r="C771" i="85"/>
  <c r="R770" i="85"/>
  <c r="S770" i="85" s="1"/>
  <c r="Q770" i="85"/>
  <c r="O770" i="85"/>
  <c r="M770" i="85"/>
  <c r="K770" i="85"/>
  <c r="I770" i="85"/>
  <c r="G770" i="85"/>
  <c r="C770" i="85"/>
  <c r="R769" i="85"/>
  <c r="S769" i="85" s="1"/>
  <c r="Q769" i="85"/>
  <c r="O769" i="85"/>
  <c r="M769" i="85"/>
  <c r="K769" i="85"/>
  <c r="I769" i="85"/>
  <c r="G769" i="85"/>
  <c r="C769" i="85"/>
  <c r="R768" i="85"/>
  <c r="S768" i="85" s="1"/>
  <c r="Q768" i="85"/>
  <c r="O768" i="85"/>
  <c r="M768" i="85"/>
  <c r="K768" i="85"/>
  <c r="I768" i="85"/>
  <c r="G768" i="85"/>
  <c r="C768" i="85"/>
  <c r="R767" i="85"/>
  <c r="S767" i="85" s="1"/>
  <c r="Q767" i="85"/>
  <c r="O767" i="85"/>
  <c r="M767" i="85"/>
  <c r="K767" i="85"/>
  <c r="I767" i="85"/>
  <c r="G767" i="85"/>
  <c r="C767" i="85"/>
  <c r="R766" i="85"/>
  <c r="S766" i="85" s="1"/>
  <c r="Q766" i="85"/>
  <c r="O766" i="85"/>
  <c r="M766" i="85"/>
  <c r="K766" i="85"/>
  <c r="I766" i="85"/>
  <c r="G766" i="85"/>
  <c r="C766" i="85"/>
  <c r="R765" i="85"/>
  <c r="S765" i="85" s="1"/>
  <c r="Q765" i="85"/>
  <c r="O765" i="85"/>
  <c r="M765" i="85"/>
  <c r="K765" i="85"/>
  <c r="I765" i="85"/>
  <c r="G765" i="85"/>
  <c r="C765" i="85"/>
  <c r="R764" i="85"/>
  <c r="S764" i="85" s="1"/>
  <c r="Q764" i="85"/>
  <c r="O764" i="85"/>
  <c r="M764" i="85"/>
  <c r="K764" i="85"/>
  <c r="I764" i="85"/>
  <c r="G764" i="85"/>
  <c r="C764" i="85"/>
  <c r="R763" i="85"/>
  <c r="S763" i="85" s="1"/>
  <c r="Q763" i="85"/>
  <c r="O763" i="85"/>
  <c r="M763" i="85"/>
  <c r="K763" i="85"/>
  <c r="I763" i="85"/>
  <c r="G763" i="85"/>
  <c r="C763" i="85"/>
  <c r="R762" i="85"/>
  <c r="S762" i="85" s="1"/>
  <c r="Q762" i="85"/>
  <c r="O762" i="85"/>
  <c r="M762" i="85"/>
  <c r="K762" i="85"/>
  <c r="I762" i="85"/>
  <c r="G762" i="85"/>
  <c r="C762" i="85"/>
  <c r="R761" i="85"/>
  <c r="S761" i="85" s="1"/>
  <c r="Q761" i="85"/>
  <c r="O761" i="85"/>
  <c r="M761" i="85"/>
  <c r="K761" i="85"/>
  <c r="I761" i="85"/>
  <c r="G761" i="85"/>
  <c r="C761" i="85"/>
  <c r="R760" i="85"/>
  <c r="S760" i="85" s="1"/>
  <c r="Q760" i="85"/>
  <c r="O760" i="85"/>
  <c r="M760" i="85"/>
  <c r="K760" i="85"/>
  <c r="I760" i="85"/>
  <c r="G760" i="85"/>
  <c r="C760" i="85"/>
  <c r="R759" i="85"/>
  <c r="S759" i="85" s="1"/>
  <c r="Q759" i="85"/>
  <c r="O759" i="85"/>
  <c r="M759" i="85"/>
  <c r="K759" i="85"/>
  <c r="I759" i="85"/>
  <c r="G759" i="85"/>
  <c r="C759" i="85"/>
  <c r="R758" i="85"/>
  <c r="S758" i="85" s="1"/>
  <c r="Q758" i="85"/>
  <c r="O758" i="85"/>
  <c r="M758" i="85"/>
  <c r="K758" i="85"/>
  <c r="I758" i="85"/>
  <c r="G758" i="85"/>
  <c r="C758" i="85"/>
  <c r="R757" i="85"/>
  <c r="S757" i="85" s="1"/>
  <c r="Q757" i="85"/>
  <c r="O757" i="85"/>
  <c r="M757" i="85"/>
  <c r="K757" i="85"/>
  <c r="I757" i="85"/>
  <c r="G757" i="85"/>
  <c r="C757" i="85"/>
  <c r="R756" i="85"/>
  <c r="S756" i="85" s="1"/>
  <c r="Q756" i="85"/>
  <c r="O756" i="85"/>
  <c r="M756" i="85"/>
  <c r="K756" i="85"/>
  <c r="I756" i="85"/>
  <c r="G756" i="85"/>
  <c r="C756" i="85"/>
  <c r="R755" i="85"/>
  <c r="S755" i="85" s="1"/>
  <c r="Q755" i="85"/>
  <c r="O755" i="85"/>
  <c r="M755" i="85"/>
  <c r="K755" i="85"/>
  <c r="I755" i="85"/>
  <c r="G755" i="85"/>
  <c r="C755" i="85"/>
  <c r="R754" i="85"/>
  <c r="S754" i="85" s="1"/>
  <c r="Q754" i="85"/>
  <c r="O754" i="85"/>
  <c r="M754" i="85"/>
  <c r="K754" i="85"/>
  <c r="I754" i="85"/>
  <c r="G754" i="85"/>
  <c r="C754" i="85"/>
  <c r="R753" i="85"/>
  <c r="S753" i="85" s="1"/>
  <c r="Q753" i="85"/>
  <c r="O753" i="85"/>
  <c r="M753" i="85"/>
  <c r="K753" i="85"/>
  <c r="I753" i="85"/>
  <c r="G753" i="85"/>
  <c r="C753" i="85"/>
  <c r="R752" i="85"/>
  <c r="S752" i="85" s="1"/>
  <c r="Q752" i="85"/>
  <c r="O752" i="85"/>
  <c r="M752" i="85"/>
  <c r="K752" i="85"/>
  <c r="I752" i="85"/>
  <c r="G752" i="85"/>
  <c r="C752" i="85"/>
  <c r="R751" i="85"/>
  <c r="S751" i="85" s="1"/>
  <c r="Q751" i="85"/>
  <c r="O751" i="85"/>
  <c r="M751" i="85"/>
  <c r="K751" i="85"/>
  <c r="I751" i="85"/>
  <c r="G751" i="85"/>
  <c r="C751" i="85"/>
  <c r="R750" i="85"/>
  <c r="S750" i="85" s="1"/>
  <c r="Q750" i="85"/>
  <c r="O750" i="85"/>
  <c r="M750" i="85"/>
  <c r="K750" i="85"/>
  <c r="I750" i="85"/>
  <c r="G750" i="85"/>
  <c r="C750" i="85"/>
  <c r="R749" i="85"/>
  <c r="S749" i="85" s="1"/>
  <c r="Q749" i="85"/>
  <c r="O749" i="85"/>
  <c r="M749" i="85"/>
  <c r="K749" i="85"/>
  <c r="I749" i="85"/>
  <c r="G749" i="85"/>
  <c r="C749" i="85"/>
  <c r="R748" i="85"/>
  <c r="S748" i="85" s="1"/>
  <c r="Q748" i="85"/>
  <c r="O748" i="85"/>
  <c r="M748" i="85"/>
  <c r="K748" i="85"/>
  <c r="I748" i="85"/>
  <c r="G748" i="85"/>
  <c r="C748" i="85"/>
  <c r="R747" i="85"/>
  <c r="S747" i="85" s="1"/>
  <c r="Q747" i="85"/>
  <c r="O747" i="85"/>
  <c r="M747" i="85"/>
  <c r="K747" i="85"/>
  <c r="I747" i="85"/>
  <c r="G747" i="85"/>
  <c r="C747" i="85"/>
  <c r="R746" i="85"/>
  <c r="S746" i="85" s="1"/>
  <c r="Q746" i="85"/>
  <c r="O746" i="85"/>
  <c r="M746" i="85"/>
  <c r="K746" i="85"/>
  <c r="I746" i="85"/>
  <c r="G746" i="85"/>
  <c r="C746" i="85"/>
  <c r="R745" i="85"/>
  <c r="S745" i="85" s="1"/>
  <c r="Q745" i="85"/>
  <c r="O745" i="85"/>
  <c r="M745" i="85"/>
  <c r="K745" i="85"/>
  <c r="I745" i="85"/>
  <c r="G745" i="85"/>
  <c r="C745" i="85"/>
  <c r="R744" i="85"/>
  <c r="S744" i="85" s="1"/>
  <c r="Q744" i="85"/>
  <c r="O744" i="85"/>
  <c r="M744" i="85"/>
  <c r="K744" i="85"/>
  <c r="I744" i="85"/>
  <c r="G744" i="85"/>
  <c r="C744" i="85"/>
  <c r="R743" i="85"/>
  <c r="S743" i="85" s="1"/>
  <c r="Q743" i="85"/>
  <c r="O743" i="85"/>
  <c r="M743" i="85"/>
  <c r="K743" i="85"/>
  <c r="I743" i="85"/>
  <c r="G743" i="85"/>
  <c r="C743" i="85"/>
  <c r="R742" i="85"/>
  <c r="S742" i="85" s="1"/>
  <c r="Q742" i="85"/>
  <c r="O742" i="85"/>
  <c r="M742" i="85"/>
  <c r="K742" i="85"/>
  <c r="I742" i="85"/>
  <c r="G742" i="85"/>
  <c r="C742" i="85"/>
  <c r="R741" i="85"/>
  <c r="S741" i="85" s="1"/>
  <c r="Q741" i="85"/>
  <c r="O741" i="85"/>
  <c r="M741" i="85"/>
  <c r="K741" i="85"/>
  <c r="I741" i="85"/>
  <c r="G741" i="85"/>
  <c r="C741" i="85"/>
  <c r="R740" i="85"/>
  <c r="S740" i="85" s="1"/>
  <c r="Q740" i="85"/>
  <c r="O740" i="85"/>
  <c r="M740" i="85"/>
  <c r="K740" i="85"/>
  <c r="I740" i="85"/>
  <c r="G740" i="85"/>
  <c r="C740" i="85"/>
  <c r="R739" i="85"/>
  <c r="S739" i="85" s="1"/>
  <c r="Q739" i="85"/>
  <c r="O739" i="85"/>
  <c r="M739" i="85"/>
  <c r="K739" i="85"/>
  <c r="I739" i="85"/>
  <c r="G739" i="85"/>
  <c r="C739" i="85"/>
  <c r="R738" i="85"/>
  <c r="S738" i="85" s="1"/>
  <c r="Q738" i="85"/>
  <c r="O738" i="85"/>
  <c r="M738" i="85"/>
  <c r="K738" i="85"/>
  <c r="I738" i="85"/>
  <c r="G738" i="85"/>
  <c r="C738" i="85"/>
  <c r="R737" i="85"/>
  <c r="S737" i="85" s="1"/>
  <c r="Q737" i="85"/>
  <c r="O737" i="85"/>
  <c r="M737" i="85"/>
  <c r="K737" i="85"/>
  <c r="I737" i="85"/>
  <c r="G737" i="85"/>
  <c r="C737" i="85"/>
  <c r="R736" i="85"/>
  <c r="S736" i="85" s="1"/>
  <c r="Q736" i="85"/>
  <c r="O736" i="85"/>
  <c r="M736" i="85"/>
  <c r="K736" i="85"/>
  <c r="I736" i="85"/>
  <c r="G736" i="85"/>
  <c r="C736" i="85"/>
  <c r="R735" i="85"/>
  <c r="S735" i="85" s="1"/>
  <c r="Q735" i="85"/>
  <c r="O735" i="85"/>
  <c r="M735" i="85"/>
  <c r="K735" i="85"/>
  <c r="I735" i="85"/>
  <c r="G735" i="85"/>
  <c r="C735" i="85"/>
  <c r="R734" i="85"/>
  <c r="S734" i="85" s="1"/>
  <c r="Q734" i="85"/>
  <c r="O734" i="85"/>
  <c r="M734" i="85"/>
  <c r="K734" i="85"/>
  <c r="I734" i="85"/>
  <c r="G734" i="85"/>
  <c r="C734" i="85"/>
  <c r="R733" i="85"/>
  <c r="S733" i="85" s="1"/>
  <c r="Q733" i="85"/>
  <c r="O733" i="85"/>
  <c r="M733" i="85"/>
  <c r="K733" i="85"/>
  <c r="I733" i="85"/>
  <c r="G733" i="85"/>
  <c r="C733" i="85"/>
  <c r="R732" i="85"/>
  <c r="S732" i="85" s="1"/>
  <c r="Q732" i="85"/>
  <c r="O732" i="85"/>
  <c r="M732" i="85"/>
  <c r="K732" i="85"/>
  <c r="I732" i="85"/>
  <c r="G732" i="85"/>
  <c r="C732" i="85"/>
  <c r="R731" i="85"/>
  <c r="S731" i="85" s="1"/>
  <c r="Q731" i="85"/>
  <c r="O731" i="85"/>
  <c r="M731" i="85"/>
  <c r="K731" i="85"/>
  <c r="I731" i="85"/>
  <c r="G731" i="85"/>
  <c r="C731" i="85"/>
  <c r="R730" i="85"/>
  <c r="S730" i="85" s="1"/>
  <c r="Q730" i="85"/>
  <c r="O730" i="85"/>
  <c r="M730" i="85"/>
  <c r="K730" i="85"/>
  <c r="I730" i="85"/>
  <c r="G730" i="85"/>
  <c r="C730" i="85"/>
  <c r="R729" i="85"/>
  <c r="S729" i="85" s="1"/>
  <c r="Q729" i="85"/>
  <c r="O729" i="85"/>
  <c r="M729" i="85"/>
  <c r="K729" i="85"/>
  <c r="I729" i="85"/>
  <c r="G729" i="85"/>
  <c r="C729" i="85"/>
  <c r="R728" i="85"/>
  <c r="S728" i="85" s="1"/>
  <c r="Q728" i="85"/>
  <c r="O728" i="85"/>
  <c r="M728" i="85"/>
  <c r="K728" i="85"/>
  <c r="I728" i="85"/>
  <c r="G728" i="85"/>
  <c r="C728" i="85"/>
  <c r="R727" i="85"/>
  <c r="S727" i="85" s="1"/>
  <c r="Q727" i="85"/>
  <c r="O727" i="85"/>
  <c r="M727" i="85"/>
  <c r="K727" i="85"/>
  <c r="I727" i="85"/>
  <c r="G727" i="85"/>
  <c r="C727" i="85"/>
  <c r="R726" i="85"/>
  <c r="S726" i="85" s="1"/>
  <c r="Q726" i="85"/>
  <c r="O726" i="85"/>
  <c r="M726" i="85"/>
  <c r="K726" i="85"/>
  <c r="I726" i="85"/>
  <c r="G726" i="85"/>
  <c r="C726" i="85"/>
  <c r="R725" i="85"/>
  <c r="S725" i="85" s="1"/>
  <c r="Q725" i="85"/>
  <c r="O725" i="85"/>
  <c r="M725" i="85"/>
  <c r="K725" i="85"/>
  <c r="I725" i="85"/>
  <c r="G725" i="85"/>
  <c r="C725" i="85"/>
  <c r="R724" i="85"/>
  <c r="S724" i="85" s="1"/>
  <c r="Q724" i="85"/>
  <c r="O724" i="85"/>
  <c r="M724" i="85"/>
  <c r="K724" i="85"/>
  <c r="I724" i="85"/>
  <c r="G724" i="85"/>
  <c r="C724" i="85"/>
  <c r="R723" i="85"/>
  <c r="S723" i="85" s="1"/>
  <c r="Q723" i="85"/>
  <c r="O723" i="85"/>
  <c r="M723" i="85"/>
  <c r="K723" i="85"/>
  <c r="I723" i="85"/>
  <c r="G723" i="85"/>
  <c r="C723" i="85"/>
  <c r="R722" i="85"/>
  <c r="S722" i="85" s="1"/>
  <c r="Q722" i="85"/>
  <c r="O722" i="85"/>
  <c r="M722" i="85"/>
  <c r="K722" i="85"/>
  <c r="I722" i="85"/>
  <c r="G722" i="85"/>
  <c r="C722" i="85"/>
  <c r="R721" i="85"/>
  <c r="S721" i="85" s="1"/>
  <c r="Q721" i="85"/>
  <c r="O721" i="85"/>
  <c r="M721" i="85"/>
  <c r="K721" i="85"/>
  <c r="I721" i="85"/>
  <c r="G721" i="85"/>
  <c r="C721" i="85"/>
  <c r="R720" i="85"/>
  <c r="S720" i="85" s="1"/>
  <c r="Q720" i="85"/>
  <c r="O720" i="85"/>
  <c r="M720" i="85"/>
  <c r="K720" i="85"/>
  <c r="I720" i="85"/>
  <c r="G720" i="85"/>
  <c r="C720" i="85"/>
  <c r="R719" i="85"/>
  <c r="S719" i="85" s="1"/>
  <c r="Q719" i="85"/>
  <c r="O719" i="85"/>
  <c r="M719" i="85"/>
  <c r="K719" i="85"/>
  <c r="I719" i="85"/>
  <c r="G719" i="85"/>
  <c r="C719" i="85"/>
  <c r="R718" i="85"/>
  <c r="S718" i="85" s="1"/>
  <c r="Q718" i="85"/>
  <c r="O718" i="85"/>
  <c r="M718" i="85"/>
  <c r="K718" i="85"/>
  <c r="I718" i="85"/>
  <c r="G718" i="85"/>
  <c r="C718" i="85"/>
  <c r="R717" i="85"/>
  <c r="S717" i="85" s="1"/>
  <c r="Q717" i="85"/>
  <c r="O717" i="85"/>
  <c r="M717" i="85"/>
  <c r="K717" i="85"/>
  <c r="I717" i="85"/>
  <c r="G717" i="85"/>
  <c r="C717" i="85"/>
  <c r="R716" i="85"/>
  <c r="S716" i="85" s="1"/>
  <c r="Q716" i="85"/>
  <c r="O716" i="85"/>
  <c r="M716" i="85"/>
  <c r="K716" i="85"/>
  <c r="I716" i="85"/>
  <c r="G716" i="85"/>
  <c r="C716" i="85"/>
  <c r="R715" i="85"/>
  <c r="S715" i="85" s="1"/>
  <c r="Q715" i="85"/>
  <c r="O715" i="85"/>
  <c r="M715" i="85"/>
  <c r="K715" i="85"/>
  <c r="I715" i="85"/>
  <c r="G715" i="85"/>
  <c r="C715" i="85"/>
  <c r="S714" i="85"/>
  <c r="R714" i="85"/>
  <c r="Q714" i="85"/>
  <c r="O714" i="85"/>
  <c r="M714" i="85"/>
  <c r="K714" i="85"/>
  <c r="I714" i="85"/>
  <c r="G714" i="85"/>
  <c r="C714" i="85"/>
  <c r="R713" i="85"/>
  <c r="S713" i="85" s="1"/>
  <c r="Q713" i="85"/>
  <c r="O713" i="85"/>
  <c r="M713" i="85"/>
  <c r="K713" i="85"/>
  <c r="I713" i="85"/>
  <c r="G713" i="85"/>
  <c r="C713" i="85"/>
  <c r="R712" i="85"/>
  <c r="S712" i="85" s="1"/>
  <c r="Q712" i="85"/>
  <c r="O712" i="85"/>
  <c r="M712" i="85"/>
  <c r="K712" i="85"/>
  <c r="I712" i="85"/>
  <c r="G712" i="85"/>
  <c r="C712" i="85"/>
  <c r="R711" i="85"/>
  <c r="S711" i="85" s="1"/>
  <c r="Q711" i="85"/>
  <c r="O711" i="85"/>
  <c r="M711" i="85"/>
  <c r="K711" i="85"/>
  <c r="I711" i="85"/>
  <c r="G711" i="85"/>
  <c r="C711" i="85"/>
  <c r="R710" i="85"/>
  <c r="S710" i="85" s="1"/>
  <c r="Q710" i="85"/>
  <c r="O710" i="85"/>
  <c r="M710" i="85"/>
  <c r="K710" i="85"/>
  <c r="I710" i="85"/>
  <c r="G710" i="85"/>
  <c r="C710" i="85"/>
  <c r="R709" i="85"/>
  <c r="S709" i="85" s="1"/>
  <c r="Q709" i="85"/>
  <c r="O709" i="85"/>
  <c r="M709" i="85"/>
  <c r="K709" i="85"/>
  <c r="I709" i="85"/>
  <c r="G709" i="85"/>
  <c r="C709" i="85"/>
  <c r="R708" i="85"/>
  <c r="S708" i="85" s="1"/>
  <c r="Q708" i="85"/>
  <c r="O708" i="85"/>
  <c r="M708" i="85"/>
  <c r="K708" i="85"/>
  <c r="I708" i="85"/>
  <c r="G708" i="85"/>
  <c r="C708" i="85"/>
  <c r="R707" i="85"/>
  <c r="S707" i="85" s="1"/>
  <c r="Q707" i="85"/>
  <c r="O707" i="85"/>
  <c r="M707" i="85"/>
  <c r="K707" i="85"/>
  <c r="I707" i="85"/>
  <c r="G707" i="85"/>
  <c r="C707" i="85"/>
  <c r="R706" i="85"/>
  <c r="S706" i="85" s="1"/>
  <c r="Q706" i="85"/>
  <c r="O706" i="85"/>
  <c r="M706" i="85"/>
  <c r="K706" i="85"/>
  <c r="I706" i="85"/>
  <c r="G706" i="85"/>
  <c r="C706" i="85"/>
  <c r="R705" i="85"/>
  <c r="S705" i="85" s="1"/>
  <c r="Q705" i="85"/>
  <c r="O705" i="85"/>
  <c r="M705" i="85"/>
  <c r="K705" i="85"/>
  <c r="I705" i="85"/>
  <c r="G705" i="85"/>
  <c r="C705" i="85"/>
  <c r="R704" i="85"/>
  <c r="S704" i="85" s="1"/>
  <c r="Q704" i="85"/>
  <c r="O704" i="85"/>
  <c r="M704" i="85"/>
  <c r="K704" i="85"/>
  <c r="I704" i="85"/>
  <c r="G704" i="85"/>
  <c r="C704" i="85"/>
  <c r="R703" i="85"/>
  <c r="S703" i="85" s="1"/>
  <c r="Q703" i="85"/>
  <c r="O703" i="85"/>
  <c r="M703" i="85"/>
  <c r="K703" i="85"/>
  <c r="I703" i="85"/>
  <c r="G703" i="85"/>
  <c r="C703" i="85"/>
  <c r="R702" i="85"/>
  <c r="S702" i="85" s="1"/>
  <c r="Q702" i="85"/>
  <c r="O702" i="85"/>
  <c r="M702" i="85"/>
  <c r="K702" i="85"/>
  <c r="I702" i="85"/>
  <c r="G702" i="85"/>
  <c r="C702" i="85"/>
  <c r="R701" i="85"/>
  <c r="S701" i="85" s="1"/>
  <c r="Q701" i="85"/>
  <c r="O701" i="85"/>
  <c r="M701" i="85"/>
  <c r="K701" i="85"/>
  <c r="I701" i="85"/>
  <c r="G701" i="85"/>
  <c r="C701" i="85"/>
  <c r="R700" i="85"/>
  <c r="S700" i="85" s="1"/>
  <c r="Q700" i="85"/>
  <c r="O700" i="85"/>
  <c r="M700" i="85"/>
  <c r="K700" i="85"/>
  <c r="I700" i="85"/>
  <c r="G700" i="85"/>
  <c r="C700" i="85"/>
  <c r="R699" i="85"/>
  <c r="S699" i="85" s="1"/>
  <c r="Q699" i="85"/>
  <c r="O699" i="85"/>
  <c r="M699" i="85"/>
  <c r="K699" i="85"/>
  <c r="I699" i="85"/>
  <c r="G699" i="85"/>
  <c r="C699" i="85"/>
  <c r="R698" i="85"/>
  <c r="S698" i="85" s="1"/>
  <c r="Q698" i="85"/>
  <c r="O698" i="85"/>
  <c r="M698" i="85"/>
  <c r="K698" i="85"/>
  <c r="I698" i="85"/>
  <c r="G698" i="85"/>
  <c r="C698" i="85"/>
  <c r="R697" i="85"/>
  <c r="S697" i="85" s="1"/>
  <c r="Q697" i="85"/>
  <c r="O697" i="85"/>
  <c r="M697" i="85"/>
  <c r="K697" i="85"/>
  <c r="I697" i="85"/>
  <c r="G697" i="85"/>
  <c r="C697" i="85"/>
  <c r="R696" i="85"/>
  <c r="S696" i="85" s="1"/>
  <c r="Q696" i="85"/>
  <c r="O696" i="85"/>
  <c r="M696" i="85"/>
  <c r="K696" i="85"/>
  <c r="I696" i="85"/>
  <c r="G696" i="85"/>
  <c r="C696" i="85"/>
  <c r="R695" i="85"/>
  <c r="S695" i="85" s="1"/>
  <c r="Q695" i="85"/>
  <c r="O695" i="85"/>
  <c r="M695" i="85"/>
  <c r="K695" i="85"/>
  <c r="I695" i="85"/>
  <c r="G695" i="85"/>
  <c r="C695" i="85"/>
  <c r="R694" i="85"/>
  <c r="S694" i="85" s="1"/>
  <c r="Q694" i="85"/>
  <c r="O694" i="85"/>
  <c r="M694" i="85"/>
  <c r="K694" i="85"/>
  <c r="I694" i="85"/>
  <c r="G694" i="85"/>
  <c r="C694" i="85"/>
  <c r="R693" i="85"/>
  <c r="S693" i="85" s="1"/>
  <c r="Q693" i="85"/>
  <c r="O693" i="85"/>
  <c r="M693" i="85"/>
  <c r="K693" i="85"/>
  <c r="I693" i="85"/>
  <c r="G693" i="85"/>
  <c r="C693" i="85"/>
  <c r="R692" i="85"/>
  <c r="S692" i="85" s="1"/>
  <c r="Q692" i="85"/>
  <c r="O692" i="85"/>
  <c r="M692" i="85"/>
  <c r="K692" i="85"/>
  <c r="I692" i="85"/>
  <c r="G692" i="85"/>
  <c r="C692" i="85"/>
  <c r="R691" i="85"/>
  <c r="S691" i="85" s="1"/>
  <c r="Q691" i="85"/>
  <c r="O691" i="85"/>
  <c r="M691" i="85"/>
  <c r="K691" i="85"/>
  <c r="I691" i="85"/>
  <c r="G691" i="85"/>
  <c r="C691" i="85"/>
  <c r="R690" i="85"/>
  <c r="S690" i="85" s="1"/>
  <c r="Q690" i="85"/>
  <c r="O690" i="85"/>
  <c r="M690" i="85"/>
  <c r="K690" i="85"/>
  <c r="I690" i="85"/>
  <c r="G690" i="85"/>
  <c r="C690" i="85"/>
  <c r="R689" i="85"/>
  <c r="S689" i="85" s="1"/>
  <c r="Q689" i="85"/>
  <c r="O689" i="85"/>
  <c r="M689" i="85"/>
  <c r="K689" i="85"/>
  <c r="I689" i="85"/>
  <c r="G689" i="85"/>
  <c r="C689" i="85"/>
  <c r="R688" i="85"/>
  <c r="S688" i="85" s="1"/>
  <c r="Q688" i="85"/>
  <c r="O688" i="85"/>
  <c r="M688" i="85"/>
  <c r="K688" i="85"/>
  <c r="I688" i="85"/>
  <c r="G688" i="85"/>
  <c r="C688" i="85"/>
  <c r="R687" i="85"/>
  <c r="S687" i="85" s="1"/>
  <c r="Q687" i="85"/>
  <c r="O687" i="85"/>
  <c r="M687" i="85"/>
  <c r="K687" i="85"/>
  <c r="I687" i="85"/>
  <c r="G687" i="85"/>
  <c r="C687" i="85"/>
  <c r="R686" i="85"/>
  <c r="S686" i="85" s="1"/>
  <c r="Q686" i="85"/>
  <c r="O686" i="85"/>
  <c r="M686" i="85"/>
  <c r="K686" i="85"/>
  <c r="I686" i="85"/>
  <c r="G686" i="85"/>
  <c r="C686" i="85"/>
  <c r="R685" i="85"/>
  <c r="S685" i="85" s="1"/>
  <c r="Q685" i="85"/>
  <c r="O685" i="85"/>
  <c r="M685" i="85"/>
  <c r="K685" i="85"/>
  <c r="I685" i="85"/>
  <c r="G685" i="85"/>
  <c r="C685" i="85"/>
  <c r="R684" i="85"/>
  <c r="S684" i="85" s="1"/>
  <c r="Q684" i="85"/>
  <c r="O684" i="85"/>
  <c r="M684" i="85"/>
  <c r="K684" i="85"/>
  <c r="I684" i="85"/>
  <c r="G684" i="85"/>
  <c r="C684" i="85"/>
  <c r="R683" i="85"/>
  <c r="S683" i="85" s="1"/>
  <c r="Q683" i="85"/>
  <c r="O683" i="85"/>
  <c r="M683" i="85"/>
  <c r="K683" i="85"/>
  <c r="I683" i="85"/>
  <c r="G683" i="85"/>
  <c r="C683" i="85"/>
  <c r="R682" i="85"/>
  <c r="S682" i="85" s="1"/>
  <c r="Q682" i="85"/>
  <c r="O682" i="85"/>
  <c r="M682" i="85"/>
  <c r="K682" i="85"/>
  <c r="I682" i="85"/>
  <c r="G682" i="85"/>
  <c r="C682" i="85"/>
  <c r="R681" i="85"/>
  <c r="S681" i="85" s="1"/>
  <c r="Q681" i="85"/>
  <c r="O681" i="85"/>
  <c r="M681" i="85"/>
  <c r="K681" i="85"/>
  <c r="I681" i="85"/>
  <c r="G681" i="85"/>
  <c r="C681" i="85"/>
  <c r="R680" i="85"/>
  <c r="S680" i="85" s="1"/>
  <c r="Q680" i="85"/>
  <c r="O680" i="85"/>
  <c r="M680" i="85"/>
  <c r="K680" i="85"/>
  <c r="I680" i="85"/>
  <c r="G680" i="85"/>
  <c r="C680" i="85"/>
  <c r="R679" i="85"/>
  <c r="S679" i="85" s="1"/>
  <c r="Q679" i="85"/>
  <c r="O679" i="85"/>
  <c r="M679" i="85"/>
  <c r="K679" i="85"/>
  <c r="I679" i="85"/>
  <c r="G679" i="85"/>
  <c r="C679" i="85"/>
  <c r="R678" i="85"/>
  <c r="S678" i="85" s="1"/>
  <c r="Q678" i="85"/>
  <c r="O678" i="85"/>
  <c r="M678" i="85"/>
  <c r="K678" i="85"/>
  <c r="I678" i="85"/>
  <c r="G678" i="85"/>
  <c r="C678" i="85"/>
  <c r="R677" i="85"/>
  <c r="S677" i="85" s="1"/>
  <c r="Q677" i="85"/>
  <c r="O677" i="85"/>
  <c r="M677" i="85"/>
  <c r="K677" i="85"/>
  <c r="I677" i="85"/>
  <c r="G677" i="85"/>
  <c r="C677" i="85"/>
  <c r="R676" i="85"/>
  <c r="S676" i="85" s="1"/>
  <c r="Q676" i="85"/>
  <c r="O676" i="85"/>
  <c r="M676" i="85"/>
  <c r="K676" i="85"/>
  <c r="I676" i="85"/>
  <c r="G676" i="85"/>
  <c r="C676" i="85"/>
  <c r="R675" i="85"/>
  <c r="S675" i="85" s="1"/>
  <c r="Q675" i="85"/>
  <c r="O675" i="85"/>
  <c r="M675" i="85"/>
  <c r="K675" i="85"/>
  <c r="I675" i="85"/>
  <c r="G675" i="85"/>
  <c r="C675" i="85"/>
  <c r="R674" i="85"/>
  <c r="S674" i="85" s="1"/>
  <c r="Q674" i="85"/>
  <c r="O674" i="85"/>
  <c r="M674" i="85"/>
  <c r="K674" i="85"/>
  <c r="I674" i="85"/>
  <c r="G674" i="85"/>
  <c r="C674" i="85"/>
  <c r="R673" i="85"/>
  <c r="S673" i="85" s="1"/>
  <c r="Q673" i="85"/>
  <c r="O673" i="85"/>
  <c r="M673" i="85"/>
  <c r="K673" i="85"/>
  <c r="I673" i="85"/>
  <c r="G673" i="85"/>
  <c r="C673" i="85"/>
  <c r="R672" i="85"/>
  <c r="S672" i="85" s="1"/>
  <c r="Q672" i="85"/>
  <c r="O672" i="85"/>
  <c r="M672" i="85"/>
  <c r="K672" i="85"/>
  <c r="I672" i="85"/>
  <c r="G672" i="85"/>
  <c r="C672" i="85"/>
  <c r="R671" i="85"/>
  <c r="S671" i="85" s="1"/>
  <c r="Q671" i="85"/>
  <c r="O671" i="85"/>
  <c r="M671" i="85"/>
  <c r="K671" i="85"/>
  <c r="I671" i="85"/>
  <c r="G671" i="85"/>
  <c r="C671" i="85"/>
  <c r="R670" i="85"/>
  <c r="S670" i="85" s="1"/>
  <c r="Q670" i="85"/>
  <c r="O670" i="85"/>
  <c r="M670" i="85"/>
  <c r="K670" i="85"/>
  <c r="I670" i="85"/>
  <c r="G670" i="85"/>
  <c r="C670" i="85"/>
  <c r="R669" i="85"/>
  <c r="S669" i="85" s="1"/>
  <c r="Q669" i="85"/>
  <c r="O669" i="85"/>
  <c r="M669" i="85"/>
  <c r="K669" i="85"/>
  <c r="I669" i="85"/>
  <c r="G669" i="85"/>
  <c r="C669" i="85"/>
  <c r="R668" i="85"/>
  <c r="S668" i="85" s="1"/>
  <c r="Q668" i="85"/>
  <c r="O668" i="85"/>
  <c r="M668" i="85"/>
  <c r="K668" i="85"/>
  <c r="I668" i="85"/>
  <c r="G668" i="85"/>
  <c r="C668" i="85"/>
  <c r="R667" i="85"/>
  <c r="S667" i="85" s="1"/>
  <c r="Q667" i="85"/>
  <c r="O667" i="85"/>
  <c r="M667" i="85"/>
  <c r="K667" i="85"/>
  <c r="I667" i="85"/>
  <c r="G667" i="85"/>
  <c r="C667" i="85"/>
  <c r="R666" i="85"/>
  <c r="S666" i="85" s="1"/>
  <c r="Q666" i="85"/>
  <c r="O666" i="85"/>
  <c r="M666" i="85"/>
  <c r="K666" i="85"/>
  <c r="I666" i="85"/>
  <c r="G666" i="85"/>
  <c r="C666" i="85"/>
  <c r="R665" i="85"/>
  <c r="S665" i="85" s="1"/>
  <c r="Q665" i="85"/>
  <c r="O665" i="85"/>
  <c r="M665" i="85"/>
  <c r="K665" i="85"/>
  <c r="I665" i="85"/>
  <c r="G665" i="85"/>
  <c r="C665" i="85"/>
  <c r="R664" i="85"/>
  <c r="S664" i="85" s="1"/>
  <c r="Q664" i="85"/>
  <c r="O664" i="85"/>
  <c r="M664" i="85"/>
  <c r="K664" i="85"/>
  <c r="I664" i="85"/>
  <c r="G664" i="85"/>
  <c r="C664" i="85"/>
  <c r="R663" i="85"/>
  <c r="S663" i="85" s="1"/>
  <c r="Q663" i="85"/>
  <c r="O663" i="85"/>
  <c r="M663" i="85"/>
  <c r="K663" i="85"/>
  <c r="I663" i="85"/>
  <c r="G663" i="85"/>
  <c r="C663" i="85"/>
  <c r="R662" i="85"/>
  <c r="S662" i="85" s="1"/>
  <c r="Q662" i="85"/>
  <c r="O662" i="85"/>
  <c r="M662" i="85"/>
  <c r="K662" i="85"/>
  <c r="I662" i="85"/>
  <c r="G662" i="85"/>
  <c r="C662" i="85"/>
  <c r="R661" i="85"/>
  <c r="S661" i="85" s="1"/>
  <c r="Q661" i="85"/>
  <c r="O661" i="85"/>
  <c r="M661" i="85"/>
  <c r="K661" i="85"/>
  <c r="I661" i="85"/>
  <c r="G661" i="85"/>
  <c r="C661" i="85"/>
  <c r="R660" i="85"/>
  <c r="S660" i="85" s="1"/>
  <c r="Q660" i="85"/>
  <c r="O660" i="85"/>
  <c r="M660" i="85"/>
  <c r="K660" i="85"/>
  <c r="I660" i="85"/>
  <c r="G660" i="85"/>
  <c r="C660" i="85"/>
  <c r="R659" i="85"/>
  <c r="S659" i="85" s="1"/>
  <c r="Q659" i="85"/>
  <c r="O659" i="85"/>
  <c r="M659" i="85"/>
  <c r="K659" i="85"/>
  <c r="I659" i="85"/>
  <c r="G659" i="85"/>
  <c r="C659" i="85"/>
  <c r="R658" i="85"/>
  <c r="S658" i="85" s="1"/>
  <c r="Q658" i="85"/>
  <c r="O658" i="85"/>
  <c r="M658" i="85"/>
  <c r="K658" i="85"/>
  <c r="I658" i="85"/>
  <c r="G658" i="85"/>
  <c r="C658" i="85"/>
  <c r="R657" i="85"/>
  <c r="S657" i="85" s="1"/>
  <c r="Q657" i="85"/>
  <c r="O657" i="85"/>
  <c r="M657" i="85"/>
  <c r="K657" i="85"/>
  <c r="I657" i="85"/>
  <c r="G657" i="85"/>
  <c r="C657" i="85"/>
  <c r="R656" i="85"/>
  <c r="S656" i="85" s="1"/>
  <c r="Q656" i="85"/>
  <c r="O656" i="85"/>
  <c r="M656" i="85"/>
  <c r="K656" i="85"/>
  <c r="I656" i="85"/>
  <c r="G656" i="85"/>
  <c r="C656" i="85"/>
  <c r="R655" i="85"/>
  <c r="S655" i="85" s="1"/>
  <c r="Q655" i="85"/>
  <c r="O655" i="85"/>
  <c r="M655" i="85"/>
  <c r="K655" i="85"/>
  <c r="I655" i="85"/>
  <c r="G655" i="85"/>
  <c r="C655" i="85"/>
  <c r="S654" i="85"/>
  <c r="R654" i="85"/>
  <c r="Q654" i="85"/>
  <c r="O654" i="85"/>
  <c r="M654" i="85"/>
  <c r="K654" i="85"/>
  <c r="I654" i="85"/>
  <c r="G654" i="85"/>
  <c r="C654" i="85"/>
  <c r="R653" i="85"/>
  <c r="S653" i="85" s="1"/>
  <c r="Q653" i="85"/>
  <c r="O653" i="85"/>
  <c r="M653" i="85"/>
  <c r="K653" i="85"/>
  <c r="I653" i="85"/>
  <c r="G653" i="85"/>
  <c r="C653" i="85"/>
  <c r="R652" i="85"/>
  <c r="S652" i="85" s="1"/>
  <c r="Q652" i="85"/>
  <c r="O652" i="85"/>
  <c r="M652" i="85"/>
  <c r="K652" i="85"/>
  <c r="I652" i="85"/>
  <c r="G652" i="85"/>
  <c r="C652" i="85"/>
  <c r="R651" i="85"/>
  <c r="S651" i="85" s="1"/>
  <c r="Q651" i="85"/>
  <c r="O651" i="85"/>
  <c r="M651" i="85"/>
  <c r="K651" i="85"/>
  <c r="I651" i="85"/>
  <c r="G651" i="85"/>
  <c r="C651" i="85"/>
  <c r="R650" i="85"/>
  <c r="S650" i="85" s="1"/>
  <c r="Q650" i="85"/>
  <c r="O650" i="85"/>
  <c r="M650" i="85"/>
  <c r="K650" i="85"/>
  <c r="I650" i="85"/>
  <c r="G650" i="85"/>
  <c r="C650" i="85"/>
  <c r="R649" i="85"/>
  <c r="S649" i="85" s="1"/>
  <c r="Q649" i="85"/>
  <c r="O649" i="85"/>
  <c r="M649" i="85"/>
  <c r="K649" i="85"/>
  <c r="I649" i="85"/>
  <c r="G649" i="85"/>
  <c r="C649" i="85"/>
  <c r="R648" i="85"/>
  <c r="S648" i="85" s="1"/>
  <c r="Q648" i="85"/>
  <c r="O648" i="85"/>
  <c r="M648" i="85"/>
  <c r="K648" i="85"/>
  <c r="I648" i="85"/>
  <c r="G648" i="85"/>
  <c r="C648" i="85"/>
  <c r="R647" i="85"/>
  <c r="S647" i="85" s="1"/>
  <c r="Q647" i="85"/>
  <c r="O647" i="85"/>
  <c r="M647" i="85"/>
  <c r="K647" i="85"/>
  <c r="I647" i="85"/>
  <c r="G647" i="85"/>
  <c r="C647" i="85"/>
  <c r="R646" i="85"/>
  <c r="S646" i="85" s="1"/>
  <c r="Q646" i="85"/>
  <c r="O646" i="85"/>
  <c r="M646" i="85"/>
  <c r="K646" i="85"/>
  <c r="I646" i="85"/>
  <c r="G646" i="85"/>
  <c r="C646" i="85"/>
  <c r="R645" i="85"/>
  <c r="S645" i="85" s="1"/>
  <c r="Q645" i="85"/>
  <c r="O645" i="85"/>
  <c r="M645" i="85"/>
  <c r="K645" i="85"/>
  <c r="I645" i="85"/>
  <c r="G645" i="85"/>
  <c r="C645" i="85"/>
  <c r="R644" i="85"/>
  <c r="S644" i="85" s="1"/>
  <c r="Q644" i="85"/>
  <c r="O644" i="85"/>
  <c r="M644" i="85"/>
  <c r="K644" i="85"/>
  <c r="I644" i="85"/>
  <c r="G644" i="85"/>
  <c r="C644" i="85"/>
  <c r="R643" i="85"/>
  <c r="S643" i="85" s="1"/>
  <c r="Q643" i="85"/>
  <c r="O643" i="85"/>
  <c r="M643" i="85"/>
  <c r="K643" i="85"/>
  <c r="I643" i="85"/>
  <c r="G643" i="85"/>
  <c r="C643" i="85"/>
  <c r="R642" i="85"/>
  <c r="S642" i="85" s="1"/>
  <c r="Q642" i="85"/>
  <c r="O642" i="85"/>
  <c r="M642" i="85"/>
  <c r="K642" i="85"/>
  <c r="I642" i="85"/>
  <c r="G642" i="85"/>
  <c r="C642" i="85"/>
  <c r="R641" i="85"/>
  <c r="S641" i="85" s="1"/>
  <c r="Q641" i="85"/>
  <c r="O641" i="85"/>
  <c r="M641" i="85"/>
  <c r="K641" i="85"/>
  <c r="I641" i="85"/>
  <c r="G641" i="85"/>
  <c r="C641" i="85"/>
  <c r="R640" i="85"/>
  <c r="S640" i="85" s="1"/>
  <c r="Q640" i="85"/>
  <c r="O640" i="85"/>
  <c r="M640" i="85"/>
  <c r="K640" i="85"/>
  <c r="I640" i="85"/>
  <c r="G640" i="85"/>
  <c r="C640" i="85"/>
  <c r="R639" i="85"/>
  <c r="S639" i="85" s="1"/>
  <c r="Q639" i="85"/>
  <c r="O639" i="85"/>
  <c r="M639" i="85"/>
  <c r="K639" i="85"/>
  <c r="I639" i="85"/>
  <c r="G639" i="85"/>
  <c r="C639" i="85"/>
  <c r="R638" i="85"/>
  <c r="S638" i="85" s="1"/>
  <c r="Q638" i="85"/>
  <c r="O638" i="85"/>
  <c r="M638" i="85"/>
  <c r="K638" i="85"/>
  <c r="I638" i="85"/>
  <c r="G638" i="85"/>
  <c r="C638" i="85"/>
  <c r="R637" i="85"/>
  <c r="S637" i="85" s="1"/>
  <c r="Q637" i="85"/>
  <c r="O637" i="85"/>
  <c r="M637" i="85"/>
  <c r="K637" i="85"/>
  <c r="I637" i="85"/>
  <c r="G637" i="85"/>
  <c r="C637" i="85"/>
  <c r="R636" i="85"/>
  <c r="S636" i="85" s="1"/>
  <c r="Q636" i="85"/>
  <c r="O636" i="85"/>
  <c r="M636" i="85"/>
  <c r="K636" i="85"/>
  <c r="I636" i="85"/>
  <c r="G636" i="85"/>
  <c r="C636" i="85"/>
  <c r="R635" i="85"/>
  <c r="S635" i="85" s="1"/>
  <c r="Q635" i="85"/>
  <c r="O635" i="85"/>
  <c r="M635" i="85"/>
  <c r="K635" i="85"/>
  <c r="I635" i="85"/>
  <c r="G635" i="85"/>
  <c r="C635" i="85"/>
  <c r="R634" i="85"/>
  <c r="S634" i="85" s="1"/>
  <c r="Q634" i="85"/>
  <c r="O634" i="85"/>
  <c r="M634" i="85"/>
  <c r="K634" i="85"/>
  <c r="I634" i="85"/>
  <c r="G634" i="85"/>
  <c r="C634" i="85"/>
  <c r="R633" i="85"/>
  <c r="S633" i="85" s="1"/>
  <c r="Q633" i="85"/>
  <c r="O633" i="85"/>
  <c r="M633" i="85"/>
  <c r="K633" i="85"/>
  <c r="I633" i="85"/>
  <c r="G633" i="85"/>
  <c r="C633" i="85"/>
  <c r="R632" i="85"/>
  <c r="S632" i="85" s="1"/>
  <c r="Q632" i="85"/>
  <c r="O632" i="85"/>
  <c r="M632" i="85"/>
  <c r="K632" i="85"/>
  <c r="I632" i="85"/>
  <c r="G632" i="85"/>
  <c r="C632" i="85"/>
  <c r="R631" i="85"/>
  <c r="S631" i="85" s="1"/>
  <c r="Q631" i="85"/>
  <c r="O631" i="85"/>
  <c r="M631" i="85"/>
  <c r="K631" i="85"/>
  <c r="I631" i="85"/>
  <c r="G631" i="85"/>
  <c r="C631" i="85"/>
  <c r="R630" i="85"/>
  <c r="S630" i="85" s="1"/>
  <c r="Q630" i="85"/>
  <c r="O630" i="85"/>
  <c r="M630" i="85"/>
  <c r="K630" i="85"/>
  <c r="I630" i="85"/>
  <c r="G630" i="85"/>
  <c r="C630" i="85"/>
  <c r="R629" i="85"/>
  <c r="S629" i="85" s="1"/>
  <c r="Q629" i="85"/>
  <c r="O629" i="85"/>
  <c r="M629" i="85"/>
  <c r="K629" i="85"/>
  <c r="I629" i="85"/>
  <c r="G629" i="85"/>
  <c r="C629" i="85"/>
  <c r="R628" i="85"/>
  <c r="S628" i="85" s="1"/>
  <c r="Q628" i="85"/>
  <c r="O628" i="85"/>
  <c r="M628" i="85"/>
  <c r="K628" i="85"/>
  <c r="I628" i="85"/>
  <c r="G628" i="85"/>
  <c r="C628" i="85"/>
  <c r="R627" i="85"/>
  <c r="S627" i="85" s="1"/>
  <c r="Q627" i="85"/>
  <c r="O627" i="85"/>
  <c r="M627" i="85"/>
  <c r="K627" i="85"/>
  <c r="I627" i="85"/>
  <c r="G627" i="85"/>
  <c r="C627" i="85"/>
  <c r="R626" i="85"/>
  <c r="S626" i="85" s="1"/>
  <c r="Q626" i="85"/>
  <c r="O626" i="85"/>
  <c r="M626" i="85"/>
  <c r="K626" i="85"/>
  <c r="I626" i="85"/>
  <c r="G626" i="85"/>
  <c r="C626" i="85"/>
  <c r="R625" i="85"/>
  <c r="S625" i="85" s="1"/>
  <c r="Q625" i="85"/>
  <c r="O625" i="85"/>
  <c r="M625" i="85"/>
  <c r="K625" i="85"/>
  <c r="I625" i="85"/>
  <c r="G625" i="85"/>
  <c r="C625" i="85"/>
  <c r="R624" i="85"/>
  <c r="S624" i="85" s="1"/>
  <c r="Q624" i="85"/>
  <c r="O624" i="85"/>
  <c r="M624" i="85"/>
  <c r="K624" i="85"/>
  <c r="I624" i="85"/>
  <c r="G624" i="85"/>
  <c r="C624" i="85"/>
  <c r="R623" i="85"/>
  <c r="S623" i="85" s="1"/>
  <c r="Q623" i="85"/>
  <c r="O623" i="85"/>
  <c r="M623" i="85"/>
  <c r="K623" i="85"/>
  <c r="I623" i="85"/>
  <c r="G623" i="85"/>
  <c r="C623" i="85"/>
  <c r="S622" i="85"/>
  <c r="R622" i="85"/>
  <c r="Q622" i="85"/>
  <c r="O622" i="85"/>
  <c r="M622" i="85"/>
  <c r="K622" i="85"/>
  <c r="I622" i="85"/>
  <c r="G622" i="85"/>
  <c r="C622" i="85"/>
  <c r="R621" i="85"/>
  <c r="S621" i="85" s="1"/>
  <c r="Q621" i="85"/>
  <c r="O621" i="85"/>
  <c r="M621" i="85"/>
  <c r="K621" i="85"/>
  <c r="I621" i="85"/>
  <c r="G621" i="85"/>
  <c r="C621" i="85"/>
  <c r="R620" i="85"/>
  <c r="S620" i="85" s="1"/>
  <c r="Q620" i="85"/>
  <c r="O620" i="85"/>
  <c r="M620" i="85"/>
  <c r="K620" i="85"/>
  <c r="I620" i="85"/>
  <c r="G620" i="85"/>
  <c r="C620" i="85"/>
  <c r="R619" i="85"/>
  <c r="S619" i="85" s="1"/>
  <c r="Q619" i="85"/>
  <c r="O619" i="85"/>
  <c r="M619" i="85"/>
  <c r="K619" i="85"/>
  <c r="I619" i="85"/>
  <c r="G619" i="85"/>
  <c r="C619" i="85"/>
  <c r="R618" i="85"/>
  <c r="S618" i="85" s="1"/>
  <c r="Q618" i="85"/>
  <c r="O618" i="85"/>
  <c r="M618" i="85"/>
  <c r="K618" i="85"/>
  <c r="I618" i="85"/>
  <c r="G618" i="85"/>
  <c r="C618" i="85"/>
  <c r="R617" i="85"/>
  <c r="S617" i="85" s="1"/>
  <c r="Q617" i="85"/>
  <c r="O617" i="85"/>
  <c r="M617" i="85"/>
  <c r="K617" i="85"/>
  <c r="I617" i="85"/>
  <c r="G617" i="85"/>
  <c r="C617" i="85"/>
  <c r="R616" i="85"/>
  <c r="S616" i="85" s="1"/>
  <c r="Q616" i="85"/>
  <c r="O616" i="85"/>
  <c r="M616" i="85"/>
  <c r="K616" i="85"/>
  <c r="I616" i="85"/>
  <c r="G616" i="85"/>
  <c r="C616" i="85"/>
  <c r="R615" i="85"/>
  <c r="S615" i="85" s="1"/>
  <c r="Q615" i="85"/>
  <c r="O615" i="85"/>
  <c r="M615" i="85"/>
  <c r="K615" i="85"/>
  <c r="I615" i="85"/>
  <c r="G615" i="85"/>
  <c r="C615" i="85"/>
  <c r="R614" i="85"/>
  <c r="S614" i="85" s="1"/>
  <c r="Q614" i="85"/>
  <c r="O614" i="85"/>
  <c r="M614" i="85"/>
  <c r="K614" i="85"/>
  <c r="I614" i="85"/>
  <c r="G614" i="85"/>
  <c r="C614" i="85"/>
  <c r="R613" i="85"/>
  <c r="S613" i="85" s="1"/>
  <c r="Q613" i="85"/>
  <c r="O613" i="85"/>
  <c r="M613" i="85"/>
  <c r="K613" i="85"/>
  <c r="I613" i="85"/>
  <c r="G613" i="85"/>
  <c r="C613" i="85"/>
  <c r="R612" i="85"/>
  <c r="S612" i="85" s="1"/>
  <c r="Q612" i="85"/>
  <c r="O612" i="85"/>
  <c r="M612" i="85"/>
  <c r="K612" i="85"/>
  <c r="I612" i="85"/>
  <c r="G612" i="85"/>
  <c r="C612" i="85"/>
  <c r="R611" i="85"/>
  <c r="S611" i="85" s="1"/>
  <c r="Q611" i="85"/>
  <c r="O611" i="85"/>
  <c r="M611" i="85"/>
  <c r="K611" i="85"/>
  <c r="I611" i="85"/>
  <c r="G611" i="85"/>
  <c r="C611" i="85"/>
  <c r="R610" i="85"/>
  <c r="S610" i="85" s="1"/>
  <c r="Q610" i="85"/>
  <c r="O610" i="85"/>
  <c r="M610" i="85"/>
  <c r="K610" i="85"/>
  <c r="I610" i="85"/>
  <c r="G610" i="85"/>
  <c r="C610" i="85"/>
  <c r="R609" i="85"/>
  <c r="S609" i="85" s="1"/>
  <c r="Q609" i="85"/>
  <c r="O609" i="85"/>
  <c r="M609" i="85"/>
  <c r="K609" i="85"/>
  <c r="I609" i="85"/>
  <c r="G609" i="85"/>
  <c r="C609" i="85"/>
  <c r="R608" i="85"/>
  <c r="S608" i="85" s="1"/>
  <c r="Q608" i="85"/>
  <c r="O608" i="85"/>
  <c r="M608" i="85"/>
  <c r="K608" i="85"/>
  <c r="I608" i="85"/>
  <c r="G608" i="85"/>
  <c r="C608" i="85"/>
  <c r="R607" i="85"/>
  <c r="S607" i="85" s="1"/>
  <c r="Q607" i="85"/>
  <c r="O607" i="85"/>
  <c r="M607" i="85"/>
  <c r="K607" i="85"/>
  <c r="I607" i="85"/>
  <c r="G607" i="85"/>
  <c r="C607" i="85"/>
  <c r="R606" i="85"/>
  <c r="S606" i="85" s="1"/>
  <c r="Q606" i="85"/>
  <c r="O606" i="85"/>
  <c r="M606" i="85"/>
  <c r="K606" i="85"/>
  <c r="I606" i="85"/>
  <c r="G606" i="85"/>
  <c r="C606" i="85"/>
  <c r="R605" i="85"/>
  <c r="S605" i="85" s="1"/>
  <c r="Q605" i="85"/>
  <c r="O605" i="85"/>
  <c r="M605" i="85"/>
  <c r="K605" i="85"/>
  <c r="I605" i="85"/>
  <c r="G605" i="85"/>
  <c r="C605" i="85"/>
  <c r="R604" i="85"/>
  <c r="S604" i="85" s="1"/>
  <c r="Q604" i="85"/>
  <c r="O604" i="85"/>
  <c r="M604" i="85"/>
  <c r="K604" i="85"/>
  <c r="I604" i="85"/>
  <c r="G604" i="85"/>
  <c r="C604" i="85"/>
  <c r="R603" i="85"/>
  <c r="S603" i="85" s="1"/>
  <c r="Q603" i="85"/>
  <c r="O603" i="85"/>
  <c r="M603" i="85"/>
  <c r="K603" i="85"/>
  <c r="I603" i="85"/>
  <c r="G603" i="85"/>
  <c r="C603" i="85"/>
  <c r="R602" i="85"/>
  <c r="S602" i="85" s="1"/>
  <c r="Q602" i="85"/>
  <c r="O602" i="85"/>
  <c r="M602" i="85"/>
  <c r="K602" i="85"/>
  <c r="I602" i="85"/>
  <c r="G602" i="85"/>
  <c r="C602" i="85"/>
  <c r="R601" i="85"/>
  <c r="S601" i="85" s="1"/>
  <c r="Q601" i="85"/>
  <c r="O601" i="85"/>
  <c r="M601" i="85"/>
  <c r="K601" i="85"/>
  <c r="I601" i="85"/>
  <c r="G601" i="85"/>
  <c r="C601" i="85"/>
  <c r="R600" i="85"/>
  <c r="S600" i="85" s="1"/>
  <c r="Q600" i="85"/>
  <c r="O600" i="85"/>
  <c r="M600" i="85"/>
  <c r="K600" i="85"/>
  <c r="I600" i="85"/>
  <c r="G600" i="85"/>
  <c r="C600" i="85"/>
  <c r="R599" i="85"/>
  <c r="S599" i="85" s="1"/>
  <c r="Q599" i="85"/>
  <c r="O599" i="85"/>
  <c r="M599" i="85"/>
  <c r="K599" i="85"/>
  <c r="I599" i="85"/>
  <c r="G599" i="85"/>
  <c r="C599" i="85"/>
  <c r="R598" i="85"/>
  <c r="S598" i="85" s="1"/>
  <c r="Q598" i="85"/>
  <c r="O598" i="85"/>
  <c r="M598" i="85"/>
  <c r="K598" i="85"/>
  <c r="I598" i="85"/>
  <c r="G598" i="85"/>
  <c r="C598" i="85"/>
  <c r="R597" i="85"/>
  <c r="S597" i="85" s="1"/>
  <c r="Q597" i="85"/>
  <c r="O597" i="85"/>
  <c r="M597" i="85"/>
  <c r="K597" i="85"/>
  <c r="I597" i="85"/>
  <c r="G597" i="85"/>
  <c r="C597" i="85"/>
  <c r="R596" i="85"/>
  <c r="S596" i="85" s="1"/>
  <c r="Q596" i="85"/>
  <c r="O596" i="85"/>
  <c r="M596" i="85"/>
  <c r="K596" i="85"/>
  <c r="I596" i="85"/>
  <c r="G596" i="85"/>
  <c r="C596" i="85"/>
  <c r="R595" i="85"/>
  <c r="S595" i="85" s="1"/>
  <c r="Q595" i="85"/>
  <c r="O595" i="85"/>
  <c r="M595" i="85"/>
  <c r="K595" i="85"/>
  <c r="I595" i="85"/>
  <c r="G595" i="85"/>
  <c r="C595" i="85"/>
  <c r="R594" i="85"/>
  <c r="S594" i="85" s="1"/>
  <c r="Q594" i="85"/>
  <c r="O594" i="85"/>
  <c r="M594" i="85"/>
  <c r="K594" i="85"/>
  <c r="I594" i="85"/>
  <c r="G594" i="85"/>
  <c r="C594" i="85"/>
  <c r="R593" i="85"/>
  <c r="S593" i="85" s="1"/>
  <c r="Q593" i="85"/>
  <c r="O593" i="85"/>
  <c r="M593" i="85"/>
  <c r="K593" i="85"/>
  <c r="I593" i="85"/>
  <c r="G593" i="85"/>
  <c r="C593" i="85"/>
  <c r="R592" i="85"/>
  <c r="S592" i="85" s="1"/>
  <c r="Q592" i="85"/>
  <c r="O592" i="85"/>
  <c r="M592" i="85"/>
  <c r="K592" i="85"/>
  <c r="I592" i="85"/>
  <c r="G592" i="85"/>
  <c r="C592" i="85"/>
  <c r="R591" i="85"/>
  <c r="S591" i="85" s="1"/>
  <c r="Q591" i="85"/>
  <c r="O591" i="85"/>
  <c r="M591" i="85"/>
  <c r="K591" i="85"/>
  <c r="I591" i="85"/>
  <c r="G591" i="85"/>
  <c r="C591" i="85"/>
  <c r="S590" i="85"/>
  <c r="R590" i="85"/>
  <c r="Q590" i="85"/>
  <c r="O590" i="85"/>
  <c r="M590" i="85"/>
  <c r="K590" i="85"/>
  <c r="I590" i="85"/>
  <c r="G590" i="85"/>
  <c r="C590" i="85"/>
  <c r="R589" i="85"/>
  <c r="S589" i="85" s="1"/>
  <c r="Q589" i="85"/>
  <c r="O589" i="85"/>
  <c r="M589" i="85"/>
  <c r="K589" i="85"/>
  <c r="I589" i="85"/>
  <c r="G589" i="85"/>
  <c r="C589" i="85"/>
  <c r="R588" i="85"/>
  <c r="S588" i="85" s="1"/>
  <c r="Q588" i="85"/>
  <c r="O588" i="85"/>
  <c r="M588" i="85"/>
  <c r="K588" i="85"/>
  <c r="I588" i="85"/>
  <c r="G588" i="85"/>
  <c r="C588" i="85"/>
  <c r="R587" i="85"/>
  <c r="S587" i="85" s="1"/>
  <c r="Q587" i="85"/>
  <c r="O587" i="85"/>
  <c r="M587" i="85"/>
  <c r="K587" i="85"/>
  <c r="I587" i="85"/>
  <c r="G587" i="85"/>
  <c r="C587" i="85"/>
  <c r="R586" i="85"/>
  <c r="S586" i="85" s="1"/>
  <c r="Q586" i="85"/>
  <c r="O586" i="85"/>
  <c r="M586" i="85"/>
  <c r="K586" i="85"/>
  <c r="I586" i="85"/>
  <c r="G586" i="85"/>
  <c r="C586" i="85"/>
  <c r="R585" i="85"/>
  <c r="S585" i="85" s="1"/>
  <c r="Q585" i="85"/>
  <c r="O585" i="85"/>
  <c r="M585" i="85"/>
  <c r="K585" i="85"/>
  <c r="I585" i="85"/>
  <c r="G585" i="85"/>
  <c r="C585" i="85"/>
  <c r="R584" i="85"/>
  <c r="S584" i="85" s="1"/>
  <c r="Q584" i="85"/>
  <c r="O584" i="85"/>
  <c r="M584" i="85"/>
  <c r="K584" i="85"/>
  <c r="I584" i="85"/>
  <c r="G584" i="85"/>
  <c r="C584" i="85"/>
  <c r="R583" i="85"/>
  <c r="S583" i="85" s="1"/>
  <c r="Q583" i="85"/>
  <c r="O583" i="85"/>
  <c r="M583" i="85"/>
  <c r="K583" i="85"/>
  <c r="I583" i="85"/>
  <c r="G583" i="85"/>
  <c r="C583" i="85"/>
  <c r="R582" i="85"/>
  <c r="S582" i="85" s="1"/>
  <c r="Q582" i="85"/>
  <c r="O582" i="85"/>
  <c r="M582" i="85"/>
  <c r="K582" i="85"/>
  <c r="I582" i="85"/>
  <c r="G582" i="85"/>
  <c r="C582" i="85"/>
  <c r="R581" i="85"/>
  <c r="S581" i="85" s="1"/>
  <c r="Q581" i="85"/>
  <c r="O581" i="85"/>
  <c r="M581" i="85"/>
  <c r="K581" i="85"/>
  <c r="I581" i="85"/>
  <c r="G581" i="85"/>
  <c r="C581" i="85"/>
  <c r="R580" i="85"/>
  <c r="S580" i="85" s="1"/>
  <c r="Q580" i="85"/>
  <c r="O580" i="85"/>
  <c r="M580" i="85"/>
  <c r="K580" i="85"/>
  <c r="I580" i="85"/>
  <c r="G580" i="85"/>
  <c r="C580" i="85"/>
  <c r="R579" i="85"/>
  <c r="S579" i="85" s="1"/>
  <c r="Q579" i="85"/>
  <c r="O579" i="85"/>
  <c r="M579" i="85"/>
  <c r="K579" i="85"/>
  <c r="I579" i="85"/>
  <c r="G579" i="85"/>
  <c r="C579" i="85"/>
  <c r="R578" i="85"/>
  <c r="S578" i="85" s="1"/>
  <c r="Q578" i="85"/>
  <c r="O578" i="85"/>
  <c r="M578" i="85"/>
  <c r="K578" i="85"/>
  <c r="I578" i="85"/>
  <c r="G578" i="85"/>
  <c r="C578" i="85"/>
  <c r="R577" i="85"/>
  <c r="S577" i="85" s="1"/>
  <c r="Q577" i="85"/>
  <c r="O577" i="85"/>
  <c r="M577" i="85"/>
  <c r="K577" i="85"/>
  <c r="I577" i="85"/>
  <c r="G577" i="85"/>
  <c r="C577" i="85"/>
  <c r="R576" i="85"/>
  <c r="S576" i="85" s="1"/>
  <c r="Q576" i="85"/>
  <c r="O576" i="85"/>
  <c r="M576" i="85"/>
  <c r="K576" i="85"/>
  <c r="I576" i="85"/>
  <c r="G576" i="85"/>
  <c r="C576" i="85"/>
  <c r="R575" i="85"/>
  <c r="S575" i="85" s="1"/>
  <c r="Q575" i="85"/>
  <c r="O575" i="85"/>
  <c r="M575" i="85"/>
  <c r="K575" i="85"/>
  <c r="I575" i="85"/>
  <c r="G575" i="85"/>
  <c r="C575" i="85"/>
  <c r="R574" i="85"/>
  <c r="S574" i="85" s="1"/>
  <c r="Q574" i="85"/>
  <c r="O574" i="85"/>
  <c r="M574" i="85"/>
  <c r="K574" i="85"/>
  <c r="I574" i="85"/>
  <c r="G574" i="85"/>
  <c r="C574" i="85"/>
  <c r="R573" i="85"/>
  <c r="S573" i="85" s="1"/>
  <c r="Q573" i="85"/>
  <c r="O573" i="85"/>
  <c r="M573" i="85"/>
  <c r="K573" i="85"/>
  <c r="I573" i="85"/>
  <c r="G573" i="85"/>
  <c r="C573" i="85"/>
  <c r="R572" i="85"/>
  <c r="S572" i="85" s="1"/>
  <c r="Q572" i="85"/>
  <c r="O572" i="85"/>
  <c r="M572" i="85"/>
  <c r="K572" i="85"/>
  <c r="I572" i="85"/>
  <c r="G572" i="85"/>
  <c r="C572" i="85"/>
  <c r="R571" i="85"/>
  <c r="S571" i="85" s="1"/>
  <c r="Q571" i="85"/>
  <c r="O571" i="85"/>
  <c r="M571" i="85"/>
  <c r="K571" i="85"/>
  <c r="I571" i="85"/>
  <c r="G571" i="85"/>
  <c r="C571" i="85"/>
  <c r="R570" i="85"/>
  <c r="S570" i="85" s="1"/>
  <c r="Q570" i="85"/>
  <c r="O570" i="85"/>
  <c r="M570" i="85"/>
  <c r="K570" i="85"/>
  <c r="I570" i="85"/>
  <c r="G570" i="85"/>
  <c r="C570" i="85"/>
  <c r="R569" i="85"/>
  <c r="S569" i="85" s="1"/>
  <c r="Q569" i="85"/>
  <c r="O569" i="85"/>
  <c r="M569" i="85"/>
  <c r="K569" i="85"/>
  <c r="I569" i="85"/>
  <c r="G569" i="85"/>
  <c r="C569" i="85"/>
  <c r="R568" i="85"/>
  <c r="S568" i="85" s="1"/>
  <c r="Q568" i="85"/>
  <c r="O568" i="85"/>
  <c r="M568" i="85"/>
  <c r="K568" i="85"/>
  <c r="I568" i="85"/>
  <c r="G568" i="85"/>
  <c r="C568" i="85"/>
  <c r="R567" i="85"/>
  <c r="S567" i="85" s="1"/>
  <c r="Q567" i="85"/>
  <c r="O567" i="85"/>
  <c r="M567" i="85"/>
  <c r="K567" i="85"/>
  <c r="I567" i="85"/>
  <c r="G567" i="85"/>
  <c r="C567" i="85"/>
  <c r="R566" i="85"/>
  <c r="S566" i="85" s="1"/>
  <c r="Q566" i="85"/>
  <c r="O566" i="85"/>
  <c r="M566" i="85"/>
  <c r="K566" i="85"/>
  <c r="I566" i="85"/>
  <c r="G566" i="85"/>
  <c r="C566" i="85"/>
  <c r="R565" i="85"/>
  <c r="S565" i="85" s="1"/>
  <c r="Q565" i="85"/>
  <c r="O565" i="85"/>
  <c r="M565" i="85"/>
  <c r="K565" i="85"/>
  <c r="I565" i="85"/>
  <c r="G565" i="85"/>
  <c r="C565" i="85"/>
  <c r="R564" i="85"/>
  <c r="S564" i="85" s="1"/>
  <c r="Q564" i="85"/>
  <c r="O564" i="85"/>
  <c r="M564" i="85"/>
  <c r="K564" i="85"/>
  <c r="I564" i="85"/>
  <c r="G564" i="85"/>
  <c r="C564" i="85"/>
  <c r="R563" i="85"/>
  <c r="S563" i="85" s="1"/>
  <c r="Q563" i="85"/>
  <c r="O563" i="85"/>
  <c r="M563" i="85"/>
  <c r="K563" i="85"/>
  <c r="I563" i="85"/>
  <c r="G563" i="85"/>
  <c r="C563" i="85"/>
  <c r="R562" i="85"/>
  <c r="S562" i="85" s="1"/>
  <c r="Q562" i="85"/>
  <c r="O562" i="85"/>
  <c r="M562" i="85"/>
  <c r="K562" i="85"/>
  <c r="I562" i="85"/>
  <c r="G562" i="85"/>
  <c r="C562" i="85"/>
  <c r="R561" i="85"/>
  <c r="S561" i="85" s="1"/>
  <c r="Q561" i="85"/>
  <c r="O561" i="85"/>
  <c r="M561" i="85"/>
  <c r="K561" i="85"/>
  <c r="I561" i="85"/>
  <c r="G561" i="85"/>
  <c r="C561" i="85"/>
  <c r="R560" i="85"/>
  <c r="S560" i="85" s="1"/>
  <c r="Q560" i="85"/>
  <c r="O560" i="85"/>
  <c r="M560" i="85"/>
  <c r="K560" i="85"/>
  <c r="I560" i="85"/>
  <c r="G560" i="85"/>
  <c r="C560" i="85"/>
  <c r="R559" i="85"/>
  <c r="S559" i="85" s="1"/>
  <c r="Q559" i="85"/>
  <c r="O559" i="85"/>
  <c r="M559" i="85"/>
  <c r="K559" i="85"/>
  <c r="I559" i="85"/>
  <c r="G559" i="85"/>
  <c r="C559" i="85"/>
  <c r="S558" i="85"/>
  <c r="R558" i="85"/>
  <c r="Q558" i="85"/>
  <c r="O558" i="85"/>
  <c r="M558" i="85"/>
  <c r="K558" i="85"/>
  <c r="I558" i="85"/>
  <c r="G558" i="85"/>
  <c r="C558" i="85"/>
  <c r="R557" i="85"/>
  <c r="S557" i="85" s="1"/>
  <c r="Q557" i="85"/>
  <c r="O557" i="85"/>
  <c r="M557" i="85"/>
  <c r="K557" i="85"/>
  <c r="I557" i="85"/>
  <c r="G557" i="85"/>
  <c r="C557" i="85"/>
  <c r="R556" i="85"/>
  <c r="S556" i="85" s="1"/>
  <c r="Q556" i="85"/>
  <c r="O556" i="85"/>
  <c r="M556" i="85"/>
  <c r="K556" i="85"/>
  <c r="I556" i="85"/>
  <c r="G556" i="85"/>
  <c r="C556" i="85"/>
  <c r="R555" i="85"/>
  <c r="S555" i="85" s="1"/>
  <c r="Q555" i="85"/>
  <c r="O555" i="85"/>
  <c r="M555" i="85"/>
  <c r="K555" i="85"/>
  <c r="I555" i="85"/>
  <c r="G555" i="85"/>
  <c r="C555" i="85"/>
  <c r="R554" i="85"/>
  <c r="S554" i="85" s="1"/>
  <c r="Q554" i="85"/>
  <c r="O554" i="85"/>
  <c r="M554" i="85"/>
  <c r="K554" i="85"/>
  <c r="I554" i="85"/>
  <c r="G554" i="85"/>
  <c r="C554" i="85"/>
  <c r="R553" i="85"/>
  <c r="S553" i="85" s="1"/>
  <c r="Q553" i="85"/>
  <c r="O553" i="85"/>
  <c r="M553" i="85"/>
  <c r="K553" i="85"/>
  <c r="I553" i="85"/>
  <c r="G553" i="85"/>
  <c r="C553" i="85"/>
  <c r="R552" i="85"/>
  <c r="S552" i="85" s="1"/>
  <c r="Q552" i="85"/>
  <c r="O552" i="85"/>
  <c r="M552" i="85"/>
  <c r="K552" i="85"/>
  <c r="I552" i="85"/>
  <c r="G552" i="85"/>
  <c r="C552" i="85"/>
  <c r="R551" i="85"/>
  <c r="S551" i="85" s="1"/>
  <c r="Q551" i="85"/>
  <c r="O551" i="85"/>
  <c r="M551" i="85"/>
  <c r="K551" i="85"/>
  <c r="I551" i="85"/>
  <c r="G551" i="85"/>
  <c r="C551" i="85"/>
  <c r="R550" i="85"/>
  <c r="S550" i="85" s="1"/>
  <c r="Q550" i="85"/>
  <c r="O550" i="85"/>
  <c r="M550" i="85"/>
  <c r="K550" i="85"/>
  <c r="I550" i="85"/>
  <c r="G550" i="85"/>
  <c r="C550" i="85"/>
  <c r="R549" i="85"/>
  <c r="S549" i="85" s="1"/>
  <c r="Q549" i="85"/>
  <c r="O549" i="85"/>
  <c r="M549" i="85"/>
  <c r="K549" i="85"/>
  <c r="I549" i="85"/>
  <c r="G549" i="85"/>
  <c r="C549" i="85"/>
  <c r="R548" i="85"/>
  <c r="S548" i="85" s="1"/>
  <c r="Q548" i="85"/>
  <c r="O548" i="85"/>
  <c r="M548" i="85"/>
  <c r="K548" i="85"/>
  <c r="I548" i="85"/>
  <c r="G548" i="85"/>
  <c r="C548" i="85"/>
  <c r="R547" i="85"/>
  <c r="S547" i="85" s="1"/>
  <c r="Q547" i="85"/>
  <c r="O547" i="85"/>
  <c r="M547" i="85"/>
  <c r="K547" i="85"/>
  <c r="I547" i="85"/>
  <c r="G547" i="85"/>
  <c r="C547" i="85"/>
  <c r="R546" i="85"/>
  <c r="S546" i="85" s="1"/>
  <c r="Q546" i="85"/>
  <c r="O546" i="85"/>
  <c r="M546" i="85"/>
  <c r="K546" i="85"/>
  <c r="I546" i="85"/>
  <c r="G546" i="85"/>
  <c r="C546" i="85"/>
  <c r="R545" i="85"/>
  <c r="S545" i="85" s="1"/>
  <c r="Q545" i="85"/>
  <c r="O545" i="85"/>
  <c r="M545" i="85"/>
  <c r="K545" i="85"/>
  <c r="I545" i="85"/>
  <c r="G545" i="85"/>
  <c r="C545" i="85"/>
  <c r="R544" i="85"/>
  <c r="S544" i="85" s="1"/>
  <c r="Q544" i="85"/>
  <c r="O544" i="85"/>
  <c r="M544" i="85"/>
  <c r="K544" i="85"/>
  <c r="I544" i="85"/>
  <c r="G544" i="85"/>
  <c r="C544" i="85"/>
  <c r="R543" i="85"/>
  <c r="S543" i="85" s="1"/>
  <c r="Q543" i="85"/>
  <c r="O543" i="85"/>
  <c r="M543" i="85"/>
  <c r="K543" i="85"/>
  <c r="I543" i="85"/>
  <c r="G543" i="85"/>
  <c r="C543" i="85"/>
  <c r="R542" i="85"/>
  <c r="S542" i="85" s="1"/>
  <c r="Q542" i="85"/>
  <c r="O542" i="85"/>
  <c r="M542" i="85"/>
  <c r="K542" i="85"/>
  <c r="I542" i="85"/>
  <c r="G542" i="85"/>
  <c r="C542" i="85"/>
  <c r="R541" i="85"/>
  <c r="S541" i="85" s="1"/>
  <c r="Q541" i="85"/>
  <c r="O541" i="85"/>
  <c r="M541" i="85"/>
  <c r="K541" i="85"/>
  <c r="I541" i="85"/>
  <c r="G541" i="85"/>
  <c r="C541" i="85"/>
  <c r="R540" i="85"/>
  <c r="S540" i="85" s="1"/>
  <c r="Q540" i="85"/>
  <c r="O540" i="85"/>
  <c r="M540" i="85"/>
  <c r="K540" i="85"/>
  <c r="I540" i="85"/>
  <c r="G540" i="85"/>
  <c r="C540" i="85"/>
  <c r="R539" i="85"/>
  <c r="S539" i="85" s="1"/>
  <c r="Q539" i="85"/>
  <c r="O539" i="85"/>
  <c r="M539" i="85"/>
  <c r="K539" i="85"/>
  <c r="I539" i="85"/>
  <c r="G539" i="85"/>
  <c r="C539" i="85"/>
  <c r="R538" i="85"/>
  <c r="S538" i="85" s="1"/>
  <c r="Q538" i="85"/>
  <c r="O538" i="85"/>
  <c r="M538" i="85"/>
  <c r="K538" i="85"/>
  <c r="I538" i="85"/>
  <c r="G538" i="85"/>
  <c r="C538" i="85"/>
  <c r="R537" i="85"/>
  <c r="S537" i="85" s="1"/>
  <c r="Q537" i="85"/>
  <c r="O537" i="85"/>
  <c r="M537" i="85"/>
  <c r="K537" i="85"/>
  <c r="I537" i="85"/>
  <c r="G537" i="85"/>
  <c r="C537" i="85"/>
  <c r="R536" i="85"/>
  <c r="S536" i="85" s="1"/>
  <c r="Q536" i="85"/>
  <c r="O536" i="85"/>
  <c r="M536" i="85"/>
  <c r="K536" i="85"/>
  <c r="I536" i="85"/>
  <c r="G536" i="85"/>
  <c r="C536" i="85"/>
  <c r="R535" i="85"/>
  <c r="S535" i="85" s="1"/>
  <c r="Q535" i="85"/>
  <c r="O535" i="85"/>
  <c r="M535" i="85"/>
  <c r="K535" i="85"/>
  <c r="I535" i="85"/>
  <c r="G535" i="85"/>
  <c r="C535" i="85"/>
  <c r="R534" i="85"/>
  <c r="S534" i="85" s="1"/>
  <c r="Q534" i="85"/>
  <c r="O534" i="85"/>
  <c r="M534" i="85"/>
  <c r="K534" i="85"/>
  <c r="I534" i="85"/>
  <c r="G534" i="85"/>
  <c r="C534" i="85"/>
  <c r="R533" i="85"/>
  <c r="S533" i="85" s="1"/>
  <c r="Q533" i="85"/>
  <c r="O533" i="85"/>
  <c r="M533" i="85"/>
  <c r="K533" i="85"/>
  <c r="I533" i="85"/>
  <c r="G533" i="85"/>
  <c r="C533" i="85"/>
  <c r="R532" i="85"/>
  <c r="S532" i="85" s="1"/>
  <c r="Q532" i="85"/>
  <c r="O532" i="85"/>
  <c r="M532" i="85"/>
  <c r="K532" i="85"/>
  <c r="I532" i="85"/>
  <c r="G532" i="85"/>
  <c r="C532" i="85"/>
  <c r="R531" i="85"/>
  <c r="S531" i="85" s="1"/>
  <c r="Q531" i="85"/>
  <c r="O531" i="85"/>
  <c r="M531" i="85"/>
  <c r="K531" i="85"/>
  <c r="I531" i="85"/>
  <c r="G531" i="85"/>
  <c r="C531" i="85"/>
  <c r="R530" i="85"/>
  <c r="S530" i="85" s="1"/>
  <c r="Q530" i="85"/>
  <c r="O530" i="85"/>
  <c r="M530" i="85"/>
  <c r="K530" i="85"/>
  <c r="I530" i="85"/>
  <c r="G530" i="85"/>
  <c r="C530" i="85"/>
  <c r="R529" i="85"/>
  <c r="S529" i="85" s="1"/>
  <c r="Q529" i="85"/>
  <c r="O529" i="85"/>
  <c r="M529" i="85"/>
  <c r="K529" i="85"/>
  <c r="I529" i="85"/>
  <c r="G529" i="85"/>
  <c r="C529" i="85"/>
  <c r="R528" i="85"/>
  <c r="S528" i="85" s="1"/>
  <c r="Q528" i="85"/>
  <c r="O528" i="85"/>
  <c r="M528" i="85"/>
  <c r="K528" i="85"/>
  <c r="I528" i="85"/>
  <c r="G528" i="85"/>
  <c r="C528" i="85"/>
  <c r="R527" i="85"/>
  <c r="S527" i="85" s="1"/>
  <c r="Q527" i="85"/>
  <c r="O527" i="85"/>
  <c r="M527" i="85"/>
  <c r="K527" i="85"/>
  <c r="I527" i="85"/>
  <c r="G527" i="85"/>
  <c r="C527" i="85"/>
  <c r="S526" i="85"/>
  <c r="R526" i="85"/>
  <c r="Q526" i="85"/>
  <c r="O526" i="85"/>
  <c r="M526" i="85"/>
  <c r="K526" i="85"/>
  <c r="I526" i="85"/>
  <c r="G526" i="85"/>
  <c r="C526" i="85"/>
  <c r="R525" i="85"/>
  <c r="S525" i="85" s="1"/>
  <c r="Q525" i="85"/>
  <c r="O525" i="85"/>
  <c r="M525" i="85"/>
  <c r="K525" i="85"/>
  <c r="I525" i="85"/>
  <c r="G525" i="85"/>
  <c r="C525" i="85"/>
  <c r="R524" i="85"/>
  <c r="S524" i="85" s="1"/>
  <c r="Q524" i="85"/>
  <c r="O524" i="85"/>
  <c r="M524" i="85"/>
  <c r="K524" i="85"/>
  <c r="I524" i="85"/>
  <c r="G524" i="85"/>
  <c r="C524" i="85"/>
  <c r="R523" i="85"/>
  <c r="S523" i="85" s="1"/>
  <c r="Q523" i="85"/>
  <c r="O523" i="85"/>
  <c r="M523" i="85"/>
  <c r="K523" i="85"/>
  <c r="I523" i="85"/>
  <c r="G523" i="85"/>
  <c r="C523" i="85"/>
  <c r="R522" i="85"/>
  <c r="S522" i="85" s="1"/>
  <c r="Q522" i="85"/>
  <c r="O522" i="85"/>
  <c r="M522" i="85"/>
  <c r="K522" i="85"/>
  <c r="I522" i="85"/>
  <c r="G522" i="85"/>
  <c r="C522" i="85"/>
  <c r="R521" i="85"/>
  <c r="S521" i="85" s="1"/>
  <c r="Q521" i="85"/>
  <c r="O521" i="85"/>
  <c r="M521" i="85"/>
  <c r="K521" i="85"/>
  <c r="I521" i="85"/>
  <c r="G521" i="85"/>
  <c r="C521" i="85"/>
  <c r="R520" i="85"/>
  <c r="S520" i="85" s="1"/>
  <c r="Q520" i="85"/>
  <c r="O520" i="85"/>
  <c r="M520" i="85"/>
  <c r="K520" i="85"/>
  <c r="I520" i="85"/>
  <c r="G520" i="85"/>
  <c r="C520" i="85"/>
  <c r="R519" i="85"/>
  <c r="S519" i="85" s="1"/>
  <c r="Q519" i="85"/>
  <c r="O519" i="85"/>
  <c r="M519" i="85"/>
  <c r="K519" i="85"/>
  <c r="I519" i="85"/>
  <c r="G519" i="85"/>
  <c r="C519" i="85"/>
  <c r="R518" i="85"/>
  <c r="S518" i="85" s="1"/>
  <c r="Q518" i="85"/>
  <c r="O518" i="85"/>
  <c r="M518" i="85"/>
  <c r="K518" i="85"/>
  <c r="I518" i="85"/>
  <c r="G518" i="85"/>
  <c r="C518" i="85"/>
  <c r="R517" i="85"/>
  <c r="S517" i="85" s="1"/>
  <c r="Q517" i="85"/>
  <c r="O517" i="85"/>
  <c r="M517" i="85"/>
  <c r="K517" i="85"/>
  <c r="I517" i="85"/>
  <c r="G517" i="85"/>
  <c r="C517" i="85"/>
  <c r="R516" i="85"/>
  <c r="S516" i="85" s="1"/>
  <c r="Q516" i="85"/>
  <c r="O516" i="85"/>
  <c r="M516" i="85"/>
  <c r="K516" i="85"/>
  <c r="I516" i="85"/>
  <c r="G516" i="85"/>
  <c r="C516" i="85"/>
  <c r="R515" i="85"/>
  <c r="S515" i="85" s="1"/>
  <c r="Q515" i="85"/>
  <c r="O515" i="85"/>
  <c r="M515" i="85"/>
  <c r="K515" i="85"/>
  <c r="I515" i="85"/>
  <c r="G515" i="85"/>
  <c r="C515" i="85"/>
  <c r="R514" i="85"/>
  <c r="S514" i="85" s="1"/>
  <c r="Q514" i="85"/>
  <c r="O514" i="85"/>
  <c r="M514" i="85"/>
  <c r="K514" i="85"/>
  <c r="I514" i="85"/>
  <c r="G514" i="85"/>
  <c r="C514" i="85"/>
  <c r="R513" i="85"/>
  <c r="S513" i="85" s="1"/>
  <c r="Q513" i="85"/>
  <c r="O513" i="85"/>
  <c r="M513" i="85"/>
  <c r="K513" i="85"/>
  <c r="I513" i="85"/>
  <c r="G513" i="85"/>
  <c r="C513" i="85"/>
  <c r="R512" i="85"/>
  <c r="S512" i="85" s="1"/>
  <c r="Q512" i="85"/>
  <c r="O512" i="85"/>
  <c r="M512" i="85"/>
  <c r="K512" i="85"/>
  <c r="I512" i="85"/>
  <c r="G512" i="85"/>
  <c r="C512" i="85"/>
  <c r="R511" i="85"/>
  <c r="S511" i="85" s="1"/>
  <c r="Q511" i="85"/>
  <c r="O511" i="85"/>
  <c r="M511" i="85"/>
  <c r="K511" i="85"/>
  <c r="I511" i="85"/>
  <c r="G511" i="85"/>
  <c r="C511" i="85"/>
  <c r="R510" i="85"/>
  <c r="S510" i="85" s="1"/>
  <c r="Q510" i="85"/>
  <c r="O510" i="85"/>
  <c r="M510" i="85"/>
  <c r="K510" i="85"/>
  <c r="I510" i="85"/>
  <c r="G510" i="85"/>
  <c r="C510" i="85"/>
  <c r="R509" i="85"/>
  <c r="S509" i="85" s="1"/>
  <c r="Q509" i="85"/>
  <c r="O509" i="85"/>
  <c r="M509" i="85"/>
  <c r="K509" i="85"/>
  <c r="I509" i="85"/>
  <c r="G509" i="85"/>
  <c r="C509" i="85"/>
  <c r="R508" i="85"/>
  <c r="S508" i="85" s="1"/>
  <c r="Q508" i="85"/>
  <c r="O508" i="85"/>
  <c r="M508" i="85"/>
  <c r="K508" i="85"/>
  <c r="I508" i="85"/>
  <c r="G508" i="85"/>
  <c r="C508" i="85"/>
  <c r="R507" i="85"/>
  <c r="S507" i="85" s="1"/>
  <c r="Q507" i="85"/>
  <c r="O507" i="85"/>
  <c r="M507" i="85"/>
  <c r="K507" i="85"/>
  <c r="I507" i="85"/>
  <c r="G507" i="85"/>
  <c r="C507" i="85"/>
  <c r="R506" i="85"/>
  <c r="S506" i="85" s="1"/>
  <c r="Q506" i="85"/>
  <c r="O506" i="85"/>
  <c r="M506" i="85"/>
  <c r="K506" i="85"/>
  <c r="I506" i="85"/>
  <c r="G506" i="85"/>
  <c r="C506" i="85"/>
  <c r="R505" i="85"/>
  <c r="S505" i="85" s="1"/>
  <c r="Q505" i="85"/>
  <c r="O505" i="85"/>
  <c r="M505" i="85"/>
  <c r="K505" i="85"/>
  <c r="I505" i="85"/>
  <c r="G505" i="85"/>
  <c r="C505" i="85"/>
  <c r="R504" i="85"/>
  <c r="S504" i="85" s="1"/>
  <c r="Q504" i="85"/>
  <c r="O504" i="85"/>
  <c r="M504" i="85"/>
  <c r="K504" i="85"/>
  <c r="I504" i="85"/>
  <c r="G504" i="85"/>
  <c r="C504" i="85"/>
  <c r="R503" i="85"/>
  <c r="S503" i="85" s="1"/>
  <c r="Q503" i="85"/>
  <c r="O503" i="85"/>
  <c r="M503" i="85"/>
  <c r="K503" i="85"/>
  <c r="I503" i="85"/>
  <c r="G503" i="85"/>
  <c r="C503" i="85"/>
  <c r="R502" i="85"/>
  <c r="S502" i="85" s="1"/>
  <c r="Q502" i="85"/>
  <c r="O502" i="85"/>
  <c r="M502" i="85"/>
  <c r="K502" i="85"/>
  <c r="I502" i="85"/>
  <c r="G502" i="85"/>
  <c r="C502" i="85"/>
  <c r="R501" i="85"/>
  <c r="S501" i="85" s="1"/>
  <c r="Q501" i="85"/>
  <c r="O501" i="85"/>
  <c r="M501" i="85"/>
  <c r="K501" i="85"/>
  <c r="I501" i="85"/>
  <c r="G501" i="85"/>
  <c r="C501" i="85"/>
  <c r="R500" i="85"/>
  <c r="S500" i="85" s="1"/>
  <c r="Q500" i="85"/>
  <c r="O500" i="85"/>
  <c r="M500" i="85"/>
  <c r="K500" i="85"/>
  <c r="I500" i="85"/>
  <c r="G500" i="85"/>
  <c r="C500" i="85"/>
  <c r="R499" i="85"/>
  <c r="S499" i="85" s="1"/>
  <c r="Q499" i="85"/>
  <c r="O499" i="85"/>
  <c r="M499" i="85"/>
  <c r="K499" i="85"/>
  <c r="I499" i="85"/>
  <c r="G499" i="85"/>
  <c r="C499" i="85"/>
  <c r="R498" i="85"/>
  <c r="S498" i="85" s="1"/>
  <c r="Q498" i="85"/>
  <c r="O498" i="85"/>
  <c r="M498" i="85"/>
  <c r="K498" i="85"/>
  <c r="I498" i="85"/>
  <c r="G498" i="85"/>
  <c r="C498" i="85"/>
  <c r="R497" i="85"/>
  <c r="S497" i="85" s="1"/>
  <c r="Q497" i="85"/>
  <c r="O497" i="85"/>
  <c r="M497" i="85"/>
  <c r="K497" i="85"/>
  <c r="I497" i="85"/>
  <c r="G497" i="85"/>
  <c r="C497" i="85"/>
  <c r="R496" i="85"/>
  <c r="S496" i="85" s="1"/>
  <c r="Q496" i="85"/>
  <c r="O496" i="85"/>
  <c r="M496" i="85"/>
  <c r="K496" i="85"/>
  <c r="I496" i="85"/>
  <c r="G496" i="85"/>
  <c r="C496" i="85"/>
  <c r="R495" i="85"/>
  <c r="S495" i="85" s="1"/>
  <c r="Q495" i="85"/>
  <c r="O495" i="85"/>
  <c r="M495" i="85"/>
  <c r="K495" i="85"/>
  <c r="I495" i="85"/>
  <c r="G495" i="85"/>
  <c r="C495" i="85"/>
  <c r="S494" i="85"/>
  <c r="R494" i="85"/>
  <c r="Q494" i="85"/>
  <c r="O494" i="85"/>
  <c r="M494" i="85"/>
  <c r="K494" i="85"/>
  <c r="I494" i="85"/>
  <c r="G494" i="85"/>
  <c r="C494" i="85"/>
  <c r="R493" i="85"/>
  <c r="S493" i="85" s="1"/>
  <c r="Q493" i="85"/>
  <c r="O493" i="85"/>
  <c r="M493" i="85"/>
  <c r="K493" i="85"/>
  <c r="I493" i="85"/>
  <c r="G493" i="85"/>
  <c r="C493" i="85"/>
  <c r="R492" i="85"/>
  <c r="S492" i="85" s="1"/>
  <c r="Q492" i="85"/>
  <c r="O492" i="85"/>
  <c r="M492" i="85"/>
  <c r="K492" i="85"/>
  <c r="I492" i="85"/>
  <c r="G492" i="85"/>
  <c r="C492" i="85"/>
  <c r="R491" i="85"/>
  <c r="S491" i="85" s="1"/>
  <c r="Q491" i="85"/>
  <c r="O491" i="85"/>
  <c r="M491" i="85"/>
  <c r="K491" i="85"/>
  <c r="I491" i="85"/>
  <c r="G491" i="85"/>
  <c r="C491" i="85"/>
  <c r="R490" i="85"/>
  <c r="S490" i="85" s="1"/>
  <c r="Q490" i="85"/>
  <c r="O490" i="85"/>
  <c r="M490" i="85"/>
  <c r="K490" i="85"/>
  <c r="I490" i="85"/>
  <c r="G490" i="85"/>
  <c r="C490" i="85"/>
  <c r="R489" i="85"/>
  <c r="S489" i="85" s="1"/>
  <c r="Q489" i="85"/>
  <c r="O489" i="85"/>
  <c r="M489" i="85"/>
  <c r="K489" i="85"/>
  <c r="I489" i="85"/>
  <c r="G489" i="85"/>
  <c r="C489" i="85"/>
  <c r="R488" i="85"/>
  <c r="S488" i="85" s="1"/>
  <c r="Q488" i="85"/>
  <c r="O488" i="85"/>
  <c r="M488" i="85"/>
  <c r="K488" i="85"/>
  <c r="I488" i="85"/>
  <c r="G488" i="85"/>
  <c r="C488" i="85"/>
  <c r="R487" i="85"/>
  <c r="S487" i="85" s="1"/>
  <c r="Q487" i="85"/>
  <c r="O487" i="85"/>
  <c r="M487" i="85"/>
  <c r="K487" i="85"/>
  <c r="I487" i="85"/>
  <c r="G487" i="85"/>
  <c r="C487" i="85"/>
  <c r="R486" i="85"/>
  <c r="S486" i="85" s="1"/>
  <c r="Q486" i="85"/>
  <c r="O486" i="85"/>
  <c r="M486" i="85"/>
  <c r="K486" i="85"/>
  <c r="I486" i="85"/>
  <c r="G486" i="85"/>
  <c r="C486" i="85"/>
  <c r="R485" i="85"/>
  <c r="S485" i="85" s="1"/>
  <c r="Q485" i="85"/>
  <c r="O485" i="85"/>
  <c r="M485" i="85"/>
  <c r="K485" i="85"/>
  <c r="I485" i="85"/>
  <c r="G485" i="85"/>
  <c r="C485" i="85"/>
  <c r="R484" i="85"/>
  <c r="S484" i="85" s="1"/>
  <c r="Q484" i="85"/>
  <c r="O484" i="85"/>
  <c r="M484" i="85"/>
  <c r="K484" i="85"/>
  <c r="I484" i="85"/>
  <c r="G484" i="85"/>
  <c r="C484" i="85"/>
  <c r="R483" i="85"/>
  <c r="S483" i="85" s="1"/>
  <c r="Q483" i="85"/>
  <c r="O483" i="85"/>
  <c r="M483" i="85"/>
  <c r="K483" i="85"/>
  <c r="I483" i="85"/>
  <c r="G483" i="85"/>
  <c r="C483" i="85"/>
  <c r="R482" i="85"/>
  <c r="S482" i="85" s="1"/>
  <c r="Q482" i="85"/>
  <c r="O482" i="85"/>
  <c r="M482" i="85"/>
  <c r="K482" i="85"/>
  <c r="I482" i="85"/>
  <c r="G482" i="85"/>
  <c r="C482" i="85"/>
  <c r="R481" i="85"/>
  <c r="S481" i="85" s="1"/>
  <c r="Q481" i="85"/>
  <c r="O481" i="85"/>
  <c r="M481" i="85"/>
  <c r="K481" i="85"/>
  <c r="I481" i="85"/>
  <c r="G481" i="85"/>
  <c r="C481" i="85"/>
  <c r="R480" i="85"/>
  <c r="S480" i="85" s="1"/>
  <c r="Q480" i="85"/>
  <c r="O480" i="85"/>
  <c r="M480" i="85"/>
  <c r="K480" i="85"/>
  <c r="I480" i="85"/>
  <c r="G480" i="85"/>
  <c r="C480" i="85"/>
  <c r="R479" i="85"/>
  <c r="S479" i="85" s="1"/>
  <c r="Q479" i="85"/>
  <c r="O479" i="85"/>
  <c r="M479" i="85"/>
  <c r="K479" i="85"/>
  <c r="I479" i="85"/>
  <c r="G479" i="85"/>
  <c r="C479" i="85"/>
  <c r="R478" i="85"/>
  <c r="S478" i="85" s="1"/>
  <c r="Q478" i="85"/>
  <c r="O478" i="85"/>
  <c r="M478" i="85"/>
  <c r="K478" i="85"/>
  <c r="I478" i="85"/>
  <c r="G478" i="85"/>
  <c r="C478" i="85"/>
  <c r="R477" i="85"/>
  <c r="S477" i="85" s="1"/>
  <c r="Q477" i="85"/>
  <c r="O477" i="85"/>
  <c r="M477" i="85"/>
  <c r="K477" i="85"/>
  <c r="I477" i="85"/>
  <c r="G477" i="85"/>
  <c r="C477" i="85"/>
  <c r="R476" i="85"/>
  <c r="S476" i="85" s="1"/>
  <c r="Q476" i="85"/>
  <c r="O476" i="85"/>
  <c r="M476" i="85"/>
  <c r="K476" i="85"/>
  <c r="I476" i="85"/>
  <c r="G476" i="85"/>
  <c r="C476" i="85"/>
  <c r="R475" i="85"/>
  <c r="S475" i="85" s="1"/>
  <c r="Q475" i="85"/>
  <c r="O475" i="85"/>
  <c r="M475" i="85"/>
  <c r="K475" i="85"/>
  <c r="I475" i="85"/>
  <c r="G475" i="85"/>
  <c r="C475" i="85"/>
  <c r="R474" i="85"/>
  <c r="S474" i="85" s="1"/>
  <c r="Q474" i="85"/>
  <c r="O474" i="85"/>
  <c r="M474" i="85"/>
  <c r="K474" i="85"/>
  <c r="I474" i="85"/>
  <c r="G474" i="85"/>
  <c r="C474" i="85"/>
  <c r="R473" i="85"/>
  <c r="S473" i="85" s="1"/>
  <c r="Q473" i="85"/>
  <c r="O473" i="85"/>
  <c r="M473" i="85"/>
  <c r="K473" i="85"/>
  <c r="I473" i="85"/>
  <c r="G473" i="85"/>
  <c r="C473" i="85"/>
  <c r="R472" i="85"/>
  <c r="S472" i="85" s="1"/>
  <c r="Q472" i="85"/>
  <c r="O472" i="85"/>
  <c r="M472" i="85"/>
  <c r="K472" i="85"/>
  <c r="I472" i="85"/>
  <c r="G472" i="85"/>
  <c r="C472" i="85"/>
  <c r="R471" i="85"/>
  <c r="S471" i="85" s="1"/>
  <c r="Q471" i="85"/>
  <c r="O471" i="85"/>
  <c r="M471" i="85"/>
  <c r="K471" i="85"/>
  <c r="I471" i="85"/>
  <c r="G471" i="85"/>
  <c r="C471" i="85"/>
  <c r="R470" i="85"/>
  <c r="S470" i="85" s="1"/>
  <c r="Q470" i="85"/>
  <c r="O470" i="85"/>
  <c r="M470" i="85"/>
  <c r="K470" i="85"/>
  <c r="I470" i="85"/>
  <c r="G470" i="85"/>
  <c r="C470" i="85"/>
  <c r="R469" i="85"/>
  <c r="S469" i="85" s="1"/>
  <c r="Q469" i="85"/>
  <c r="O469" i="85"/>
  <c r="M469" i="85"/>
  <c r="K469" i="85"/>
  <c r="I469" i="85"/>
  <c r="G469" i="85"/>
  <c r="C469" i="85"/>
  <c r="R468" i="85"/>
  <c r="S468" i="85" s="1"/>
  <c r="Q468" i="85"/>
  <c r="O468" i="85"/>
  <c r="M468" i="85"/>
  <c r="K468" i="85"/>
  <c r="I468" i="85"/>
  <c r="G468" i="85"/>
  <c r="C468" i="85"/>
  <c r="R467" i="85"/>
  <c r="S467" i="85" s="1"/>
  <c r="Q467" i="85"/>
  <c r="O467" i="85"/>
  <c r="M467" i="85"/>
  <c r="K467" i="85"/>
  <c r="I467" i="85"/>
  <c r="G467" i="85"/>
  <c r="C467" i="85"/>
  <c r="R466" i="85"/>
  <c r="S466" i="85" s="1"/>
  <c r="Q466" i="85"/>
  <c r="O466" i="85"/>
  <c r="M466" i="85"/>
  <c r="K466" i="85"/>
  <c r="I466" i="85"/>
  <c r="G466" i="85"/>
  <c r="C466" i="85"/>
  <c r="R465" i="85"/>
  <c r="S465" i="85" s="1"/>
  <c r="Q465" i="85"/>
  <c r="O465" i="85"/>
  <c r="M465" i="85"/>
  <c r="K465" i="85"/>
  <c r="I465" i="85"/>
  <c r="G465" i="85"/>
  <c r="C465" i="85"/>
  <c r="R464" i="85"/>
  <c r="S464" i="85" s="1"/>
  <c r="Q464" i="85"/>
  <c r="O464" i="85"/>
  <c r="M464" i="85"/>
  <c r="K464" i="85"/>
  <c r="I464" i="85"/>
  <c r="G464" i="85"/>
  <c r="C464" i="85"/>
  <c r="R463" i="85"/>
  <c r="S463" i="85" s="1"/>
  <c r="Q463" i="85"/>
  <c r="O463" i="85"/>
  <c r="M463" i="85"/>
  <c r="K463" i="85"/>
  <c r="I463" i="85"/>
  <c r="G463" i="85"/>
  <c r="C463" i="85"/>
  <c r="R462" i="85"/>
  <c r="S462" i="85" s="1"/>
  <c r="Q462" i="85"/>
  <c r="O462" i="85"/>
  <c r="M462" i="85"/>
  <c r="K462" i="85"/>
  <c r="I462" i="85"/>
  <c r="G462" i="85"/>
  <c r="C462" i="85"/>
  <c r="R461" i="85"/>
  <c r="S461" i="85" s="1"/>
  <c r="Q461" i="85"/>
  <c r="O461" i="85"/>
  <c r="M461" i="85"/>
  <c r="K461" i="85"/>
  <c r="I461" i="85"/>
  <c r="G461" i="85"/>
  <c r="C461" i="85"/>
  <c r="R460" i="85"/>
  <c r="S460" i="85" s="1"/>
  <c r="Q460" i="85"/>
  <c r="O460" i="85"/>
  <c r="M460" i="85"/>
  <c r="K460" i="85"/>
  <c r="I460" i="85"/>
  <c r="G460" i="85"/>
  <c r="C460" i="85"/>
  <c r="R459" i="85"/>
  <c r="S459" i="85" s="1"/>
  <c r="Q459" i="85"/>
  <c r="O459" i="85"/>
  <c r="M459" i="85"/>
  <c r="K459" i="85"/>
  <c r="I459" i="85"/>
  <c r="G459" i="85"/>
  <c r="C459" i="85"/>
  <c r="S458" i="85"/>
  <c r="R458" i="85"/>
  <c r="Q458" i="85"/>
  <c r="O458" i="85"/>
  <c r="M458" i="85"/>
  <c r="K458" i="85"/>
  <c r="I458" i="85"/>
  <c r="G458" i="85"/>
  <c r="C458" i="85"/>
  <c r="R457" i="85"/>
  <c r="S457" i="85" s="1"/>
  <c r="Q457" i="85"/>
  <c r="O457" i="85"/>
  <c r="M457" i="85"/>
  <c r="K457" i="85"/>
  <c r="I457" i="85"/>
  <c r="G457" i="85"/>
  <c r="C457" i="85"/>
  <c r="R456" i="85"/>
  <c r="S456" i="85" s="1"/>
  <c r="Q456" i="85"/>
  <c r="O456" i="85"/>
  <c r="M456" i="85"/>
  <c r="K456" i="85"/>
  <c r="I456" i="85"/>
  <c r="G456" i="85"/>
  <c r="C456" i="85"/>
  <c r="R455" i="85"/>
  <c r="S455" i="85" s="1"/>
  <c r="Q455" i="85"/>
  <c r="O455" i="85"/>
  <c r="M455" i="85"/>
  <c r="K455" i="85"/>
  <c r="I455" i="85"/>
  <c r="G455" i="85"/>
  <c r="C455" i="85"/>
  <c r="R454" i="85"/>
  <c r="S454" i="85" s="1"/>
  <c r="Q454" i="85"/>
  <c r="O454" i="85"/>
  <c r="M454" i="85"/>
  <c r="K454" i="85"/>
  <c r="I454" i="85"/>
  <c r="G454" i="85"/>
  <c r="C454" i="85"/>
  <c r="R453" i="85"/>
  <c r="S453" i="85" s="1"/>
  <c r="Q453" i="85"/>
  <c r="O453" i="85"/>
  <c r="M453" i="85"/>
  <c r="K453" i="85"/>
  <c r="I453" i="85"/>
  <c r="G453" i="85"/>
  <c r="C453" i="85"/>
  <c r="R452" i="85"/>
  <c r="S452" i="85" s="1"/>
  <c r="Q452" i="85"/>
  <c r="O452" i="85"/>
  <c r="M452" i="85"/>
  <c r="K452" i="85"/>
  <c r="I452" i="85"/>
  <c r="G452" i="85"/>
  <c r="C452" i="85"/>
  <c r="R451" i="85"/>
  <c r="S451" i="85" s="1"/>
  <c r="Q451" i="85"/>
  <c r="O451" i="85"/>
  <c r="M451" i="85"/>
  <c r="K451" i="85"/>
  <c r="I451" i="85"/>
  <c r="G451" i="85"/>
  <c r="C451" i="85"/>
  <c r="R450" i="85"/>
  <c r="S450" i="85" s="1"/>
  <c r="Q450" i="85"/>
  <c r="O450" i="85"/>
  <c r="M450" i="85"/>
  <c r="K450" i="85"/>
  <c r="I450" i="85"/>
  <c r="G450" i="85"/>
  <c r="C450" i="85"/>
  <c r="R449" i="85"/>
  <c r="S449" i="85" s="1"/>
  <c r="Q449" i="85"/>
  <c r="O449" i="85"/>
  <c r="M449" i="85"/>
  <c r="K449" i="85"/>
  <c r="I449" i="85"/>
  <c r="G449" i="85"/>
  <c r="C449" i="85"/>
  <c r="R448" i="85"/>
  <c r="S448" i="85" s="1"/>
  <c r="Q448" i="85"/>
  <c r="O448" i="85"/>
  <c r="M448" i="85"/>
  <c r="K448" i="85"/>
  <c r="I448" i="85"/>
  <c r="G448" i="85"/>
  <c r="C448" i="85"/>
  <c r="R447" i="85"/>
  <c r="S447" i="85" s="1"/>
  <c r="Q447" i="85"/>
  <c r="O447" i="85"/>
  <c r="M447" i="85"/>
  <c r="K447" i="85"/>
  <c r="I447" i="85"/>
  <c r="G447" i="85"/>
  <c r="C447" i="85"/>
  <c r="R446" i="85"/>
  <c r="S446" i="85" s="1"/>
  <c r="Q446" i="85"/>
  <c r="O446" i="85"/>
  <c r="M446" i="85"/>
  <c r="K446" i="85"/>
  <c r="I446" i="85"/>
  <c r="G446" i="85"/>
  <c r="C446" i="85"/>
  <c r="R445" i="85"/>
  <c r="S445" i="85" s="1"/>
  <c r="Q445" i="85"/>
  <c r="O445" i="85"/>
  <c r="M445" i="85"/>
  <c r="K445" i="85"/>
  <c r="I445" i="85"/>
  <c r="G445" i="85"/>
  <c r="C445" i="85"/>
  <c r="R444" i="85"/>
  <c r="S444" i="85" s="1"/>
  <c r="Q444" i="85"/>
  <c r="O444" i="85"/>
  <c r="M444" i="85"/>
  <c r="K444" i="85"/>
  <c r="I444" i="85"/>
  <c r="G444" i="85"/>
  <c r="C444" i="85"/>
  <c r="R443" i="85"/>
  <c r="S443" i="85" s="1"/>
  <c r="Q443" i="85"/>
  <c r="O443" i="85"/>
  <c r="M443" i="85"/>
  <c r="K443" i="85"/>
  <c r="I443" i="85"/>
  <c r="G443" i="85"/>
  <c r="C443" i="85"/>
  <c r="R442" i="85"/>
  <c r="S442" i="85" s="1"/>
  <c r="Q442" i="85"/>
  <c r="O442" i="85"/>
  <c r="M442" i="85"/>
  <c r="K442" i="85"/>
  <c r="I442" i="85"/>
  <c r="G442" i="85"/>
  <c r="C442" i="85"/>
  <c r="R441" i="85"/>
  <c r="S441" i="85" s="1"/>
  <c r="Q441" i="85"/>
  <c r="O441" i="85"/>
  <c r="M441" i="85"/>
  <c r="K441" i="85"/>
  <c r="I441" i="85"/>
  <c r="G441" i="85"/>
  <c r="C441" i="85"/>
  <c r="R440" i="85"/>
  <c r="S440" i="85" s="1"/>
  <c r="Q440" i="85"/>
  <c r="O440" i="85"/>
  <c r="M440" i="85"/>
  <c r="K440" i="85"/>
  <c r="I440" i="85"/>
  <c r="G440" i="85"/>
  <c r="C440" i="85"/>
  <c r="R439" i="85"/>
  <c r="S439" i="85" s="1"/>
  <c r="Q439" i="85"/>
  <c r="O439" i="85"/>
  <c r="M439" i="85"/>
  <c r="K439" i="85"/>
  <c r="I439" i="85"/>
  <c r="G439" i="85"/>
  <c r="C439" i="85"/>
  <c r="R438" i="85"/>
  <c r="S438" i="85" s="1"/>
  <c r="Q438" i="85"/>
  <c r="O438" i="85"/>
  <c r="M438" i="85"/>
  <c r="K438" i="85"/>
  <c r="I438" i="85"/>
  <c r="G438" i="85"/>
  <c r="C438" i="85"/>
  <c r="R437" i="85"/>
  <c r="S437" i="85" s="1"/>
  <c r="Q437" i="85"/>
  <c r="O437" i="85"/>
  <c r="M437" i="85"/>
  <c r="K437" i="85"/>
  <c r="I437" i="85"/>
  <c r="G437" i="85"/>
  <c r="C437" i="85"/>
  <c r="R436" i="85"/>
  <c r="S436" i="85" s="1"/>
  <c r="Q436" i="85"/>
  <c r="O436" i="85"/>
  <c r="M436" i="85"/>
  <c r="K436" i="85"/>
  <c r="I436" i="85"/>
  <c r="G436" i="85"/>
  <c r="C436" i="85"/>
  <c r="R435" i="85"/>
  <c r="S435" i="85" s="1"/>
  <c r="Q435" i="85"/>
  <c r="O435" i="85"/>
  <c r="M435" i="85"/>
  <c r="K435" i="85"/>
  <c r="I435" i="85"/>
  <c r="G435" i="85"/>
  <c r="C435" i="85"/>
  <c r="R434" i="85"/>
  <c r="S434" i="85" s="1"/>
  <c r="Q434" i="85"/>
  <c r="O434" i="85"/>
  <c r="M434" i="85"/>
  <c r="K434" i="85"/>
  <c r="I434" i="85"/>
  <c r="G434" i="85"/>
  <c r="C434" i="85"/>
  <c r="R433" i="85"/>
  <c r="S433" i="85" s="1"/>
  <c r="Q433" i="85"/>
  <c r="O433" i="85"/>
  <c r="M433" i="85"/>
  <c r="K433" i="85"/>
  <c r="I433" i="85"/>
  <c r="G433" i="85"/>
  <c r="C433" i="85"/>
  <c r="R432" i="85"/>
  <c r="S432" i="85" s="1"/>
  <c r="Q432" i="85"/>
  <c r="O432" i="85"/>
  <c r="M432" i="85"/>
  <c r="K432" i="85"/>
  <c r="I432" i="85"/>
  <c r="G432" i="85"/>
  <c r="C432" i="85"/>
  <c r="R431" i="85"/>
  <c r="S431" i="85" s="1"/>
  <c r="Q431" i="85"/>
  <c r="O431" i="85"/>
  <c r="M431" i="85"/>
  <c r="K431" i="85"/>
  <c r="I431" i="85"/>
  <c r="G431" i="85"/>
  <c r="C431" i="85"/>
  <c r="R430" i="85"/>
  <c r="S430" i="85" s="1"/>
  <c r="Q430" i="85"/>
  <c r="O430" i="85"/>
  <c r="M430" i="85"/>
  <c r="K430" i="85"/>
  <c r="I430" i="85"/>
  <c r="G430" i="85"/>
  <c r="C430" i="85"/>
  <c r="R429" i="85"/>
  <c r="S429" i="85" s="1"/>
  <c r="Q429" i="85"/>
  <c r="O429" i="85"/>
  <c r="M429" i="85"/>
  <c r="K429" i="85"/>
  <c r="I429" i="85"/>
  <c r="G429" i="85"/>
  <c r="C429" i="85"/>
  <c r="R428" i="85"/>
  <c r="S428" i="85" s="1"/>
  <c r="Q428" i="85"/>
  <c r="O428" i="85"/>
  <c r="M428" i="85"/>
  <c r="K428" i="85"/>
  <c r="I428" i="85"/>
  <c r="G428" i="85"/>
  <c r="C428" i="85"/>
  <c r="R427" i="85"/>
  <c r="S427" i="85" s="1"/>
  <c r="Q427" i="85"/>
  <c r="O427" i="85"/>
  <c r="M427" i="85"/>
  <c r="K427" i="85"/>
  <c r="I427" i="85"/>
  <c r="G427" i="85"/>
  <c r="C427" i="85"/>
  <c r="S426" i="85"/>
  <c r="R426" i="85"/>
  <c r="Q426" i="85"/>
  <c r="O426" i="85"/>
  <c r="M426" i="85"/>
  <c r="K426" i="85"/>
  <c r="I426" i="85"/>
  <c r="G426" i="85"/>
  <c r="C426" i="85"/>
  <c r="R425" i="85"/>
  <c r="S425" i="85" s="1"/>
  <c r="Q425" i="85"/>
  <c r="O425" i="85"/>
  <c r="M425" i="85"/>
  <c r="K425" i="85"/>
  <c r="I425" i="85"/>
  <c r="G425" i="85"/>
  <c r="C425" i="85"/>
  <c r="R424" i="85"/>
  <c r="S424" i="85" s="1"/>
  <c r="Q424" i="85"/>
  <c r="O424" i="85"/>
  <c r="M424" i="85"/>
  <c r="K424" i="85"/>
  <c r="I424" i="85"/>
  <c r="G424" i="85"/>
  <c r="C424" i="85"/>
  <c r="R423" i="85"/>
  <c r="S423" i="85" s="1"/>
  <c r="Q423" i="85"/>
  <c r="O423" i="85"/>
  <c r="M423" i="85"/>
  <c r="K423" i="85"/>
  <c r="I423" i="85"/>
  <c r="G423" i="85"/>
  <c r="C423" i="85"/>
  <c r="R422" i="85"/>
  <c r="S422" i="85" s="1"/>
  <c r="Q422" i="85"/>
  <c r="O422" i="85"/>
  <c r="M422" i="85"/>
  <c r="K422" i="85"/>
  <c r="I422" i="85"/>
  <c r="G422" i="85"/>
  <c r="C422" i="85"/>
  <c r="R421" i="85"/>
  <c r="S421" i="85" s="1"/>
  <c r="Q421" i="85"/>
  <c r="O421" i="85"/>
  <c r="M421" i="85"/>
  <c r="K421" i="85"/>
  <c r="I421" i="85"/>
  <c r="G421" i="85"/>
  <c r="C421" i="85"/>
  <c r="R420" i="85"/>
  <c r="S420" i="85" s="1"/>
  <c r="Q420" i="85"/>
  <c r="O420" i="85"/>
  <c r="M420" i="85"/>
  <c r="K420" i="85"/>
  <c r="I420" i="85"/>
  <c r="G420" i="85"/>
  <c r="C420" i="85"/>
  <c r="R419" i="85"/>
  <c r="S419" i="85" s="1"/>
  <c r="Q419" i="85"/>
  <c r="O419" i="85"/>
  <c r="M419" i="85"/>
  <c r="K419" i="85"/>
  <c r="I419" i="85"/>
  <c r="G419" i="85"/>
  <c r="C419" i="85"/>
  <c r="R418" i="85"/>
  <c r="S418" i="85" s="1"/>
  <c r="Q418" i="85"/>
  <c r="O418" i="85"/>
  <c r="M418" i="85"/>
  <c r="K418" i="85"/>
  <c r="I418" i="85"/>
  <c r="G418" i="85"/>
  <c r="C418" i="85"/>
  <c r="R417" i="85"/>
  <c r="S417" i="85" s="1"/>
  <c r="Q417" i="85"/>
  <c r="O417" i="85"/>
  <c r="M417" i="85"/>
  <c r="K417" i="85"/>
  <c r="I417" i="85"/>
  <c r="G417" i="85"/>
  <c r="C417" i="85"/>
  <c r="R416" i="85"/>
  <c r="S416" i="85" s="1"/>
  <c r="Q416" i="85"/>
  <c r="O416" i="85"/>
  <c r="M416" i="85"/>
  <c r="K416" i="85"/>
  <c r="I416" i="85"/>
  <c r="G416" i="85"/>
  <c r="C416" i="85"/>
  <c r="R415" i="85"/>
  <c r="S415" i="85" s="1"/>
  <c r="Q415" i="85"/>
  <c r="O415" i="85"/>
  <c r="M415" i="85"/>
  <c r="K415" i="85"/>
  <c r="I415" i="85"/>
  <c r="G415" i="85"/>
  <c r="C415" i="85"/>
  <c r="R414" i="85"/>
  <c r="S414" i="85" s="1"/>
  <c r="Q414" i="85"/>
  <c r="O414" i="85"/>
  <c r="M414" i="85"/>
  <c r="K414" i="85"/>
  <c r="I414" i="85"/>
  <c r="G414" i="85"/>
  <c r="C414" i="85"/>
  <c r="R413" i="85"/>
  <c r="S413" i="85" s="1"/>
  <c r="Q413" i="85"/>
  <c r="O413" i="85"/>
  <c r="M413" i="85"/>
  <c r="K413" i="85"/>
  <c r="I413" i="85"/>
  <c r="G413" i="85"/>
  <c r="C413" i="85"/>
  <c r="R412" i="85"/>
  <c r="S412" i="85" s="1"/>
  <c r="Q412" i="85"/>
  <c r="O412" i="85"/>
  <c r="M412" i="85"/>
  <c r="K412" i="85"/>
  <c r="I412" i="85"/>
  <c r="G412" i="85"/>
  <c r="C412" i="85"/>
  <c r="R411" i="85"/>
  <c r="S411" i="85" s="1"/>
  <c r="Q411" i="85"/>
  <c r="O411" i="85"/>
  <c r="M411" i="85"/>
  <c r="K411" i="85"/>
  <c r="I411" i="85"/>
  <c r="G411" i="85"/>
  <c r="C411" i="85"/>
  <c r="R410" i="85"/>
  <c r="S410" i="85" s="1"/>
  <c r="Q410" i="85"/>
  <c r="O410" i="85"/>
  <c r="M410" i="85"/>
  <c r="K410" i="85"/>
  <c r="I410" i="85"/>
  <c r="G410" i="85"/>
  <c r="C410" i="85"/>
  <c r="R409" i="85"/>
  <c r="S409" i="85" s="1"/>
  <c r="Q409" i="85"/>
  <c r="O409" i="85"/>
  <c r="M409" i="85"/>
  <c r="K409" i="85"/>
  <c r="I409" i="85"/>
  <c r="G409" i="85"/>
  <c r="C409" i="85"/>
  <c r="R408" i="85"/>
  <c r="S408" i="85" s="1"/>
  <c r="Q408" i="85"/>
  <c r="O408" i="85"/>
  <c r="M408" i="85"/>
  <c r="K408" i="85"/>
  <c r="I408" i="85"/>
  <c r="G408" i="85"/>
  <c r="C408" i="85"/>
  <c r="R407" i="85"/>
  <c r="S407" i="85" s="1"/>
  <c r="Q407" i="85"/>
  <c r="O407" i="85"/>
  <c r="M407" i="85"/>
  <c r="K407" i="85"/>
  <c r="I407" i="85"/>
  <c r="G407" i="85"/>
  <c r="C407" i="85"/>
  <c r="R406" i="85"/>
  <c r="S406" i="85" s="1"/>
  <c r="Q406" i="85"/>
  <c r="O406" i="85"/>
  <c r="M406" i="85"/>
  <c r="K406" i="85"/>
  <c r="I406" i="85"/>
  <c r="G406" i="85"/>
  <c r="C406" i="85"/>
  <c r="R405" i="85"/>
  <c r="S405" i="85" s="1"/>
  <c r="Q405" i="85"/>
  <c r="O405" i="85"/>
  <c r="M405" i="85"/>
  <c r="K405" i="85"/>
  <c r="I405" i="85"/>
  <c r="G405" i="85"/>
  <c r="C405" i="85"/>
  <c r="R404" i="85"/>
  <c r="S404" i="85" s="1"/>
  <c r="Q404" i="85"/>
  <c r="O404" i="85"/>
  <c r="M404" i="85"/>
  <c r="K404" i="85"/>
  <c r="I404" i="85"/>
  <c r="G404" i="85"/>
  <c r="C404" i="85"/>
  <c r="R403" i="85"/>
  <c r="S403" i="85" s="1"/>
  <c r="Q403" i="85"/>
  <c r="O403" i="85"/>
  <c r="M403" i="85"/>
  <c r="K403" i="85"/>
  <c r="I403" i="85"/>
  <c r="G403" i="85"/>
  <c r="C403" i="85"/>
  <c r="R402" i="85"/>
  <c r="S402" i="85" s="1"/>
  <c r="Q402" i="85"/>
  <c r="O402" i="85"/>
  <c r="M402" i="85"/>
  <c r="K402" i="85"/>
  <c r="I402" i="85"/>
  <c r="G402" i="85"/>
  <c r="C402" i="85"/>
  <c r="R401" i="85"/>
  <c r="S401" i="85" s="1"/>
  <c r="Q401" i="85"/>
  <c r="O401" i="85"/>
  <c r="M401" i="85"/>
  <c r="K401" i="85"/>
  <c r="I401" i="85"/>
  <c r="G401" i="85"/>
  <c r="C401" i="85"/>
  <c r="R400" i="85"/>
  <c r="S400" i="85" s="1"/>
  <c r="Q400" i="85"/>
  <c r="O400" i="85"/>
  <c r="M400" i="85"/>
  <c r="K400" i="85"/>
  <c r="I400" i="85"/>
  <c r="G400" i="85"/>
  <c r="C400" i="85"/>
  <c r="R399" i="85"/>
  <c r="S399" i="85" s="1"/>
  <c r="Q399" i="85"/>
  <c r="O399" i="85"/>
  <c r="M399" i="85"/>
  <c r="K399" i="85"/>
  <c r="I399" i="85"/>
  <c r="G399" i="85"/>
  <c r="C399" i="85"/>
  <c r="R398" i="85"/>
  <c r="S398" i="85" s="1"/>
  <c r="Q398" i="85"/>
  <c r="O398" i="85"/>
  <c r="M398" i="85"/>
  <c r="K398" i="85"/>
  <c r="I398" i="85"/>
  <c r="G398" i="85"/>
  <c r="C398" i="85"/>
  <c r="R397" i="85"/>
  <c r="S397" i="85" s="1"/>
  <c r="Q397" i="85"/>
  <c r="O397" i="85"/>
  <c r="M397" i="85"/>
  <c r="K397" i="85"/>
  <c r="I397" i="85"/>
  <c r="G397" i="85"/>
  <c r="C397" i="85"/>
  <c r="R396" i="85"/>
  <c r="S396" i="85" s="1"/>
  <c r="Q396" i="85"/>
  <c r="O396" i="85"/>
  <c r="M396" i="85"/>
  <c r="K396" i="85"/>
  <c r="I396" i="85"/>
  <c r="G396" i="85"/>
  <c r="C396" i="85"/>
  <c r="R395" i="85"/>
  <c r="S395" i="85" s="1"/>
  <c r="Q395" i="85"/>
  <c r="O395" i="85"/>
  <c r="M395" i="85"/>
  <c r="K395" i="85"/>
  <c r="I395" i="85"/>
  <c r="G395" i="85"/>
  <c r="C395" i="85"/>
  <c r="S394" i="85"/>
  <c r="R394" i="85"/>
  <c r="Q394" i="85"/>
  <c r="O394" i="85"/>
  <c r="M394" i="85"/>
  <c r="K394" i="85"/>
  <c r="I394" i="85"/>
  <c r="G394" i="85"/>
  <c r="C394" i="85"/>
  <c r="R393" i="85"/>
  <c r="S393" i="85" s="1"/>
  <c r="Q393" i="85"/>
  <c r="O393" i="85"/>
  <c r="M393" i="85"/>
  <c r="K393" i="85"/>
  <c r="I393" i="85"/>
  <c r="G393" i="85"/>
  <c r="C393" i="85"/>
  <c r="R392" i="85"/>
  <c r="S392" i="85" s="1"/>
  <c r="Q392" i="85"/>
  <c r="O392" i="85"/>
  <c r="M392" i="85"/>
  <c r="K392" i="85"/>
  <c r="I392" i="85"/>
  <c r="G392" i="85"/>
  <c r="C392" i="85"/>
  <c r="R391" i="85"/>
  <c r="S391" i="85" s="1"/>
  <c r="Q391" i="85"/>
  <c r="O391" i="85"/>
  <c r="M391" i="85"/>
  <c r="K391" i="85"/>
  <c r="I391" i="85"/>
  <c r="G391" i="85"/>
  <c r="C391" i="85"/>
  <c r="R390" i="85"/>
  <c r="S390" i="85" s="1"/>
  <c r="Q390" i="85"/>
  <c r="O390" i="85"/>
  <c r="M390" i="85"/>
  <c r="K390" i="85"/>
  <c r="I390" i="85"/>
  <c r="G390" i="85"/>
  <c r="C390" i="85"/>
  <c r="R389" i="85"/>
  <c r="S389" i="85" s="1"/>
  <c r="Q389" i="85"/>
  <c r="O389" i="85"/>
  <c r="M389" i="85"/>
  <c r="K389" i="85"/>
  <c r="I389" i="85"/>
  <c r="G389" i="85"/>
  <c r="C389" i="85"/>
  <c r="R388" i="85"/>
  <c r="S388" i="85" s="1"/>
  <c r="Q388" i="85"/>
  <c r="O388" i="85"/>
  <c r="M388" i="85"/>
  <c r="K388" i="85"/>
  <c r="I388" i="85"/>
  <c r="G388" i="85"/>
  <c r="C388" i="85"/>
  <c r="R387" i="85"/>
  <c r="S387" i="85" s="1"/>
  <c r="Q387" i="85"/>
  <c r="O387" i="85"/>
  <c r="M387" i="85"/>
  <c r="K387" i="85"/>
  <c r="I387" i="85"/>
  <c r="G387" i="85"/>
  <c r="C387" i="85"/>
  <c r="R386" i="85"/>
  <c r="S386" i="85" s="1"/>
  <c r="Q386" i="85"/>
  <c r="O386" i="85"/>
  <c r="M386" i="85"/>
  <c r="K386" i="85"/>
  <c r="I386" i="85"/>
  <c r="G386" i="85"/>
  <c r="C386" i="85"/>
  <c r="R385" i="85"/>
  <c r="S385" i="85" s="1"/>
  <c r="Q385" i="85"/>
  <c r="O385" i="85"/>
  <c r="M385" i="85"/>
  <c r="K385" i="85"/>
  <c r="I385" i="85"/>
  <c r="G385" i="85"/>
  <c r="C385" i="85"/>
  <c r="R384" i="85"/>
  <c r="S384" i="85" s="1"/>
  <c r="Q384" i="85"/>
  <c r="O384" i="85"/>
  <c r="M384" i="85"/>
  <c r="K384" i="85"/>
  <c r="I384" i="85"/>
  <c r="G384" i="85"/>
  <c r="C384" i="85"/>
  <c r="R383" i="85"/>
  <c r="S383" i="85" s="1"/>
  <c r="Q383" i="85"/>
  <c r="O383" i="85"/>
  <c r="M383" i="85"/>
  <c r="K383" i="85"/>
  <c r="I383" i="85"/>
  <c r="G383" i="85"/>
  <c r="C383" i="85"/>
  <c r="R382" i="85"/>
  <c r="S382" i="85" s="1"/>
  <c r="Q382" i="85"/>
  <c r="O382" i="85"/>
  <c r="M382" i="85"/>
  <c r="K382" i="85"/>
  <c r="I382" i="85"/>
  <c r="G382" i="85"/>
  <c r="C382" i="85"/>
  <c r="R381" i="85"/>
  <c r="S381" i="85" s="1"/>
  <c r="Q381" i="85"/>
  <c r="O381" i="85"/>
  <c r="M381" i="85"/>
  <c r="K381" i="85"/>
  <c r="I381" i="85"/>
  <c r="G381" i="85"/>
  <c r="C381" i="85"/>
  <c r="R380" i="85"/>
  <c r="S380" i="85" s="1"/>
  <c r="Q380" i="85"/>
  <c r="O380" i="85"/>
  <c r="M380" i="85"/>
  <c r="K380" i="85"/>
  <c r="I380" i="85"/>
  <c r="G380" i="85"/>
  <c r="C380" i="85"/>
  <c r="R379" i="85"/>
  <c r="S379" i="85" s="1"/>
  <c r="Q379" i="85"/>
  <c r="O379" i="85"/>
  <c r="M379" i="85"/>
  <c r="K379" i="85"/>
  <c r="I379" i="85"/>
  <c r="G379" i="85"/>
  <c r="C379" i="85"/>
  <c r="R378" i="85"/>
  <c r="S378" i="85" s="1"/>
  <c r="Q378" i="85"/>
  <c r="O378" i="85"/>
  <c r="M378" i="85"/>
  <c r="K378" i="85"/>
  <c r="I378" i="85"/>
  <c r="G378" i="85"/>
  <c r="C378" i="85"/>
  <c r="R377" i="85"/>
  <c r="S377" i="85" s="1"/>
  <c r="Q377" i="85"/>
  <c r="O377" i="85"/>
  <c r="M377" i="85"/>
  <c r="K377" i="85"/>
  <c r="I377" i="85"/>
  <c r="G377" i="85"/>
  <c r="C377" i="85"/>
  <c r="R376" i="85"/>
  <c r="S376" i="85" s="1"/>
  <c r="Q376" i="85"/>
  <c r="O376" i="85"/>
  <c r="M376" i="85"/>
  <c r="K376" i="85"/>
  <c r="I376" i="85"/>
  <c r="G376" i="85"/>
  <c r="C376" i="85"/>
  <c r="R375" i="85"/>
  <c r="S375" i="85" s="1"/>
  <c r="Q375" i="85"/>
  <c r="O375" i="85"/>
  <c r="M375" i="85"/>
  <c r="K375" i="85"/>
  <c r="I375" i="85"/>
  <c r="G375" i="85"/>
  <c r="C375" i="85"/>
  <c r="R374" i="85"/>
  <c r="S374" i="85" s="1"/>
  <c r="Q374" i="85"/>
  <c r="O374" i="85"/>
  <c r="M374" i="85"/>
  <c r="K374" i="85"/>
  <c r="I374" i="85"/>
  <c r="G374" i="85"/>
  <c r="C374" i="85"/>
  <c r="R373" i="85"/>
  <c r="S373" i="85" s="1"/>
  <c r="Q373" i="85"/>
  <c r="O373" i="85"/>
  <c r="M373" i="85"/>
  <c r="K373" i="85"/>
  <c r="I373" i="85"/>
  <c r="G373" i="85"/>
  <c r="C373" i="85"/>
  <c r="R372" i="85"/>
  <c r="S372" i="85" s="1"/>
  <c r="Q372" i="85"/>
  <c r="O372" i="85"/>
  <c r="M372" i="85"/>
  <c r="K372" i="85"/>
  <c r="I372" i="85"/>
  <c r="G372" i="85"/>
  <c r="C372" i="85"/>
  <c r="R371" i="85"/>
  <c r="S371" i="85" s="1"/>
  <c r="Q371" i="85"/>
  <c r="O371" i="85"/>
  <c r="M371" i="85"/>
  <c r="K371" i="85"/>
  <c r="I371" i="85"/>
  <c r="G371" i="85"/>
  <c r="C371" i="85"/>
  <c r="R370" i="85"/>
  <c r="S370" i="85" s="1"/>
  <c r="Q370" i="85"/>
  <c r="O370" i="85"/>
  <c r="M370" i="85"/>
  <c r="K370" i="85"/>
  <c r="I370" i="85"/>
  <c r="G370" i="85"/>
  <c r="C370" i="85"/>
  <c r="R369" i="85"/>
  <c r="S369" i="85" s="1"/>
  <c r="Q369" i="85"/>
  <c r="O369" i="85"/>
  <c r="M369" i="85"/>
  <c r="K369" i="85"/>
  <c r="I369" i="85"/>
  <c r="G369" i="85"/>
  <c r="C369" i="85"/>
  <c r="R368" i="85"/>
  <c r="S368" i="85" s="1"/>
  <c r="Q368" i="85"/>
  <c r="O368" i="85"/>
  <c r="M368" i="85"/>
  <c r="K368" i="85"/>
  <c r="I368" i="85"/>
  <c r="G368" i="85"/>
  <c r="C368" i="85"/>
  <c r="R367" i="85"/>
  <c r="S367" i="85" s="1"/>
  <c r="Q367" i="85"/>
  <c r="O367" i="85"/>
  <c r="M367" i="85"/>
  <c r="K367" i="85"/>
  <c r="I367" i="85"/>
  <c r="G367" i="85"/>
  <c r="C367" i="85"/>
  <c r="R366" i="85"/>
  <c r="S366" i="85" s="1"/>
  <c r="Q366" i="85"/>
  <c r="O366" i="85"/>
  <c r="M366" i="85"/>
  <c r="K366" i="85"/>
  <c r="I366" i="85"/>
  <c r="G366" i="85"/>
  <c r="C366" i="85"/>
  <c r="R365" i="85"/>
  <c r="S365" i="85" s="1"/>
  <c r="Q365" i="85"/>
  <c r="O365" i="85"/>
  <c r="M365" i="85"/>
  <c r="K365" i="85"/>
  <c r="I365" i="85"/>
  <c r="G365" i="85"/>
  <c r="C365" i="85"/>
  <c r="R364" i="85"/>
  <c r="S364" i="85" s="1"/>
  <c r="Q364" i="85"/>
  <c r="O364" i="85"/>
  <c r="M364" i="85"/>
  <c r="K364" i="85"/>
  <c r="I364" i="85"/>
  <c r="G364" i="85"/>
  <c r="C364" i="85"/>
  <c r="R363" i="85"/>
  <c r="S363" i="85" s="1"/>
  <c r="Q363" i="85"/>
  <c r="O363" i="85"/>
  <c r="M363" i="85"/>
  <c r="K363" i="85"/>
  <c r="I363" i="85"/>
  <c r="G363" i="85"/>
  <c r="C363" i="85"/>
  <c r="R362" i="85"/>
  <c r="S362" i="85" s="1"/>
  <c r="Q362" i="85"/>
  <c r="O362" i="85"/>
  <c r="M362" i="85"/>
  <c r="K362" i="85"/>
  <c r="I362" i="85"/>
  <c r="G362" i="85"/>
  <c r="C362" i="85"/>
  <c r="R361" i="85"/>
  <c r="S361" i="85" s="1"/>
  <c r="Q361" i="85"/>
  <c r="O361" i="85"/>
  <c r="M361" i="85"/>
  <c r="K361" i="85"/>
  <c r="I361" i="85"/>
  <c r="G361" i="85"/>
  <c r="C361" i="85"/>
  <c r="R360" i="85"/>
  <c r="S360" i="85" s="1"/>
  <c r="Q360" i="85"/>
  <c r="O360" i="85"/>
  <c r="M360" i="85"/>
  <c r="K360" i="85"/>
  <c r="I360" i="85"/>
  <c r="G360" i="85"/>
  <c r="C360" i="85"/>
  <c r="R359" i="85"/>
  <c r="S359" i="85" s="1"/>
  <c r="Q359" i="85"/>
  <c r="O359" i="85"/>
  <c r="M359" i="85"/>
  <c r="K359" i="85"/>
  <c r="I359" i="85"/>
  <c r="G359" i="85"/>
  <c r="C359" i="85"/>
  <c r="R358" i="85"/>
  <c r="S358" i="85" s="1"/>
  <c r="Q358" i="85"/>
  <c r="O358" i="85"/>
  <c r="M358" i="85"/>
  <c r="K358" i="85"/>
  <c r="I358" i="85"/>
  <c r="G358" i="85"/>
  <c r="C358" i="85"/>
  <c r="R357" i="85"/>
  <c r="S357" i="85" s="1"/>
  <c r="Q357" i="85"/>
  <c r="O357" i="85"/>
  <c r="M357" i="85"/>
  <c r="K357" i="85"/>
  <c r="I357" i="85"/>
  <c r="G357" i="85"/>
  <c r="C357" i="85"/>
  <c r="R356" i="85"/>
  <c r="S356" i="85" s="1"/>
  <c r="Q356" i="85"/>
  <c r="O356" i="85"/>
  <c r="M356" i="85"/>
  <c r="K356" i="85"/>
  <c r="I356" i="85"/>
  <c r="G356" i="85"/>
  <c r="C356" i="85"/>
  <c r="R355" i="85"/>
  <c r="S355" i="85" s="1"/>
  <c r="Q355" i="85"/>
  <c r="O355" i="85"/>
  <c r="M355" i="85"/>
  <c r="K355" i="85"/>
  <c r="I355" i="85"/>
  <c r="G355" i="85"/>
  <c r="C355" i="85"/>
  <c r="S354" i="85"/>
  <c r="R354" i="85"/>
  <c r="Q354" i="85"/>
  <c r="O354" i="85"/>
  <c r="M354" i="85"/>
  <c r="K354" i="85"/>
  <c r="I354" i="85"/>
  <c r="G354" i="85"/>
  <c r="C354" i="85"/>
  <c r="R353" i="85"/>
  <c r="S353" i="85" s="1"/>
  <c r="Q353" i="85"/>
  <c r="O353" i="85"/>
  <c r="M353" i="85"/>
  <c r="K353" i="85"/>
  <c r="I353" i="85"/>
  <c r="G353" i="85"/>
  <c r="C353" i="85"/>
  <c r="R352" i="85"/>
  <c r="S352" i="85" s="1"/>
  <c r="Q352" i="85"/>
  <c r="O352" i="85"/>
  <c r="M352" i="85"/>
  <c r="K352" i="85"/>
  <c r="I352" i="85"/>
  <c r="G352" i="85"/>
  <c r="C352" i="85"/>
  <c r="R351" i="85"/>
  <c r="S351" i="85" s="1"/>
  <c r="Q351" i="85"/>
  <c r="O351" i="85"/>
  <c r="M351" i="85"/>
  <c r="K351" i="85"/>
  <c r="I351" i="85"/>
  <c r="G351" i="85"/>
  <c r="C351" i="85"/>
  <c r="R350" i="85"/>
  <c r="S350" i="85" s="1"/>
  <c r="Q350" i="85"/>
  <c r="O350" i="85"/>
  <c r="M350" i="85"/>
  <c r="K350" i="85"/>
  <c r="I350" i="85"/>
  <c r="G350" i="85"/>
  <c r="C350" i="85"/>
  <c r="R349" i="85"/>
  <c r="S349" i="85" s="1"/>
  <c r="Q349" i="85"/>
  <c r="O349" i="85"/>
  <c r="M349" i="85"/>
  <c r="K349" i="85"/>
  <c r="I349" i="85"/>
  <c r="G349" i="85"/>
  <c r="C349" i="85"/>
  <c r="R348" i="85"/>
  <c r="S348" i="85" s="1"/>
  <c r="Q348" i="85"/>
  <c r="O348" i="85"/>
  <c r="M348" i="85"/>
  <c r="K348" i="85"/>
  <c r="I348" i="85"/>
  <c r="G348" i="85"/>
  <c r="C348" i="85"/>
  <c r="R347" i="85"/>
  <c r="S347" i="85" s="1"/>
  <c r="Q347" i="85"/>
  <c r="O347" i="85"/>
  <c r="M347" i="85"/>
  <c r="K347" i="85"/>
  <c r="I347" i="85"/>
  <c r="G347" i="85"/>
  <c r="C347" i="85"/>
  <c r="R346" i="85"/>
  <c r="S346" i="85" s="1"/>
  <c r="Q346" i="85"/>
  <c r="O346" i="85"/>
  <c r="M346" i="85"/>
  <c r="K346" i="85"/>
  <c r="I346" i="85"/>
  <c r="G346" i="85"/>
  <c r="C346" i="85"/>
  <c r="R345" i="85"/>
  <c r="S345" i="85" s="1"/>
  <c r="Q345" i="85"/>
  <c r="O345" i="85"/>
  <c r="M345" i="85"/>
  <c r="K345" i="85"/>
  <c r="I345" i="85"/>
  <c r="G345" i="85"/>
  <c r="C345" i="85"/>
  <c r="R344" i="85"/>
  <c r="S344" i="85" s="1"/>
  <c r="Q344" i="85"/>
  <c r="O344" i="85"/>
  <c r="M344" i="85"/>
  <c r="K344" i="85"/>
  <c r="I344" i="85"/>
  <c r="G344" i="85"/>
  <c r="C344" i="85"/>
  <c r="R343" i="85"/>
  <c r="S343" i="85" s="1"/>
  <c r="Q343" i="85"/>
  <c r="O343" i="85"/>
  <c r="M343" i="85"/>
  <c r="K343" i="85"/>
  <c r="I343" i="85"/>
  <c r="G343" i="85"/>
  <c r="C343" i="85"/>
  <c r="R342" i="85"/>
  <c r="S342" i="85" s="1"/>
  <c r="Q342" i="85"/>
  <c r="O342" i="85"/>
  <c r="M342" i="85"/>
  <c r="K342" i="85"/>
  <c r="I342" i="85"/>
  <c r="G342" i="85"/>
  <c r="C342" i="85"/>
  <c r="R341" i="85"/>
  <c r="S341" i="85" s="1"/>
  <c r="Q341" i="85"/>
  <c r="O341" i="85"/>
  <c r="M341" i="85"/>
  <c r="K341" i="85"/>
  <c r="I341" i="85"/>
  <c r="G341" i="85"/>
  <c r="C341" i="85"/>
  <c r="R340" i="85"/>
  <c r="S340" i="85" s="1"/>
  <c r="Q340" i="85"/>
  <c r="O340" i="85"/>
  <c r="M340" i="85"/>
  <c r="K340" i="85"/>
  <c r="I340" i="85"/>
  <c r="G340" i="85"/>
  <c r="C340" i="85"/>
  <c r="R339" i="85"/>
  <c r="S339" i="85" s="1"/>
  <c r="Q339" i="85"/>
  <c r="O339" i="85"/>
  <c r="M339" i="85"/>
  <c r="K339" i="85"/>
  <c r="I339" i="85"/>
  <c r="G339" i="85"/>
  <c r="C339" i="85"/>
  <c r="R338" i="85"/>
  <c r="S338" i="85" s="1"/>
  <c r="Q338" i="85"/>
  <c r="O338" i="85"/>
  <c r="M338" i="85"/>
  <c r="K338" i="85"/>
  <c r="I338" i="85"/>
  <c r="G338" i="85"/>
  <c r="C338" i="85"/>
  <c r="R337" i="85"/>
  <c r="S337" i="85" s="1"/>
  <c r="Q337" i="85"/>
  <c r="O337" i="85"/>
  <c r="M337" i="85"/>
  <c r="K337" i="85"/>
  <c r="I337" i="85"/>
  <c r="G337" i="85"/>
  <c r="C337" i="85"/>
  <c r="R336" i="85"/>
  <c r="S336" i="85" s="1"/>
  <c r="Q336" i="85"/>
  <c r="O336" i="85"/>
  <c r="M336" i="85"/>
  <c r="K336" i="85"/>
  <c r="I336" i="85"/>
  <c r="G336" i="85"/>
  <c r="C336" i="85"/>
  <c r="R335" i="85"/>
  <c r="S335" i="85" s="1"/>
  <c r="Q335" i="85"/>
  <c r="O335" i="85"/>
  <c r="M335" i="85"/>
  <c r="K335" i="85"/>
  <c r="I335" i="85"/>
  <c r="G335" i="85"/>
  <c r="C335" i="85"/>
  <c r="R334" i="85"/>
  <c r="S334" i="85" s="1"/>
  <c r="Q334" i="85"/>
  <c r="O334" i="85"/>
  <c r="M334" i="85"/>
  <c r="K334" i="85"/>
  <c r="I334" i="85"/>
  <c r="G334" i="85"/>
  <c r="C334" i="85"/>
  <c r="R333" i="85"/>
  <c r="S333" i="85" s="1"/>
  <c r="Q333" i="85"/>
  <c r="O333" i="85"/>
  <c r="M333" i="85"/>
  <c r="K333" i="85"/>
  <c r="I333" i="85"/>
  <c r="G333" i="85"/>
  <c r="C333" i="85"/>
  <c r="R332" i="85"/>
  <c r="S332" i="85" s="1"/>
  <c r="Q332" i="85"/>
  <c r="O332" i="85"/>
  <c r="M332" i="85"/>
  <c r="K332" i="85"/>
  <c r="I332" i="85"/>
  <c r="G332" i="85"/>
  <c r="C332" i="85"/>
  <c r="R331" i="85"/>
  <c r="S331" i="85" s="1"/>
  <c r="Q331" i="85"/>
  <c r="O331" i="85"/>
  <c r="M331" i="85"/>
  <c r="K331" i="85"/>
  <c r="I331" i="85"/>
  <c r="G331" i="85"/>
  <c r="C331" i="85"/>
  <c r="R330" i="85"/>
  <c r="S330" i="85" s="1"/>
  <c r="Q330" i="85"/>
  <c r="O330" i="85"/>
  <c r="M330" i="85"/>
  <c r="K330" i="85"/>
  <c r="I330" i="85"/>
  <c r="G330" i="85"/>
  <c r="C330" i="85"/>
  <c r="R329" i="85"/>
  <c r="S329" i="85" s="1"/>
  <c r="Q329" i="85"/>
  <c r="O329" i="85"/>
  <c r="M329" i="85"/>
  <c r="K329" i="85"/>
  <c r="I329" i="85"/>
  <c r="G329" i="85"/>
  <c r="C329" i="85"/>
  <c r="R328" i="85"/>
  <c r="S328" i="85" s="1"/>
  <c r="Q328" i="85"/>
  <c r="O328" i="85"/>
  <c r="M328" i="85"/>
  <c r="K328" i="85"/>
  <c r="I328" i="85"/>
  <c r="G328" i="85"/>
  <c r="C328" i="85"/>
  <c r="R327" i="85"/>
  <c r="S327" i="85" s="1"/>
  <c r="Q327" i="85"/>
  <c r="O327" i="85"/>
  <c r="M327" i="85"/>
  <c r="K327" i="85"/>
  <c r="I327" i="85"/>
  <c r="G327" i="85"/>
  <c r="C327" i="85"/>
  <c r="R326" i="85"/>
  <c r="S326" i="85" s="1"/>
  <c r="Q326" i="85"/>
  <c r="O326" i="85"/>
  <c r="M326" i="85"/>
  <c r="K326" i="85"/>
  <c r="I326" i="85"/>
  <c r="G326" i="85"/>
  <c r="C326" i="85"/>
  <c r="R325" i="85"/>
  <c r="S325" i="85" s="1"/>
  <c r="Q325" i="85"/>
  <c r="O325" i="85"/>
  <c r="M325" i="85"/>
  <c r="K325" i="85"/>
  <c r="I325" i="85"/>
  <c r="G325" i="85"/>
  <c r="C325" i="85"/>
  <c r="R324" i="85"/>
  <c r="S324" i="85" s="1"/>
  <c r="Q324" i="85"/>
  <c r="O324" i="85"/>
  <c r="M324" i="85"/>
  <c r="K324" i="85"/>
  <c r="I324" i="85"/>
  <c r="G324" i="85"/>
  <c r="C324" i="85"/>
  <c r="R323" i="85"/>
  <c r="S323" i="85" s="1"/>
  <c r="Q323" i="85"/>
  <c r="O323" i="85"/>
  <c r="M323" i="85"/>
  <c r="K323" i="85"/>
  <c r="I323" i="85"/>
  <c r="G323" i="85"/>
  <c r="C323" i="85"/>
  <c r="R322" i="85"/>
  <c r="S322" i="85" s="1"/>
  <c r="Q322" i="85"/>
  <c r="O322" i="85"/>
  <c r="M322" i="85"/>
  <c r="K322" i="85"/>
  <c r="I322" i="85"/>
  <c r="G322" i="85"/>
  <c r="C322" i="85"/>
  <c r="R321" i="85"/>
  <c r="S321" i="85" s="1"/>
  <c r="Q321" i="85"/>
  <c r="O321" i="85"/>
  <c r="M321" i="85"/>
  <c r="K321" i="85"/>
  <c r="I321" i="85"/>
  <c r="G321" i="85"/>
  <c r="C321" i="85"/>
  <c r="R320" i="85"/>
  <c r="S320" i="85" s="1"/>
  <c r="Q320" i="85"/>
  <c r="O320" i="85"/>
  <c r="M320" i="85"/>
  <c r="K320" i="85"/>
  <c r="I320" i="85"/>
  <c r="G320" i="85"/>
  <c r="C320" i="85"/>
  <c r="R319" i="85"/>
  <c r="S319" i="85" s="1"/>
  <c r="Q319" i="85"/>
  <c r="O319" i="85"/>
  <c r="M319" i="85"/>
  <c r="K319" i="85"/>
  <c r="I319" i="85"/>
  <c r="G319" i="85"/>
  <c r="C319" i="85"/>
  <c r="R318" i="85"/>
  <c r="S318" i="85" s="1"/>
  <c r="Q318" i="85"/>
  <c r="O318" i="85"/>
  <c r="M318" i="85"/>
  <c r="K318" i="85"/>
  <c r="I318" i="85"/>
  <c r="G318" i="85"/>
  <c r="C318" i="85"/>
  <c r="R317" i="85"/>
  <c r="S317" i="85" s="1"/>
  <c r="Q317" i="85"/>
  <c r="O317" i="85"/>
  <c r="M317" i="85"/>
  <c r="K317" i="85"/>
  <c r="I317" i="85"/>
  <c r="G317" i="85"/>
  <c r="C317" i="85"/>
  <c r="R316" i="85"/>
  <c r="S316" i="85" s="1"/>
  <c r="Q316" i="85"/>
  <c r="O316" i="85"/>
  <c r="M316" i="85"/>
  <c r="K316" i="85"/>
  <c r="I316" i="85"/>
  <c r="G316" i="85"/>
  <c r="C316" i="85"/>
  <c r="R315" i="85"/>
  <c r="S315" i="85" s="1"/>
  <c r="Q315" i="85"/>
  <c r="O315" i="85"/>
  <c r="M315" i="85"/>
  <c r="K315" i="85"/>
  <c r="I315" i="85"/>
  <c r="G315" i="85"/>
  <c r="C315" i="85"/>
  <c r="S314" i="85"/>
  <c r="R314" i="85"/>
  <c r="Q314" i="85"/>
  <c r="O314" i="85"/>
  <c r="M314" i="85"/>
  <c r="K314" i="85"/>
  <c r="I314" i="85"/>
  <c r="G314" i="85"/>
  <c r="C314" i="85"/>
  <c r="R313" i="85"/>
  <c r="S313" i="85" s="1"/>
  <c r="Q313" i="85"/>
  <c r="O313" i="85"/>
  <c r="M313" i="85"/>
  <c r="K313" i="85"/>
  <c r="I313" i="85"/>
  <c r="G313" i="85"/>
  <c r="C313" i="85"/>
  <c r="R312" i="85"/>
  <c r="S312" i="85" s="1"/>
  <c r="Q312" i="85"/>
  <c r="O312" i="85"/>
  <c r="M312" i="85"/>
  <c r="K312" i="85"/>
  <c r="I312" i="85"/>
  <c r="G312" i="85"/>
  <c r="C312" i="85"/>
  <c r="R311" i="85"/>
  <c r="S311" i="85" s="1"/>
  <c r="Q311" i="85"/>
  <c r="O311" i="85"/>
  <c r="M311" i="85"/>
  <c r="K311" i="85"/>
  <c r="I311" i="85"/>
  <c r="G311" i="85"/>
  <c r="C311" i="85"/>
  <c r="R310" i="85"/>
  <c r="S310" i="85" s="1"/>
  <c r="Q310" i="85"/>
  <c r="O310" i="85"/>
  <c r="M310" i="85"/>
  <c r="K310" i="85"/>
  <c r="I310" i="85"/>
  <c r="G310" i="85"/>
  <c r="C310" i="85"/>
  <c r="R309" i="85"/>
  <c r="S309" i="85" s="1"/>
  <c r="Q309" i="85"/>
  <c r="O309" i="85"/>
  <c r="M309" i="85"/>
  <c r="K309" i="85"/>
  <c r="I309" i="85"/>
  <c r="G309" i="85"/>
  <c r="C309" i="85"/>
  <c r="R308" i="85"/>
  <c r="S308" i="85" s="1"/>
  <c r="Q308" i="85"/>
  <c r="O308" i="85"/>
  <c r="M308" i="85"/>
  <c r="K308" i="85"/>
  <c r="I308" i="85"/>
  <c r="G308" i="85"/>
  <c r="C308" i="85"/>
  <c r="R307" i="85"/>
  <c r="S307" i="85" s="1"/>
  <c r="Q307" i="85"/>
  <c r="O307" i="85"/>
  <c r="M307" i="85"/>
  <c r="K307" i="85"/>
  <c r="I307" i="85"/>
  <c r="G307" i="85"/>
  <c r="C307" i="85"/>
  <c r="R306" i="85"/>
  <c r="S306" i="85" s="1"/>
  <c r="Q306" i="85"/>
  <c r="O306" i="85"/>
  <c r="M306" i="85"/>
  <c r="K306" i="85"/>
  <c r="I306" i="85"/>
  <c r="G306" i="85"/>
  <c r="C306" i="85"/>
  <c r="R305" i="85"/>
  <c r="S305" i="85" s="1"/>
  <c r="Q305" i="85"/>
  <c r="O305" i="85"/>
  <c r="M305" i="85"/>
  <c r="K305" i="85"/>
  <c r="I305" i="85"/>
  <c r="G305" i="85"/>
  <c r="C305" i="85"/>
  <c r="R304" i="85"/>
  <c r="S304" i="85" s="1"/>
  <c r="Q304" i="85"/>
  <c r="O304" i="85"/>
  <c r="M304" i="85"/>
  <c r="K304" i="85"/>
  <c r="I304" i="85"/>
  <c r="G304" i="85"/>
  <c r="C304" i="85"/>
  <c r="R303" i="85"/>
  <c r="S303" i="85" s="1"/>
  <c r="Q303" i="85"/>
  <c r="O303" i="85"/>
  <c r="M303" i="85"/>
  <c r="K303" i="85"/>
  <c r="I303" i="85"/>
  <c r="G303" i="85"/>
  <c r="C303" i="85"/>
  <c r="R302" i="85"/>
  <c r="S302" i="85" s="1"/>
  <c r="Q302" i="85"/>
  <c r="O302" i="85"/>
  <c r="M302" i="85"/>
  <c r="K302" i="85"/>
  <c r="I302" i="85"/>
  <c r="G302" i="85"/>
  <c r="C302" i="85"/>
  <c r="R301" i="85"/>
  <c r="S301" i="85" s="1"/>
  <c r="Q301" i="85"/>
  <c r="O301" i="85"/>
  <c r="M301" i="85"/>
  <c r="K301" i="85"/>
  <c r="I301" i="85"/>
  <c r="G301" i="85"/>
  <c r="C301" i="85"/>
  <c r="R300" i="85"/>
  <c r="S300" i="85" s="1"/>
  <c r="Q300" i="85"/>
  <c r="O300" i="85"/>
  <c r="M300" i="85"/>
  <c r="K300" i="85"/>
  <c r="I300" i="85"/>
  <c r="G300" i="85"/>
  <c r="C300" i="85"/>
  <c r="R299" i="85"/>
  <c r="S299" i="85" s="1"/>
  <c r="Q299" i="85"/>
  <c r="O299" i="85"/>
  <c r="M299" i="85"/>
  <c r="K299" i="85"/>
  <c r="I299" i="85"/>
  <c r="G299" i="85"/>
  <c r="C299" i="85"/>
  <c r="R298" i="85"/>
  <c r="S298" i="85" s="1"/>
  <c r="Q298" i="85"/>
  <c r="O298" i="85"/>
  <c r="M298" i="85"/>
  <c r="K298" i="85"/>
  <c r="I298" i="85"/>
  <c r="G298" i="85"/>
  <c r="C298" i="85"/>
  <c r="R297" i="85"/>
  <c r="S297" i="85" s="1"/>
  <c r="Q297" i="85"/>
  <c r="O297" i="85"/>
  <c r="M297" i="85"/>
  <c r="K297" i="85"/>
  <c r="I297" i="85"/>
  <c r="G297" i="85"/>
  <c r="C297" i="85"/>
  <c r="R296" i="85"/>
  <c r="S296" i="85" s="1"/>
  <c r="Q296" i="85"/>
  <c r="O296" i="85"/>
  <c r="M296" i="85"/>
  <c r="K296" i="85"/>
  <c r="I296" i="85"/>
  <c r="G296" i="85"/>
  <c r="C296" i="85"/>
  <c r="R295" i="85"/>
  <c r="S295" i="85" s="1"/>
  <c r="Q295" i="85"/>
  <c r="O295" i="85"/>
  <c r="M295" i="85"/>
  <c r="K295" i="85"/>
  <c r="I295" i="85"/>
  <c r="G295" i="85"/>
  <c r="C295" i="85"/>
  <c r="R294" i="85"/>
  <c r="S294" i="85" s="1"/>
  <c r="Q294" i="85"/>
  <c r="O294" i="85"/>
  <c r="M294" i="85"/>
  <c r="K294" i="85"/>
  <c r="I294" i="85"/>
  <c r="G294" i="85"/>
  <c r="C294" i="85"/>
  <c r="R293" i="85"/>
  <c r="S293" i="85" s="1"/>
  <c r="Q293" i="85"/>
  <c r="O293" i="85"/>
  <c r="M293" i="85"/>
  <c r="K293" i="85"/>
  <c r="I293" i="85"/>
  <c r="G293" i="85"/>
  <c r="C293" i="85"/>
  <c r="R292" i="85"/>
  <c r="S292" i="85" s="1"/>
  <c r="Q292" i="85"/>
  <c r="O292" i="85"/>
  <c r="M292" i="85"/>
  <c r="K292" i="85"/>
  <c r="I292" i="85"/>
  <c r="G292" i="85"/>
  <c r="C292" i="85"/>
  <c r="R291" i="85"/>
  <c r="S291" i="85" s="1"/>
  <c r="Q291" i="85"/>
  <c r="O291" i="85"/>
  <c r="M291" i="85"/>
  <c r="K291" i="85"/>
  <c r="I291" i="85"/>
  <c r="G291" i="85"/>
  <c r="C291" i="85"/>
  <c r="R290" i="85"/>
  <c r="S290" i="85" s="1"/>
  <c r="Q290" i="85"/>
  <c r="O290" i="85"/>
  <c r="M290" i="85"/>
  <c r="K290" i="85"/>
  <c r="I290" i="85"/>
  <c r="G290" i="85"/>
  <c r="C290" i="85"/>
  <c r="R289" i="85"/>
  <c r="S289" i="85" s="1"/>
  <c r="Q289" i="85"/>
  <c r="O289" i="85"/>
  <c r="M289" i="85"/>
  <c r="K289" i="85"/>
  <c r="I289" i="85"/>
  <c r="G289" i="85"/>
  <c r="C289" i="85"/>
  <c r="R288" i="85"/>
  <c r="S288" i="85" s="1"/>
  <c r="Q288" i="85"/>
  <c r="O288" i="85"/>
  <c r="M288" i="85"/>
  <c r="K288" i="85"/>
  <c r="I288" i="85"/>
  <c r="G288" i="85"/>
  <c r="C288" i="85"/>
  <c r="R287" i="85"/>
  <c r="S287" i="85" s="1"/>
  <c r="Q287" i="85"/>
  <c r="O287" i="85"/>
  <c r="M287" i="85"/>
  <c r="K287" i="85"/>
  <c r="I287" i="85"/>
  <c r="G287" i="85"/>
  <c r="C287" i="85"/>
  <c r="R286" i="85"/>
  <c r="S286" i="85" s="1"/>
  <c r="Q286" i="85"/>
  <c r="O286" i="85"/>
  <c r="M286" i="85"/>
  <c r="K286" i="85"/>
  <c r="I286" i="85"/>
  <c r="G286" i="85"/>
  <c r="C286" i="85"/>
  <c r="R285" i="85"/>
  <c r="S285" i="85" s="1"/>
  <c r="Q285" i="85"/>
  <c r="O285" i="85"/>
  <c r="M285" i="85"/>
  <c r="K285" i="85"/>
  <c r="I285" i="85"/>
  <c r="G285" i="85"/>
  <c r="C285" i="85"/>
  <c r="R284" i="85"/>
  <c r="S284" i="85" s="1"/>
  <c r="Q284" i="85"/>
  <c r="O284" i="85"/>
  <c r="M284" i="85"/>
  <c r="K284" i="85"/>
  <c r="I284" i="85"/>
  <c r="G284" i="85"/>
  <c r="C284" i="85"/>
  <c r="R283" i="85"/>
  <c r="S283" i="85" s="1"/>
  <c r="Q283" i="85"/>
  <c r="O283" i="85"/>
  <c r="M283" i="85"/>
  <c r="K283" i="85"/>
  <c r="I283" i="85"/>
  <c r="G283" i="85"/>
  <c r="C283" i="85"/>
  <c r="S282" i="85"/>
  <c r="R282" i="85"/>
  <c r="Q282" i="85"/>
  <c r="O282" i="85"/>
  <c r="M282" i="85"/>
  <c r="K282" i="85"/>
  <c r="I282" i="85"/>
  <c r="G282" i="85"/>
  <c r="C282" i="85"/>
  <c r="R281" i="85"/>
  <c r="S281" i="85" s="1"/>
  <c r="Q281" i="85"/>
  <c r="O281" i="85"/>
  <c r="M281" i="85"/>
  <c r="K281" i="85"/>
  <c r="I281" i="85"/>
  <c r="G281" i="85"/>
  <c r="C281" i="85"/>
  <c r="R280" i="85"/>
  <c r="S280" i="85" s="1"/>
  <c r="Q280" i="85"/>
  <c r="O280" i="85"/>
  <c r="M280" i="85"/>
  <c r="K280" i="85"/>
  <c r="I280" i="85"/>
  <c r="G280" i="85"/>
  <c r="C280" i="85"/>
  <c r="R279" i="85"/>
  <c r="S279" i="85" s="1"/>
  <c r="Q279" i="85"/>
  <c r="O279" i="85"/>
  <c r="M279" i="85"/>
  <c r="K279" i="85"/>
  <c r="I279" i="85"/>
  <c r="G279" i="85"/>
  <c r="C279" i="85"/>
  <c r="R278" i="85"/>
  <c r="S278" i="85" s="1"/>
  <c r="Q278" i="85"/>
  <c r="O278" i="85"/>
  <c r="M278" i="85"/>
  <c r="K278" i="85"/>
  <c r="I278" i="85"/>
  <c r="G278" i="85"/>
  <c r="C278" i="85"/>
  <c r="R277" i="85"/>
  <c r="S277" i="85" s="1"/>
  <c r="Q277" i="85"/>
  <c r="O277" i="85"/>
  <c r="M277" i="85"/>
  <c r="K277" i="85"/>
  <c r="I277" i="85"/>
  <c r="G277" i="85"/>
  <c r="C277" i="85"/>
  <c r="R276" i="85"/>
  <c r="S276" i="85" s="1"/>
  <c r="Q276" i="85"/>
  <c r="O276" i="85"/>
  <c r="M276" i="85"/>
  <c r="K276" i="85"/>
  <c r="I276" i="85"/>
  <c r="G276" i="85"/>
  <c r="C276" i="85"/>
  <c r="R275" i="85"/>
  <c r="S275" i="85" s="1"/>
  <c r="Q275" i="85"/>
  <c r="O275" i="85"/>
  <c r="M275" i="85"/>
  <c r="K275" i="85"/>
  <c r="I275" i="85"/>
  <c r="G275" i="85"/>
  <c r="C275" i="85"/>
  <c r="R274" i="85"/>
  <c r="S274" i="85" s="1"/>
  <c r="Q274" i="85"/>
  <c r="O274" i="85"/>
  <c r="M274" i="85"/>
  <c r="K274" i="85"/>
  <c r="I274" i="85"/>
  <c r="G274" i="85"/>
  <c r="C274" i="85"/>
  <c r="R273" i="85"/>
  <c r="S273" i="85" s="1"/>
  <c r="Q273" i="85"/>
  <c r="O273" i="85"/>
  <c r="M273" i="85"/>
  <c r="K273" i="85"/>
  <c r="I273" i="85"/>
  <c r="G273" i="85"/>
  <c r="C273" i="85"/>
  <c r="R272" i="85"/>
  <c r="S272" i="85" s="1"/>
  <c r="Q272" i="85"/>
  <c r="O272" i="85"/>
  <c r="M272" i="85"/>
  <c r="K272" i="85"/>
  <c r="I272" i="85"/>
  <c r="G272" i="85"/>
  <c r="C272" i="85"/>
  <c r="R271" i="85"/>
  <c r="S271" i="85" s="1"/>
  <c r="Q271" i="85"/>
  <c r="O271" i="85"/>
  <c r="M271" i="85"/>
  <c r="K271" i="85"/>
  <c r="I271" i="85"/>
  <c r="G271" i="85"/>
  <c r="C271" i="85"/>
  <c r="R270" i="85"/>
  <c r="S270" i="85" s="1"/>
  <c r="Q270" i="85"/>
  <c r="O270" i="85"/>
  <c r="M270" i="85"/>
  <c r="K270" i="85"/>
  <c r="I270" i="85"/>
  <c r="G270" i="85"/>
  <c r="C270" i="85"/>
  <c r="R269" i="85"/>
  <c r="S269" i="85" s="1"/>
  <c r="Q269" i="85"/>
  <c r="O269" i="85"/>
  <c r="M269" i="85"/>
  <c r="K269" i="85"/>
  <c r="I269" i="85"/>
  <c r="G269" i="85"/>
  <c r="C269" i="85"/>
  <c r="R268" i="85"/>
  <c r="S268" i="85" s="1"/>
  <c r="Q268" i="85"/>
  <c r="O268" i="85"/>
  <c r="M268" i="85"/>
  <c r="K268" i="85"/>
  <c r="I268" i="85"/>
  <c r="G268" i="85"/>
  <c r="C268" i="85"/>
  <c r="R267" i="85"/>
  <c r="S267" i="85" s="1"/>
  <c r="Q267" i="85"/>
  <c r="O267" i="85"/>
  <c r="M267" i="85"/>
  <c r="K267" i="85"/>
  <c r="I267" i="85"/>
  <c r="G267" i="85"/>
  <c r="C267" i="85"/>
  <c r="R266" i="85"/>
  <c r="S266" i="85" s="1"/>
  <c r="Q266" i="85"/>
  <c r="O266" i="85"/>
  <c r="M266" i="85"/>
  <c r="K266" i="85"/>
  <c r="I266" i="85"/>
  <c r="G266" i="85"/>
  <c r="C266" i="85"/>
  <c r="R265" i="85"/>
  <c r="S265" i="85" s="1"/>
  <c r="Q265" i="85"/>
  <c r="O265" i="85"/>
  <c r="M265" i="85"/>
  <c r="K265" i="85"/>
  <c r="I265" i="85"/>
  <c r="G265" i="85"/>
  <c r="C265" i="85"/>
  <c r="R264" i="85"/>
  <c r="S264" i="85" s="1"/>
  <c r="Q264" i="85"/>
  <c r="O264" i="85"/>
  <c r="M264" i="85"/>
  <c r="K264" i="85"/>
  <c r="I264" i="85"/>
  <c r="G264" i="85"/>
  <c r="C264" i="85"/>
  <c r="R263" i="85"/>
  <c r="S263" i="85" s="1"/>
  <c r="Q263" i="85"/>
  <c r="O263" i="85"/>
  <c r="M263" i="85"/>
  <c r="K263" i="85"/>
  <c r="I263" i="85"/>
  <c r="G263" i="85"/>
  <c r="C263" i="85"/>
  <c r="R262" i="85"/>
  <c r="S262" i="85" s="1"/>
  <c r="Q262" i="85"/>
  <c r="O262" i="85"/>
  <c r="M262" i="85"/>
  <c r="K262" i="85"/>
  <c r="I262" i="85"/>
  <c r="G262" i="85"/>
  <c r="C262" i="85"/>
  <c r="R261" i="85"/>
  <c r="S261" i="85" s="1"/>
  <c r="Q261" i="85"/>
  <c r="O261" i="85"/>
  <c r="M261" i="85"/>
  <c r="K261" i="85"/>
  <c r="I261" i="85"/>
  <c r="G261" i="85"/>
  <c r="C261" i="85"/>
  <c r="R260" i="85"/>
  <c r="S260" i="85" s="1"/>
  <c r="Q260" i="85"/>
  <c r="O260" i="85"/>
  <c r="M260" i="85"/>
  <c r="K260" i="85"/>
  <c r="I260" i="85"/>
  <c r="G260" i="85"/>
  <c r="C260" i="85"/>
  <c r="R259" i="85"/>
  <c r="S259" i="85" s="1"/>
  <c r="Q259" i="85"/>
  <c r="O259" i="85"/>
  <c r="M259" i="85"/>
  <c r="K259" i="85"/>
  <c r="I259" i="85"/>
  <c r="G259" i="85"/>
  <c r="C259" i="85"/>
  <c r="R258" i="85"/>
  <c r="S258" i="85" s="1"/>
  <c r="Q258" i="85"/>
  <c r="O258" i="85"/>
  <c r="M258" i="85"/>
  <c r="K258" i="85"/>
  <c r="I258" i="85"/>
  <c r="G258" i="85"/>
  <c r="C258" i="85"/>
  <c r="R257" i="85"/>
  <c r="S257" i="85" s="1"/>
  <c r="Q257" i="85"/>
  <c r="O257" i="85"/>
  <c r="M257" i="85"/>
  <c r="K257" i="85"/>
  <c r="I257" i="85"/>
  <c r="G257" i="85"/>
  <c r="C257" i="85"/>
  <c r="R256" i="85"/>
  <c r="S256" i="85" s="1"/>
  <c r="Q256" i="85"/>
  <c r="O256" i="85"/>
  <c r="M256" i="85"/>
  <c r="K256" i="85"/>
  <c r="I256" i="85"/>
  <c r="G256" i="85"/>
  <c r="C256" i="85"/>
  <c r="R255" i="85"/>
  <c r="S255" i="85" s="1"/>
  <c r="Q255" i="85"/>
  <c r="O255" i="85"/>
  <c r="M255" i="85"/>
  <c r="K255" i="85"/>
  <c r="I255" i="85"/>
  <c r="G255" i="85"/>
  <c r="C255" i="85"/>
  <c r="R254" i="85"/>
  <c r="S254" i="85" s="1"/>
  <c r="Q254" i="85"/>
  <c r="O254" i="85"/>
  <c r="M254" i="85"/>
  <c r="K254" i="85"/>
  <c r="I254" i="85"/>
  <c r="G254" i="85"/>
  <c r="C254" i="85"/>
  <c r="R253" i="85"/>
  <c r="S253" i="85" s="1"/>
  <c r="Q253" i="85"/>
  <c r="O253" i="85"/>
  <c r="M253" i="85"/>
  <c r="K253" i="85"/>
  <c r="I253" i="85"/>
  <c r="G253" i="85"/>
  <c r="C253" i="85"/>
  <c r="R252" i="85"/>
  <c r="S252" i="85" s="1"/>
  <c r="Q252" i="85"/>
  <c r="O252" i="85"/>
  <c r="M252" i="85"/>
  <c r="K252" i="85"/>
  <c r="I252" i="85"/>
  <c r="G252" i="85"/>
  <c r="C252" i="85"/>
  <c r="R251" i="85"/>
  <c r="S251" i="85" s="1"/>
  <c r="Q251" i="85"/>
  <c r="O251" i="85"/>
  <c r="M251" i="85"/>
  <c r="K251" i="85"/>
  <c r="I251" i="85"/>
  <c r="G251" i="85"/>
  <c r="C251" i="85"/>
  <c r="S250" i="85"/>
  <c r="R250" i="85"/>
  <c r="Q250" i="85"/>
  <c r="O250" i="85"/>
  <c r="M250" i="85"/>
  <c r="K250" i="85"/>
  <c r="I250" i="85"/>
  <c r="G250" i="85"/>
  <c r="C250" i="85"/>
  <c r="R249" i="85"/>
  <c r="S249" i="85" s="1"/>
  <c r="Q249" i="85"/>
  <c r="O249" i="85"/>
  <c r="M249" i="85"/>
  <c r="K249" i="85"/>
  <c r="I249" i="85"/>
  <c r="G249" i="85"/>
  <c r="C249" i="85"/>
  <c r="R248" i="85"/>
  <c r="S248" i="85" s="1"/>
  <c r="Q248" i="85"/>
  <c r="O248" i="85"/>
  <c r="M248" i="85"/>
  <c r="K248" i="85"/>
  <c r="I248" i="85"/>
  <c r="G248" i="85"/>
  <c r="C248" i="85"/>
  <c r="R247" i="85"/>
  <c r="S247" i="85" s="1"/>
  <c r="Q247" i="85"/>
  <c r="O247" i="85"/>
  <c r="M247" i="85"/>
  <c r="K247" i="85"/>
  <c r="I247" i="85"/>
  <c r="G247" i="85"/>
  <c r="C247" i="85"/>
  <c r="R246" i="85"/>
  <c r="S246" i="85" s="1"/>
  <c r="Q246" i="85"/>
  <c r="O246" i="85"/>
  <c r="M246" i="85"/>
  <c r="K246" i="85"/>
  <c r="I246" i="85"/>
  <c r="G246" i="85"/>
  <c r="C246" i="85"/>
  <c r="R245" i="85"/>
  <c r="S245" i="85" s="1"/>
  <c r="Q245" i="85"/>
  <c r="O245" i="85"/>
  <c r="M245" i="85"/>
  <c r="K245" i="85"/>
  <c r="I245" i="85"/>
  <c r="G245" i="85"/>
  <c r="C245" i="85"/>
  <c r="R244" i="85"/>
  <c r="S244" i="85" s="1"/>
  <c r="Q244" i="85"/>
  <c r="O244" i="85"/>
  <c r="M244" i="85"/>
  <c r="K244" i="85"/>
  <c r="I244" i="85"/>
  <c r="G244" i="85"/>
  <c r="C244" i="85"/>
  <c r="R243" i="85"/>
  <c r="S243" i="85" s="1"/>
  <c r="Q243" i="85"/>
  <c r="O243" i="85"/>
  <c r="M243" i="85"/>
  <c r="K243" i="85"/>
  <c r="I243" i="85"/>
  <c r="G243" i="85"/>
  <c r="C243" i="85"/>
  <c r="R242" i="85"/>
  <c r="S242" i="85" s="1"/>
  <c r="Q242" i="85"/>
  <c r="O242" i="85"/>
  <c r="M242" i="85"/>
  <c r="K242" i="85"/>
  <c r="I242" i="85"/>
  <c r="G242" i="85"/>
  <c r="C242" i="85"/>
  <c r="R241" i="85"/>
  <c r="S241" i="85" s="1"/>
  <c r="Q241" i="85"/>
  <c r="O241" i="85"/>
  <c r="M241" i="85"/>
  <c r="K241" i="85"/>
  <c r="I241" i="85"/>
  <c r="G241" i="85"/>
  <c r="C241" i="85"/>
  <c r="R240" i="85"/>
  <c r="S240" i="85" s="1"/>
  <c r="Q240" i="85"/>
  <c r="O240" i="85"/>
  <c r="M240" i="85"/>
  <c r="K240" i="85"/>
  <c r="I240" i="85"/>
  <c r="G240" i="85"/>
  <c r="C240" i="85"/>
  <c r="R239" i="85"/>
  <c r="S239" i="85" s="1"/>
  <c r="Q239" i="85"/>
  <c r="O239" i="85"/>
  <c r="M239" i="85"/>
  <c r="K239" i="85"/>
  <c r="I239" i="85"/>
  <c r="G239" i="85"/>
  <c r="C239" i="85"/>
  <c r="R238" i="85"/>
  <c r="S238" i="85" s="1"/>
  <c r="Q238" i="85"/>
  <c r="O238" i="85"/>
  <c r="M238" i="85"/>
  <c r="K238" i="85"/>
  <c r="I238" i="85"/>
  <c r="G238" i="85"/>
  <c r="C238" i="85"/>
  <c r="R237" i="85"/>
  <c r="S237" i="85" s="1"/>
  <c r="Q237" i="85"/>
  <c r="O237" i="85"/>
  <c r="M237" i="85"/>
  <c r="K237" i="85"/>
  <c r="I237" i="85"/>
  <c r="G237" i="85"/>
  <c r="C237" i="85"/>
  <c r="R236" i="85"/>
  <c r="S236" i="85" s="1"/>
  <c r="Q236" i="85"/>
  <c r="O236" i="85"/>
  <c r="M236" i="85"/>
  <c r="K236" i="85"/>
  <c r="I236" i="85"/>
  <c r="G236" i="85"/>
  <c r="C236" i="85"/>
  <c r="R235" i="85"/>
  <c r="S235" i="85" s="1"/>
  <c r="Q235" i="85"/>
  <c r="O235" i="85"/>
  <c r="M235" i="85"/>
  <c r="K235" i="85"/>
  <c r="I235" i="85"/>
  <c r="G235" i="85"/>
  <c r="C235" i="85"/>
  <c r="R234" i="85"/>
  <c r="S234" i="85" s="1"/>
  <c r="Q234" i="85"/>
  <c r="O234" i="85"/>
  <c r="M234" i="85"/>
  <c r="K234" i="85"/>
  <c r="I234" i="85"/>
  <c r="G234" i="85"/>
  <c r="C234" i="85"/>
  <c r="R233" i="85"/>
  <c r="S233" i="85" s="1"/>
  <c r="Q233" i="85"/>
  <c r="O233" i="85"/>
  <c r="M233" i="85"/>
  <c r="K233" i="85"/>
  <c r="I233" i="85"/>
  <c r="G233" i="85"/>
  <c r="C233" i="85"/>
  <c r="R232" i="85"/>
  <c r="S232" i="85" s="1"/>
  <c r="Q232" i="85"/>
  <c r="O232" i="85"/>
  <c r="M232" i="85"/>
  <c r="K232" i="85"/>
  <c r="I232" i="85"/>
  <c r="G232" i="85"/>
  <c r="C232" i="85"/>
  <c r="R231" i="85"/>
  <c r="S231" i="85" s="1"/>
  <c r="Q231" i="85"/>
  <c r="O231" i="85"/>
  <c r="M231" i="85"/>
  <c r="K231" i="85"/>
  <c r="I231" i="85"/>
  <c r="G231" i="85"/>
  <c r="C231" i="85"/>
  <c r="R230" i="85"/>
  <c r="S230" i="85" s="1"/>
  <c r="Q230" i="85"/>
  <c r="O230" i="85"/>
  <c r="M230" i="85"/>
  <c r="K230" i="85"/>
  <c r="I230" i="85"/>
  <c r="G230" i="85"/>
  <c r="C230" i="85"/>
  <c r="R229" i="85"/>
  <c r="S229" i="85" s="1"/>
  <c r="Q229" i="85"/>
  <c r="O229" i="85"/>
  <c r="M229" i="85"/>
  <c r="K229" i="85"/>
  <c r="I229" i="85"/>
  <c r="G229" i="85"/>
  <c r="C229" i="85"/>
  <c r="R228" i="85"/>
  <c r="S228" i="85" s="1"/>
  <c r="Q228" i="85"/>
  <c r="O228" i="85"/>
  <c r="M228" i="85"/>
  <c r="K228" i="85"/>
  <c r="I228" i="85"/>
  <c r="G228" i="85"/>
  <c r="C228" i="85"/>
  <c r="R227" i="85"/>
  <c r="S227" i="85" s="1"/>
  <c r="Q227" i="85"/>
  <c r="O227" i="85"/>
  <c r="M227" i="85"/>
  <c r="K227" i="85"/>
  <c r="I227" i="85"/>
  <c r="G227" i="85"/>
  <c r="C227" i="85"/>
  <c r="R226" i="85"/>
  <c r="S226" i="85" s="1"/>
  <c r="Q226" i="85"/>
  <c r="O226" i="85"/>
  <c r="M226" i="85"/>
  <c r="K226" i="85"/>
  <c r="I226" i="85"/>
  <c r="G226" i="85"/>
  <c r="C226" i="85"/>
  <c r="R225" i="85"/>
  <c r="S225" i="85" s="1"/>
  <c r="Q225" i="85"/>
  <c r="O225" i="85"/>
  <c r="M225" i="85"/>
  <c r="K225" i="85"/>
  <c r="I225" i="85"/>
  <c r="G225" i="85"/>
  <c r="C225" i="85"/>
  <c r="R224" i="85"/>
  <c r="S224" i="85" s="1"/>
  <c r="Q224" i="85"/>
  <c r="O224" i="85"/>
  <c r="M224" i="85"/>
  <c r="K224" i="85"/>
  <c r="I224" i="85"/>
  <c r="G224" i="85"/>
  <c r="C224" i="85"/>
  <c r="R223" i="85"/>
  <c r="S223" i="85" s="1"/>
  <c r="Q223" i="85"/>
  <c r="O223" i="85"/>
  <c r="M223" i="85"/>
  <c r="K223" i="85"/>
  <c r="I223" i="85"/>
  <c r="G223" i="85"/>
  <c r="C223" i="85"/>
  <c r="R222" i="85"/>
  <c r="S222" i="85" s="1"/>
  <c r="Q222" i="85"/>
  <c r="O222" i="85"/>
  <c r="M222" i="85"/>
  <c r="K222" i="85"/>
  <c r="I222" i="85"/>
  <c r="G222" i="85"/>
  <c r="C222" i="85"/>
  <c r="R221" i="85"/>
  <c r="S221" i="85" s="1"/>
  <c r="Q221" i="85"/>
  <c r="O221" i="85"/>
  <c r="M221" i="85"/>
  <c r="K221" i="85"/>
  <c r="I221" i="85"/>
  <c r="G221" i="85"/>
  <c r="C221" i="85"/>
  <c r="R220" i="85"/>
  <c r="S220" i="85" s="1"/>
  <c r="Q220" i="85"/>
  <c r="O220" i="85"/>
  <c r="M220" i="85"/>
  <c r="K220" i="85"/>
  <c r="I220" i="85"/>
  <c r="G220" i="85"/>
  <c r="C220" i="85"/>
  <c r="R219" i="85"/>
  <c r="S219" i="85" s="1"/>
  <c r="Q219" i="85"/>
  <c r="O219" i="85"/>
  <c r="M219" i="85"/>
  <c r="K219" i="85"/>
  <c r="I219" i="85"/>
  <c r="G219" i="85"/>
  <c r="C219" i="85"/>
  <c r="S218" i="85"/>
  <c r="R218" i="85"/>
  <c r="Q218" i="85"/>
  <c r="O218" i="85"/>
  <c r="M218" i="85"/>
  <c r="K218" i="85"/>
  <c r="I218" i="85"/>
  <c r="G218" i="85"/>
  <c r="C218" i="85"/>
  <c r="R217" i="85"/>
  <c r="S217" i="85" s="1"/>
  <c r="Q217" i="85"/>
  <c r="O217" i="85"/>
  <c r="M217" i="85"/>
  <c r="K217" i="85"/>
  <c r="I217" i="85"/>
  <c r="G217" i="85"/>
  <c r="C217" i="85"/>
  <c r="R216" i="85"/>
  <c r="S216" i="85" s="1"/>
  <c r="Q216" i="85"/>
  <c r="O216" i="85"/>
  <c r="M216" i="85"/>
  <c r="K216" i="85"/>
  <c r="I216" i="85"/>
  <c r="G216" i="85"/>
  <c r="C216" i="85"/>
  <c r="R215" i="85"/>
  <c r="S215" i="85" s="1"/>
  <c r="Q215" i="85"/>
  <c r="O215" i="85"/>
  <c r="M215" i="85"/>
  <c r="K215" i="85"/>
  <c r="I215" i="85"/>
  <c r="G215" i="85"/>
  <c r="C215" i="85"/>
  <c r="R214" i="85"/>
  <c r="S214" i="85" s="1"/>
  <c r="Q214" i="85"/>
  <c r="O214" i="85"/>
  <c r="M214" i="85"/>
  <c r="K214" i="85"/>
  <c r="I214" i="85"/>
  <c r="G214" i="85"/>
  <c r="C214" i="85"/>
  <c r="R213" i="85"/>
  <c r="S213" i="85" s="1"/>
  <c r="Q213" i="85"/>
  <c r="O213" i="85"/>
  <c r="M213" i="85"/>
  <c r="K213" i="85"/>
  <c r="I213" i="85"/>
  <c r="G213" i="85"/>
  <c r="C213" i="85"/>
  <c r="R212" i="85"/>
  <c r="S212" i="85" s="1"/>
  <c r="Q212" i="85"/>
  <c r="O212" i="85"/>
  <c r="M212" i="85"/>
  <c r="K212" i="85"/>
  <c r="I212" i="85"/>
  <c r="G212" i="85"/>
  <c r="C212" i="85"/>
  <c r="R211" i="85"/>
  <c r="S211" i="85" s="1"/>
  <c r="Q211" i="85"/>
  <c r="O211" i="85"/>
  <c r="M211" i="85"/>
  <c r="K211" i="85"/>
  <c r="I211" i="85"/>
  <c r="G211" i="85"/>
  <c r="C211" i="85"/>
  <c r="R210" i="85"/>
  <c r="S210" i="85" s="1"/>
  <c r="Q210" i="85"/>
  <c r="O210" i="85"/>
  <c r="M210" i="85"/>
  <c r="K210" i="85"/>
  <c r="I210" i="85"/>
  <c r="G210" i="85"/>
  <c r="C210" i="85"/>
  <c r="R209" i="85"/>
  <c r="S209" i="85" s="1"/>
  <c r="Q209" i="85"/>
  <c r="O209" i="85"/>
  <c r="M209" i="85"/>
  <c r="K209" i="85"/>
  <c r="I209" i="85"/>
  <c r="G209" i="85"/>
  <c r="C209" i="85"/>
  <c r="R208" i="85"/>
  <c r="S208" i="85" s="1"/>
  <c r="Q208" i="85"/>
  <c r="O208" i="85"/>
  <c r="M208" i="85"/>
  <c r="K208" i="85"/>
  <c r="I208" i="85"/>
  <c r="G208" i="85"/>
  <c r="C208" i="85"/>
  <c r="R207" i="85"/>
  <c r="S207" i="85" s="1"/>
  <c r="Q207" i="85"/>
  <c r="O207" i="85"/>
  <c r="M207" i="85"/>
  <c r="K207" i="85"/>
  <c r="I207" i="85"/>
  <c r="G207" i="85"/>
  <c r="C207" i="85"/>
  <c r="R206" i="85"/>
  <c r="S206" i="85" s="1"/>
  <c r="Q206" i="85"/>
  <c r="O206" i="85"/>
  <c r="M206" i="85"/>
  <c r="K206" i="85"/>
  <c r="I206" i="85"/>
  <c r="G206" i="85"/>
  <c r="C206" i="85"/>
  <c r="R205" i="85"/>
  <c r="S205" i="85" s="1"/>
  <c r="Q205" i="85"/>
  <c r="O205" i="85"/>
  <c r="M205" i="85"/>
  <c r="K205" i="85"/>
  <c r="I205" i="85"/>
  <c r="G205" i="85"/>
  <c r="C205" i="85"/>
  <c r="R204" i="85"/>
  <c r="S204" i="85" s="1"/>
  <c r="Q204" i="85"/>
  <c r="O204" i="85"/>
  <c r="M204" i="85"/>
  <c r="K204" i="85"/>
  <c r="I204" i="85"/>
  <c r="G204" i="85"/>
  <c r="C204" i="85"/>
  <c r="R203" i="85"/>
  <c r="S203" i="85" s="1"/>
  <c r="Q203" i="85"/>
  <c r="O203" i="85"/>
  <c r="M203" i="85"/>
  <c r="K203" i="85"/>
  <c r="I203" i="85"/>
  <c r="G203" i="85"/>
  <c r="C203" i="85"/>
  <c r="R202" i="85"/>
  <c r="S202" i="85" s="1"/>
  <c r="Q202" i="85"/>
  <c r="O202" i="85"/>
  <c r="M202" i="85"/>
  <c r="K202" i="85"/>
  <c r="I202" i="85"/>
  <c r="G202" i="85"/>
  <c r="C202" i="85"/>
  <c r="R201" i="85"/>
  <c r="S201" i="85" s="1"/>
  <c r="Q201" i="85"/>
  <c r="O201" i="85"/>
  <c r="M201" i="85"/>
  <c r="K201" i="85"/>
  <c r="I201" i="85"/>
  <c r="G201" i="85"/>
  <c r="C201" i="85"/>
  <c r="R200" i="85"/>
  <c r="S200" i="85" s="1"/>
  <c r="Q200" i="85"/>
  <c r="O200" i="85"/>
  <c r="M200" i="85"/>
  <c r="K200" i="85"/>
  <c r="I200" i="85"/>
  <c r="G200" i="85"/>
  <c r="C200" i="85"/>
  <c r="R199" i="85"/>
  <c r="S199" i="85" s="1"/>
  <c r="Q199" i="85"/>
  <c r="O199" i="85"/>
  <c r="M199" i="85"/>
  <c r="K199" i="85"/>
  <c r="I199" i="85"/>
  <c r="G199" i="85"/>
  <c r="C199" i="85"/>
  <c r="R198" i="85"/>
  <c r="S198" i="85" s="1"/>
  <c r="Q198" i="85"/>
  <c r="O198" i="85"/>
  <c r="M198" i="85"/>
  <c r="K198" i="85"/>
  <c r="I198" i="85"/>
  <c r="G198" i="85"/>
  <c r="C198" i="85"/>
  <c r="R197" i="85"/>
  <c r="S197" i="85" s="1"/>
  <c r="Q197" i="85"/>
  <c r="O197" i="85"/>
  <c r="M197" i="85"/>
  <c r="K197" i="85"/>
  <c r="I197" i="85"/>
  <c r="G197" i="85"/>
  <c r="C197" i="85"/>
  <c r="R196" i="85"/>
  <c r="S196" i="85" s="1"/>
  <c r="Q196" i="85"/>
  <c r="O196" i="85"/>
  <c r="M196" i="85"/>
  <c r="K196" i="85"/>
  <c r="I196" i="85"/>
  <c r="G196" i="85"/>
  <c r="C196" i="85"/>
  <c r="R195" i="85"/>
  <c r="S195" i="85" s="1"/>
  <c r="Q195" i="85"/>
  <c r="O195" i="85"/>
  <c r="M195" i="85"/>
  <c r="K195" i="85"/>
  <c r="I195" i="85"/>
  <c r="G195" i="85"/>
  <c r="C195" i="85"/>
  <c r="R194" i="85"/>
  <c r="S194" i="85" s="1"/>
  <c r="Q194" i="85"/>
  <c r="O194" i="85"/>
  <c r="M194" i="85"/>
  <c r="K194" i="85"/>
  <c r="I194" i="85"/>
  <c r="G194" i="85"/>
  <c r="C194" i="85"/>
  <c r="R193" i="85"/>
  <c r="S193" i="85" s="1"/>
  <c r="Q193" i="85"/>
  <c r="O193" i="85"/>
  <c r="M193" i="85"/>
  <c r="K193" i="85"/>
  <c r="I193" i="85"/>
  <c r="G193" i="85"/>
  <c r="C193" i="85"/>
  <c r="R192" i="85"/>
  <c r="S192" i="85" s="1"/>
  <c r="Q192" i="85"/>
  <c r="O192" i="85"/>
  <c r="M192" i="85"/>
  <c r="K192" i="85"/>
  <c r="I192" i="85"/>
  <c r="G192" i="85"/>
  <c r="C192" i="85"/>
  <c r="R191" i="85"/>
  <c r="S191" i="85" s="1"/>
  <c r="Q191" i="85"/>
  <c r="O191" i="85"/>
  <c r="M191" i="85"/>
  <c r="K191" i="85"/>
  <c r="I191" i="85"/>
  <c r="G191" i="85"/>
  <c r="C191" i="85"/>
  <c r="R190" i="85"/>
  <c r="S190" i="85" s="1"/>
  <c r="Q190" i="85"/>
  <c r="O190" i="85"/>
  <c r="M190" i="85"/>
  <c r="K190" i="85"/>
  <c r="I190" i="85"/>
  <c r="G190" i="85"/>
  <c r="C190" i="85"/>
  <c r="R189" i="85"/>
  <c r="S189" i="85" s="1"/>
  <c r="Q189" i="85"/>
  <c r="O189" i="85"/>
  <c r="M189" i="85"/>
  <c r="K189" i="85"/>
  <c r="I189" i="85"/>
  <c r="G189" i="85"/>
  <c r="C189" i="85"/>
  <c r="R188" i="85"/>
  <c r="S188" i="85" s="1"/>
  <c r="Q188" i="85"/>
  <c r="O188" i="85"/>
  <c r="M188" i="85"/>
  <c r="K188" i="85"/>
  <c r="I188" i="85"/>
  <c r="G188" i="85"/>
  <c r="C188" i="85"/>
  <c r="R187" i="85"/>
  <c r="S187" i="85" s="1"/>
  <c r="Q187" i="85"/>
  <c r="O187" i="85"/>
  <c r="M187" i="85"/>
  <c r="K187" i="85"/>
  <c r="I187" i="85"/>
  <c r="G187" i="85"/>
  <c r="C187" i="85"/>
  <c r="S186" i="85"/>
  <c r="R186" i="85"/>
  <c r="Q186" i="85"/>
  <c r="O186" i="85"/>
  <c r="M186" i="85"/>
  <c r="K186" i="85"/>
  <c r="I186" i="85"/>
  <c r="G186" i="85"/>
  <c r="C186" i="85"/>
  <c r="R185" i="85"/>
  <c r="S185" i="85" s="1"/>
  <c r="Q185" i="85"/>
  <c r="O185" i="85"/>
  <c r="M185" i="85"/>
  <c r="K185" i="85"/>
  <c r="I185" i="85"/>
  <c r="G185" i="85"/>
  <c r="C185" i="85"/>
  <c r="R184" i="85"/>
  <c r="S184" i="85" s="1"/>
  <c r="Q184" i="85"/>
  <c r="O184" i="85"/>
  <c r="M184" i="85"/>
  <c r="K184" i="85"/>
  <c r="I184" i="85"/>
  <c r="G184" i="85"/>
  <c r="C184" i="85"/>
  <c r="R183" i="85"/>
  <c r="S183" i="85" s="1"/>
  <c r="Q183" i="85"/>
  <c r="O183" i="85"/>
  <c r="M183" i="85"/>
  <c r="K183" i="85"/>
  <c r="I183" i="85"/>
  <c r="G183" i="85"/>
  <c r="C183" i="85"/>
  <c r="R182" i="85"/>
  <c r="S182" i="85" s="1"/>
  <c r="Q182" i="85"/>
  <c r="O182" i="85"/>
  <c r="M182" i="85"/>
  <c r="K182" i="85"/>
  <c r="I182" i="85"/>
  <c r="G182" i="85"/>
  <c r="C182" i="85"/>
  <c r="R181" i="85"/>
  <c r="S181" i="85" s="1"/>
  <c r="Q181" i="85"/>
  <c r="O181" i="85"/>
  <c r="M181" i="85"/>
  <c r="K181" i="85"/>
  <c r="I181" i="85"/>
  <c r="G181" i="85"/>
  <c r="C181" i="85"/>
  <c r="R180" i="85"/>
  <c r="S180" i="85" s="1"/>
  <c r="Q180" i="85"/>
  <c r="O180" i="85"/>
  <c r="M180" i="85"/>
  <c r="K180" i="85"/>
  <c r="I180" i="85"/>
  <c r="G180" i="85"/>
  <c r="C180" i="85"/>
  <c r="R179" i="85"/>
  <c r="S179" i="85" s="1"/>
  <c r="Q179" i="85"/>
  <c r="O179" i="85"/>
  <c r="M179" i="85"/>
  <c r="K179" i="85"/>
  <c r="I179" i="85"/>
  <c r="G179" i="85"/>
  <c r="C179" i="85"/>
  <c r="R178" i="85"/>
  <c r="S178" i="85" s="1"/>
  <c r="Q178" i="85"/>
  <c r="O178" i="85"/>
  <c r="M178" i="85"/>
  <c r="K178" i="85"/>
  <c r="I178" i="85"/>
  <c r="G178" i="85"/>
  <c r="C178" i="85"/>
  <c r="R177" i="85"/>
  <c r="S177" i="85" s="1"/>
  <c r="Q177" i="85"/>
  <c r="O177" i="85"/>
  <c r="M177" i="85"/>
  <c r="K177" i="85"/>
  <c r="I177" i="85"/>
  <c r="G177" i="85"/>
  <c r="C177" i="85"/>
  <c r="R176" i="85"/>
  <c r="S176" i="85" s="1"/>
  <c r="Q176" i="85"/>
  <c r="O176" i="85"/>
  <c r="M176" i="85"/>
  <c r="K176" i="85"/>
  <c r="I176" i="85"/>
  <c r="G176" i="85"/>
  <c r="C176" i="85"/>
  <c r="R175" i="85"/>
  <c r="S175" i="85" s="1"/>
  <c r="Q175" i="85"/>
  <c r="O175" i="85"/>
  <c r="M175" i="85"/>
  <c r="K175" i="85"/>
  <c r="I175" i="85"/>
  <c r="G175" i="85"/>
  <c r="C175" i="85"/>
  <c r="R174" i="85"/>
  <c r="S174" i="85" s="1"/>
  <c r="Q174" i="85"/>
  <c r="O174" i="85"/>
  <c r="M174" i="85"/>
  <c r="K174" i="85"/>
  <c r="I174" i="85"/>
  <c r="G174" i="85"/>
  <c r="C174" i="85"/>
  <c r="R173" i="85"/>
  <c r="S173" i="85" s="1"/>
  <c r="Q173" i="85"/>
  <c r="O173" i="85"/>
  <c r="M173" i="85"/>
  <c r="K173" i="85"/>
  <c r="I173" i="85"/>
  <c r="G173" i="85"/>
  <c r="C173" i="85"/>
  <c r="R172" i="85"/>
  <c r="S172" i="85" s="1"/>
  <c r="Q172" i="85"/>
  <c r="O172" i="85"/>
  <c r="M172" i="85"/>
  <c r="K172" i="85"/>
  <c r="I172" i="85"/>
  <c r="G172" i="85"/>
  <c r="C172" i="85"/>
  <c r="R171" i="85"/>
  <c r="S171" i="85" s="1"/>
  <c r="Q171" i="85"/>
  <c r="O171" i="85"/>
  <c r="M171" i="85"/>
  <c r="K171" i="85"/>
  <c r="I171" i="85"/>
  <c r="G171" i="85"/>
  <c r="C171" i="85"/>
  <c r="R170" i="85"/>
  <c r="S170" i="85" s="1"/>
  <c r="Q170" i="85"/>
  <c r="O170" i="85"/>
  <c r="M170" i="85"/>
  <c r="K170" i="85"/>
  <c r="I170" i="85"/>
  <c r="G170" i="85"/>
  <c r="C170" i="85"/>
  <c r="R169" i="85"/>
  <c r="S169" i="85" s="1"/>
  <c r="Q169" i="85"/>
  <c r="O169" i="85"/>
  <c r="M169" i="85"/>
  <c r="K169" i="85"/>
  <c r="I169" i="85"/>
  <c r="G169" i="85"/>
  <c r="C169" i="85"/>
  <c r="R168" i="85"/>
  <c r="S168" i="85" s="1"/>
  <c r="Q168" i="85"/>
  <c r="O168" i="85"/>
  <c r="M168" i="85"/>
  <c r="K168" i="85"/>
  <c r="I168" i="85"/>
  <c r="G168" i="85"/>
  <c r="C168" i="85"/>
  <c r="R167" i="85"/>
  <c r="S167" i="85" s="1"/>
  <c r="Q167" i="85"/>
  <c r="O167" i="85"/>
  <c r="M167" i="85"/>
  <c r="K167" i="85"/>
  <c r="I167" i="85"/>
  <c r="G167" i="85"/>
  <c r="C167" i="85"/>
  <c r="R166" i="85"/>
  <c r="S166" i="85" s="1"/>
  <c r="Q166" i="85"/>
  <c r="O166" i="85"/>
  <c r="M166" i="85"/>
  <c r="K166" i="85"/>
  <c r="I166" i="85"/>
  <c r="G166" i="85"/>
  <c r="C166" i="85"/>
  <c r="R165" i="85"/>
  <c r="S165" i="85" s="1"/>
  <c r="Q165" i="85"/>
  <c r="O165" i="85"/>
  <c r="M165" i="85"/>
  <c r="K165" i="85"/>
  <c r="I165" i="85"/>
  <c r="G165" i="85"/>
  <c r="C165" i="85"/>
  <c r="R164" i="85"/>
  <c r="S164" i="85" s="1"/>
  <c r="Q164" i="85"/>
  <c r="O164" i="85"/>
  <c r="M164" i="85"/>
  <c r="K164" i="85"/>
  <c r="I164" i="85"/>
  <c r="G164" i="85"/>
  <c r="C164" i="85"/>
  <c r="R163" i="85"/>
  <c r="S163" i="85" s="1"/>
  <c r="Q163" i="85"/>
  <c r="O163" i="85"/>
  <c r="M163" i="85"/>
  <c r="K163" i="85"/>
  <c r="I163" i="85"/>
  <c r="G163" i="85"/>
  <c r="C163" i="85"/>
  <c r="R162" i="85"/>
  <c r="S162" i="85" s="1"/>
  <c r="Q162" i="85"/>
  <c r="O162" i="85"/>
  <c r="M162" i="85"/>
  <c r="K162" i="85"/>
  <c r="I162" i="85"/>
  <c r="G162" i="85"/>
  <c r="C162" i="85"/>
  <c r="R161" i="85"/>
  <c r="S161" i="85" s="1"/>
  <c r="Q161" i="85"/>
  <c r="O161" i="85"/>
  <c r="M161" i="85"/>
  <c r="K161" i="85"/>
  <c r="I161" i="85"/>
  <c r="G161" i="85"/>
  <c r="C161" i="85"/>
  <c r="R160" i="85"/>
  <c r="S160" i="85" s="1"/>
  <c r="Q160" i="85"/>
  <c r="O160" i="85"/>
  <c r="M160" i="85"/>
  <c r="K160" i="85"/>
  <c r="I160" i="85"/>
  <c r="G160" i="85"/>
  <c r="C160" i="85"/>
  <c r="R159" i="85"/>
  <c r="S159" i="85" s="1"/>
  <c r="Q159" i="85"/>
  <c r="O159" i="85"/>
  <c r="M159" i="85"/>
  <c r="K159" i="85"/>
  <c r="I159" i="85"/>
  <c r="G159" i="85"/>
  <c r="C159" i="85"/>
  <c r="R158" i="85"/>
  <c r="S158" i="85" s="1"/>
  <c r="Q158" i="85"/>
  <c r="O158" i="85"/>
  <c r="M158" i="85"/>
  <c r="K158" i="85"/>
  <c r="I158" i="85"/>
  <c r="G158" i="85"/>
  <c r="C158" i="85"/>
  <c r="R157" i="85"/>
  <c r="S157" i="85" s="1"/>
  <c r="Q157" i="85"/>
  <c r="O157" i="85"/>
  <c r="M157" i="85"/>
  <c r="K157" i="85"/>
  <c r="I157" i="85"/>
  <c r="G157" i="85"/>
  <c r="C157" i="85"/>
  <c r="R156" i="85"/>
  <c r="S156" i="85" s="1"/>
  <c r="Q156" i="85"/>
  <c r="O156" i="85"/>
  <c r="M156" i="85"/>
  <c r="K156" i="85"/>
  <c r="I156" i="85"/>
  <c r="G156" i="85"/>
  <c r="C156" i="85"/>
  <c r="R155" i="85"/>
  <c r="S155" i="85" s="1"/>
  <c r="Q155" i="85"/>
  <c r="O155" i="85"/>
  <c r="M155" i="85"/>
  <c r="K155" i="85"/>
  <c r="I155" i="85"/>
  <c r="G155" i="85"/>
  <c r="C155" i="85"/>
  <c r="S154" i="85"/>
  <c r="R154" i="85"/>
  <c r="Q154" i="85"/>
  <c r="O154" i="85"/>
  <c r="M154" i="85"/>
  <c r="K154" i="85"/>
  <c r="I154" i="85"/>
  <c r="G154" i="85"/>
  <c r="C154" i="85"/>
  <c r="R153" i="85"/>
  <c r="S153" i="85" s="1"/>
  <c r="Q153" i="85"/>
  <c r="O153" i="85"/>
  <c r="M153" i="85"/>
  <c r="K153" i="85"/>
  <c r="I153" i="85"/>
  <c r="G153" i="85"/>
  <c r="C153" i="85"/>
  <c r="R152" i="85"/>
  <c r="S152" i="85" s="1"/>
  <c r="Q152" i="85"/>
  <c r="O152" i="85"/>
  <c r="M152" i="85"/>
  <c r="K152" i="85"/>
  <c r="I152" i="85"/>
  <c r="G152" i="85"/>
  <c r="C152" i="85"/>
  <c r="R151" i="85"/>
  <c r="S151" i="85" s="1"/>
  <c r="Q151" i="85"/>
  <c r="O151" i="85"/>
  <c r="M151" i="85"/>
  <c r="K151" i="85"/>
  <c r="I151" i="85"/>
  <c r="G151" i="85"/>
  <c r="C151" i="85"/>
  <c r="R150" i="85"/>
  <c r="S150" i="85" s="1"/>
  <c r="Q150" i="85"/>
  <c r="O150" i="85"/>
  <c r="M150" i="85"/>
  <c r="K150" i="85"/>
  <c r="I150" i="85"/>
  <c r="G150" i="85"/>
  <c r="C150" i="85"/>
  <c r="R149" i="85"/>
  <c r="S149" i="85" s="1"/>
  <c r="Q149" i="85"/>
  <c r="O149" i="85"/>
  <c r="M149" i="85"/>
  <c r="K149" i="85"/>
  <c r="I149" i="85"/>
  <c r="G149" i="85"/>
  <c r="C149" i="85"/>
  <c r="R148" i="85"/>
  <c r="S148" i="85" s="1"/>
  <c r="Q148" i="85"/>
  <c r="O148" i="85"/>
  <c r="M148" i="85"/>
  <c r="K148" i="85"/>
  <c r="I148" i="85"/>
  <c r="G148" i="85"/>
  <c r="C148" i="85"/>
  <c r="R147" i="85"/>
  <c r="S147" i="85" s="1"/>
  <c r="Q147" i="85"/>
  <c r="O147" i="85"/>
  <c r="M147" i="85"/>
  <c r="K147" i="85"/>
  <c r="I147" i="85"/>
  <c r="G147" i="85"/>
  <c r="C147" i="85"/>
  <c r="R146" i="85"/>
  <c r="S146" i="85" s="1"/>
  <c r="Q146" i="85"/>
  <c r="O146" i="85"/>
  <c r="M146" i="85"/>
  <c r="K146" i="85"/>
  <c r="I146" i="85"/>
  <c r="G146" i="85"/>
  <c r="C146" i="85"/>
  <c r="R145" i="85"/>
  <c r="S145" i="85" s="1"/>
  <c r="Q145" i="85"/>
  <c r="O145" i="85"/>
  <c r="M145" i="85"/>
  <c r="K145" i="85"/>
  <c r="I145" i="85"/>
  <c r="G145" i="85"/>
  <c r="C145" i="85"/>
  <c r="R144" i="85"/>
  <c r="S144" i="85" s="1"/>
  <c r="Q144" i="85"/>
  <c r="O144" i="85"/>
  <c r="M144" i="85"/>
  <c r="K144" i="85"/>
  <c r="I144" i="85"/>
  <c r="G144" i="85"/>
  <c r="C144" i="85"/>
  <c r="R143" i="85"/>
  <c r="S143" i="85" s="1"/>
  <c r="Q143" i="85"/>
  <c r="O143" i="85"/>
  <c r="M143" i="85"/>
  <c r="K143" i="85"/>
  <c r="I143" i="85"/>
  <c r="G143" i="85"/>
  <c r="C143" i="85"/>
  <c r="R142" i="85"/>
  <c r="S142" i="85" s="1"/>
  <c r="Q142" i="85"/>
  <c r="O142" i="85"/>
  <c r="M142" i="85"/>
  <c r="K142" i="85"/>
  <c r="I142" i="85"/>
  <c r="G142" i="85"/>
  <c r="C142" i="85"/>
  <c r="R141" i="85"/>
  <c r="S141" i="85" s="1"/>
  <c r="Q141" i="85"/>
  <c r="O141" i="85"/>
  <c r="M141" i="85"/>
  <c r="K141" i="85"/>
  <c r="I141" i="85"/>
  <c r="G141" i="85"/>
  <c r="C141" i="85"/>
  <c r="R140" i="85"/>
  <c r="S140" i="85" s="1"/>
  <c r="Q140" i="85"/>
  <c r="O140" i="85"/>
  <c r="M140" i="85"/>
  <c r="K140" i="85"/>
  <c r="I140" i="85"/>
  <c r="G140" i="85"/>
  <c r="C140" i="85"/>
  <c r="R139" i="85"/>
  <c r="S139" i="85" s="1"/>
  <c r="Q139" i="85"/>
  <c r="O139" i="85"/>
  <c r="M139" i="85"/>
  <c r="K139" i="85"/>
  <c r="I139" i="85"/>
  <c r="G139" i="85"/>
  <c r="C139" i="85"/>
  <c r="R138" i="85"/>
  <c r="S138" i="85" s="1"/>
  <c r="Q138" i="85"/>
  <c r="O138" i="85"/>
  <c r="M138" i="85"/>
  <c r="K138" i="85"/>
  <c r="I138" i="85"/>
  <c r="G138" i="85"/>
  <c r="C138" i="85"/>
  <c r="R137" i="85"/>
  <c r="S137" i="85" s="1"/>
  <c r="Q137" i="85"/>
  <c r="O137" i="85"/>
  <c r="M137" i="85"/>
  <c r="K137" i="85"/>
  <c r="I137" i="85"/>
  <c r="G137" i="85"/>
  <c r="C137" i="85"/>
  <c r="R136" i="85"/>
  <c r="S136" i="85" s="1"/>
  <c r="Q136" i="85"/>
  <c r="O136" i="85"/>
  <c r="M136" i="85"/>
  <c r="K136" i="85"/>
  <c r="I136" i="85"/>
  <c r="G136" i="85"/>
  <c r="C136" i="85"/>
  <c r="R135" i="85"/>
  <c r="S135" i="85" s="1"/>
  <c r="Q135" i="85"/>
  <c r="O135" i="85"/>
  <c r="M135" i="85"/>
  <c r="K135" i="85"/>
  <c r="I135" i="85"/>
  <c r="G135" i="85"/>
  <c r="C135" i="85"/>
  <c r="R134" i="85"/>
  <c r="S134" i="85" s="1"/>
  <c r="Q134" i="85"/>
  <c r="O134" i="85"/>
  <c r="M134" i="85"/>
  <c r="K134" i="85"/>
  <c r="I134" i="85"/>
  <c r="G134" i="85"/>
  <c r="C134" i="85"/>
  <c r="R133" i="85"/>
  <c r="S133" i="85" s="1"/>
  <c r="Q133" i="85"/>
  <c r="O133" i="85"/>
  <c r="M133" i="85"/>
  <c r="K133" i="85"/>
  <c r="I133" i="85"/>
  <c r="G133" i="85"/>
  <c r="C133" i="85"/>
  <c r="R132" i="85"/>
  <c r="S132" i="85" s="1"/>
  <c r="Q132" i="85"/>
  <c r="O132" i="85"/>
  <c r="M132" i="85"/>
  <c r="K132" i="85"/>
  <c r="I132" i="85"/>
  <c r="G132" i="85"/>
  <c r="C132" i="85"/>
  <c r="R131" i="85"/>
  <c r="S131" i="85" s="1"/>
  <c r="Q131" i="85"/>
  <c r="O131" i="85"/>
  <c r="M131" i="85"/>
  <c r="K131" i="85"/>
  <c r="I131" i="85"/>
  <c r="G131" i="85"/>
  <c r="C131" i="85"/>
  <c r="R130" i="85"/>
  <c r="S130" i="85" s="1"/>
  <c r="Q130" i="85"/>
  <c r="O130" i="85"/>
  <c r="M130" i="85"/>
  <c r="K130" i="85"/>
  <c r="I130" i="85"/>
  <c r="G130" i="85"/>
  <c r="C130" i="85"/>
  <c r="R129" i="85"/>
  <c r="S129" i="85" s="1"/>
  <c r="Q129" i="85"/>
  <c r="O129" i="85"/>
  <c r="M129" i="85"/>
  <c r="K129" i="85"/>
  <c r="I129" i="85"/>
  <c r="G129" i="85"/>
  <c r="C129" i="85"/>
  <c r="R128" i="85"/>
  <c r="S128" i="85" s="1"/>
  <c r="Q128" i="85"/>
  <c r="O128" i="85"/>
  <c r="M128" i="85"/>
  <c r="K128" i="85"/>
  <c r="I128" i="85"/>
  <c r="G128" i="85"/>
  <c r="C128" i="85"/>
  <c r="R127" i="85"/>
  <c r="S127" i="85" s="1"/>
  <c r="Q127" i="85"/>
  <c r="O127" i="85"/>
  <c r="M127" i="85"/>
  <c r="K127" i="85"/>
  <c r="I127" i="85"/>
  <c r="G127" i="85"/>
  <c r="C127" i="85"/>
  <c r="R126" i="85"/>
  <c r="S126" i="85" s="1"/>
  <c r="Q126" i="85"/>
  <c r="O126" i="85"/>
  <c r="M126" i="85"/>
  <c r="K126" i="85"/>
  <c r="I126" i="85"/>
  <c r="G126" i="85"/>
  <c r="C126" i="85"/>
  <c r="R125" i="85"/>
  <c r="S125" i="85" s="1"/>
  <c r="Q125" i="85"/>
  <c r="O125" i="85"/>
  <c r="M125" i="85"/>
  <c r="K125" i="85"/>
  <c r="I125" i="85"/>
  <c r="G125" i="85"/>
  <c r="C125" i="85"/>
  <c r="R124" i="85"/>
  <c r="S124" i="85" s="1"/>
  <c r="Q124" i="85"/>
  <c r="O124" i="85"/>
  <c r="M124" i="85"/>
  <c r="K124" i="85"/>
  <c r="I124" i="85"/>
  <c r="G124" i="85"/>
  <c r="C124" i="85"/>
  <c r="R123" i="85"/>
  <c r="S123" i="85" s="1"/>
  <c r="Q123" i="85"/>
  <c r="O123" i="85"/>
  <c r="M123" i="85"/>
  <c r="K123" i="85"/>
  <c r="I123" i="85"/>
  <c r="G123" i="85"/>
  <c r="C123" i="85"/>
  <c r="S122" i="85"/>
  <c r="R122" i="85"/>
  <c r="Q122" i="85"/>
  <c r="O122" i="85"/>
  <c r="M122" i="85"/>
  <c r="K122" i="85"/>
  <c r="I122" i="85"/>
  <c r="G122" i="85"/>
  <c r="C122" i="85"/>
  <c r="R121" i="85"/>
  <c r="S121" i="85" s="1"/>
  <c r="Q121" i="85"/>
  <c r="O121" i="85"/>
  <c r="M121" i="85"/>
  <c r="K121" i="85"/>
  <c r="I121" i="85"/>
  <c r="G121" i="85"/>
  <c r="C121" i="85"/>
  <c r="R120" i="85"/>
  <c r="S120" i="85" s="1"/>
  <c r="Q120" i="85"/>
  <c r="O120" i="85"/>
  <c r="M120" i="85"/>
  <c r="K120" i="85"/>
  <c r="I120" i="85"/>
  <c r="G120" i="85"/>
  <c r="C120" i="85"/>
  <c r="R119" i="85"/>
  <c r="S119" i="85" s="1"/>
  <c r="Q119" i="85"/>
  <c r="O119" i="85"/>
  <c r="M119" i="85"/>
  <c r="K119" i="85"/>
  <c r="I119" i="85"/>
  <c r="G119" i="85"/>
  <c r="C119" i="85"/>
  <c r="R118" i="85"/>
  <c r="S118" i="85" s="1"/>
  <c r="Q118" i="85"/>
  <c r="O118" i="85"/>
  <c r="M118" i="85"/>
  <c r="K118" i="85"/>
  <c r="I118" i="85"/>
  <c r="G118" i="85"/>
  <c r="C118" i="85"/>
  <c r="R117" i="85"/>
  <c r="S117" i="85" s="1"/>
  <c r="Q117" i="85"/>
  <c r="O117" i="85"/>
  <c r="M117" i="85"/>
  <c r="K117" i="85"/>
  <c r="I117" i="85"/>
  <c r="G117" i="85"/>
  <c r="C117" i="85"/>
  <c r="R116" i="85"/>
  <c r="S116" i="85" s="1"/>
  <c r="Q116" i="85"/>
  <c r="O116" i="85"/>
  <c r="M116" i="85"/>
  <c r="K116" i="85"/>
  <c r="I116" i="85"/>
  <c r="G116" i="85"/>
  <c r="C116" i="85"/>
  <c r="R115" i="85"/>
  <c r="S115" i="85" s="1"/>
  <c r="Q115" i="85"/>
  <c r="O115" i="85"/>
  <c r="M115" i="85"/>
  <c r="K115" i="85"/>
  <c r="I115" i="85"/>
  <c r="G115" i="85"/>
  <c r="C115" i="85"/>
  <c r="R114" i="85"/>
  <c r="S114" i="85" s="1"/>
  <c r="Q114" i="85"/>
  <c r="O114" i="85"/>
  <c r="M114" i="85"/>
  <c r="K114" i="85"/>
  <c r="I114" i="85"/>
  <c r="G114" i="85"/>
  <c r="C114" i="85"/>
  <c r="R113" i="85"/>
  <c r="S113" i="85" s="1"/>
  <c r="Q113" i="85"/>
  <c r="O113" i="85"/>
  <c r="M113" i="85"/>
  <c r="K113" i="85"/>
  <c r="I113" i="85"/>
  <c r="G113" i="85"/>
  <c r="C113" i="85"/>
  <c r="R112" i="85"/>
  <c r="S112" i="85" s="1"/>
  <c r="Q112" i="85"/>
  <c r="O112" i="85"/>
  <c r="M112" i="85"/>
  <c r="K112" i="85"/>
  <c r="I112" i="85"/>
  <c r="G112" i="85"/>
  <c r="C112" i="85"/>
  <c r="R111" i="85"/>
  <c r="S111" i="85" s="1"/>
  <c r="Q111" i="85"/>
  <c r="O111" i="85"/>
  <c r="M111" i="85"/>
  <c r="K111" i="85"/>
  <c r="I111" i="85"/>
  <c r="G111" i="85"/>
  <c r="C111" i="85"/>
  <c r="R110" i="85"/>
  <c r="S110" i="85" s="1"/>
  <c r="Q110" i="85"/>
  <c r="O110" i="85"/>
  <c r="M110" i="85"/>
  <c r="K110" i="85"/>
  <c r="I110" i="85"/>
  <c r="G110" i="85"/>
  <c r="C110" i="85"/>
  <c r="R109" i="85"/>
  <c r="S109" i="85" s="1"/>
  <c r="Q109" i="85"/>
  <c r="O109" i="85"/>
  <c r="M109" i="85"/>
  <c r="K109" i="85"/>
  <c r="I109" i="85"/>
  <c r="G109" i="85"/>
  <c r="C109" i="85"/>
  <c r="R108" i="85"/>
  <c r="S108" i="85" s="1"/>
  <c r="Q108" i="85"/>
  <c r="O108" i="85"/>
  <c r="M108" i="85"/>
  <c r="K108" i="85"/>
  <c r="I108" i="85"/>
  <c r="G108" i="85"/>
  <c r="C108" i="85"/>
  <c r="R107" i="85"/>
  <c r="S107" i="85" s="1"/>
  <c r="Q107" i="85"/>
  <c r="O107" i="85"/>
  <c r="M107" i="85"/>
  <c r="K107" i="85"/>
  <c r="I107" i="85"/>
  <c r="G107" i="85"/>
  <c r="C107" i="85"/>
  <c r="R106" i="85"/>
  <c r="S106" i="85" s="1"/>
  <c r="Q106" i="85"/>
  <c r="O106" i="85"/>
  <c r="M106" i="85"/>
  <c r="K106" i="85"/>
  <c r="I106" i="85"/>
  <c r="G106" i="85"/>
  <c r="C106" i="85"/>
  <c r="R105" i="85"/>
  <c r="S105" i="85" s="1"/>
  <c r="Q105" i="85"/>
  <c r="O105" i="85"/>
  <c r="M105" i="85"/>
  <c r="K105" i="85"/>
  <c r="I105" i="85"/>
  <c r="G105" i="85"/>
  <c r="C105" i="85"/>
  <c r="R104" i="85"/>
  <c r="S104" i="85" s="1"/>
  <c r="Q104" i="85"/>
  <c r="O104" i="85"/>
  <c r="M104" i="85"/>
  <c r="K104" i="85"/>
  <c r="I104" i="85"/>
  <c r="G104" i="85"/>
  <c r="C104" i="85"/>
  <c r="R103" i="85"/>
  <c r="S103" i="85" s="1"/>
  <c r="Q103" i="85"/>
  <c r="O103" i="85"/>
  <c r="M103" i="85"/>
  <c r="K103" i="85"/>
  <c r="I103" i="85"/>
  <c r="G103" i="85"/>
  <c r="C103" i="85"/>
  <c r="R102" i="85"/>
  <c r="S102" i="85" s="1"/>
  <c r="Q102" i="85"/>
  <c r="O102" i="85"/>
  <c r="M102" i="85"/>
  <c r="K102" i="85"/>
  <c r="I102" i="85"/>
  <c r="G102" i="85"/>
  <c r="C102" i="85"/>
  <c r="R101" i="85"/>
  <c r="S101" i="85" s="1"/>
  <c r="Q101" i="85"/>
  <c r="O101" i="85"/>
  <c r="M101" i="85"/>
  <c r="K101" i="85"/>
  <c r="I101" i="85"/>
  <c r="G101" i="85"/>
  <c r="C101" i="85"/>
  <c r="R100" i="85"/>
  <c r="S100" i="85" s="1"/>
  <c r="Q100" i="85"/>
  <c r="O100" i="85"/>
  <c r="M100" i="85"/>
  <c r="K100" i="85"/>
  <c r="I100" i="85"/>
  <c r="G100" i="85"/>
  <c r="C100" i="85"/>
  <c r="R99" i="85"/>
  <c r="S99" i="85" s="1"/>
  <c r="Q99" i="85"/>
  <c r="O99" i="85"/>
  <c r="M99" i="85"/>
  <c r="K99" i="85"/>
  <c r="I99" i="85"/>
  <c r="G99" i="85"/>
  <c r="C99" i="85"/>
  <c r="S98" i="85"/>
  <c r="R98" i="85"/>
  <c r="Q98" i="85"/>
  <c r="O98" i="85"/>
  <c r="M98" i="85"/>
  <c r="K98" i="85"/>
  <c r="I98" i="85"/>
  <c r="G98" i="85"/>
  <c r="C98" i="85"/>
  <c r="R97" i="85"/>
  <c r="S97" i="85" s="1"/>
  <c r="Q97" i="85"/>
  <c r="O97" i="85"/>
  <c r="M97" i="85"/>
  <c r="K97" i="85"/>
  <c r="I97" i="85"/>
  <c r="G97" i="85"/>
  <c r="C97" i="85"/>
  <c r="R96" i="85"/>
  <c r="S96" i="85" s="1"/>
  <c r="Q96" i="85"/>
  <c r="O96" i="85"/>
  <c r="M96" i="85"/>
  <c r="K96" i="85"/>
  <c r="I96" i="85"/>
  <c r="G96" i="85"/>
  <c r="C96" i="85"/>
  <c r="R95" i="85"/>
  <c r="S95" i="85" s="1"/>
  <c r="Q95" i="85"/>
  <c r="O95" i="85"/>
  <c r="M95" i="85"/>
  <c r="K95" i="85"/>
  <c r="I95" i="85"/>
  <c r="G95" i="85"/>
  <c r="C95" i="85"/>
  <c r="R94" i="85"/>
  <c r="S94" i="85" s="1"/>
  <c r="Q94" i="85"/>
  <c r="O94" i="85"/>
  <c r="M94" i="85"/>
  <c r="K94" i="85"/>
  <c r="I94" i="85"/>
  <c r="G94" i="85"/>
  <c r="C94" i="85"/>
  <c r="R93" i="85"/>
  <c r="S93" i="85" s="1"/>
  <c r="Q93" i="85"/>
  <c r="O93" i="85"/>
  <c r="M93" i="85"/>
  <c r="K93" i="85"/>
  <c r="I93" i="85"/>
  <c r="G93" i="85"/>
  <c r="C93" i="85"/>
  <c r="R92" i="85"/>
  <c r="S92" i="85" s="1"/>
  <c r="Q92" i="85"/>
  <c r="O92" i="85"/>
  <c r="M92" i="85"/>
  <c r="K92" i="85"/>
  <c r="I92" i="85"/>
  <c r="G92" i="85"/>
  <c r="C92" i="85"/>
  <c r="R91" i="85"/>
  <c r="S91" i="85" s="1"/>
  <c r="Q91" i="85"/>
  <c r="O91" i="85"/>
  <c r="M91" i="85"/>
  <c r="K91" i="85"/>
  <c r="I91" i="85"/>
  <c r="G91" i="85"/>
  <c r="C91" i="85"/>
  <c r="R90" i="85"/>
  <c r="S90" i="85" s="1"/>
  <c r="Q90" i="85"/>
  <c r="O90" i="85"/>
  <c r="M90" i="85"/>
  <c r="K90" i="85"/>
  <c r="I90" i="85"/>
  <c r="G90" i="85"/>
  <c r="C90" i="85"/>
  <c r="R89" i="85"/>
  <c r="S89" i="85" s="1"/>
  <c r="Q89" i="85"/>
  <c r="O89" i="85"/>
  <c r="M89" i="85"/>
  <c r="K89" i="85"/>
  <c r="I89" i="85"/>
  <c r="G89" i="85"/>
  <c r="C89" i="85"/>
  <c r="R88" i="85"/>
  <c r="S88" i="85" s="1"/>
  <c r="Q88" i="85"/>
  <c r="O88" i="85"/>
  <c r="M88" i="85"/>
  <c r="K88" i="85"/>
  <c r="I88" i="85"/>
  <c r="G88" i="85"/>
  <c r="C88" i="85"/>
  <c r="R87" i="85"/>
  <c r="S87" i="85" s="1"/>
  <c r="Q87" i="85"/>
  <c r="O87" i="85"/>
  <c r="M87" i="85"/>
  <c r="K87" i="85"/>
  <c r="I87" i="85"/>
  <c r="G87" i="85"/>
  <c r="C87" i="85"/>
  <c r="R86" i="85"/>
  <c r="S86" i="85" s="1"/>
  <c r="Q86" i="85"/>
  <c r="O86" i="85"/>
  <c r="M86" i="85"/>
  <c r="K86" i="85"/>
  <c r="I86" i="85"/>
  <c r="G86" i="85"/>
  <c r="C86" i="85"/>
  <c r="R85" i="85"/>
  <c r="S85" i="85" s="1"/>
  <c r="Q85" i="85"/>
  <c r="O85" i="85"/>
  <c r="M85" i="85"/>
  <c r="K85" i="85"/>
  <c r="I85" i="85"/>
  <c r="G85" i="85"/>
  <c r="C85" i="85"/>
  <c r="R84" i="85"/>
  <c r="S84" i="85" s="1"/>
  <c r="Q84" i="85"/>
  <c r="O84" i="85"/>
  <c r="M84" i="85"/>
  <c r="K84" i="85"/>
  <c r="I84" i="85"/>
  <c r="G84" i="85"/>
  <c r="C84" i="85"/>
  <c r="R83" i="85"/>
  <c r="S83" i="85" s="1"/>
  <c r="Q83" i="85"/>
  <c r="O83" i="85"/>
  <c r="M83" i="85"/>
  <c r="K83" i="85"/>
  <c r="I83" i="85"/>
  <c r="G83" i="85"/>
  <c r="C83" i="85"/>
  <c r="S82" i="85"/>
  <c r="R82" i="85"/>
  <c r="Q82" i="85"/>
  <c r="O82" i="85"/>
  <c r="M82" i="85"/>
  <c r="K82" i="85"/>
  <c r="I82" i="85"/>
  <c r="G82" i="85"/>
  <c r="C82" i="85"/>
  <c r="R81" i="85"/>
  <c r="S81" i="85" s="1"/>
  <c r="Q81" i="85"/>
  <c r="O81" i="85"/>
  <c r="M81" i="85"/>
  <c r="K81" i="85"/>
  <c r="I81" i="85"/>
  <c r="G81" i="85"/>
  <c r="C81" i="85"/>
  <c r="R80" i="85"/>
  <c r="S80" i="85" s="1"/>
  <c r="Q80" i="85"/>
  <c r="O80" i="85"/>
  <c r="M80" i="85"/>
  <c r="K80" i="85"/>
  <c r="I80" i="85"/>
  <c r="G80" i="85"/>
  <c r="C80" i="85"/>
  <c r="R79" i="85"/>
  <c r="S79" i="85" s="1"/>
  <c r="Q79" i="85"/>
  <c r="O79" i="85"/>
  <c r="M79" i="85"/>
  <c r="K79" i="85"/>
  <c r="I79" i="85"/>
  <c r="G79" i="85"/>
  <c r="C79" i="85"/>
  <c r="R78" i="85"/>
  <c r="S78" i="85" s="1"/>
  <c r="Q78" i="85"/>
  <c r="O78" i="85"/>
  <c r="M78" i="85"/>
  <c r="K78" i="85"/>
  <c r="I78" i="85"/>
  <c r="G78" i="85"/>
  <c r="C78" i="85"/>
  <c r="R77" i="85"/>
  <c r="S77" i="85" s="1"/>
  <c r="Q77" i="85"/>
  <c r="O77" i="85"/>
  <c r="M77" i="85"/>
  <c r="K77" i="85"/>
  <c r="I77" i="85"/>
  <c r="G77" i="85"/>
  <c r="C77" i="85"/>
  <c r="R76" i="85"/>
  <c r="S76" i="85" s="1"/>
  <c r="Q76" i="85"/>
  <c r="O76" i="85"/>
  <c r="M76" i="85"/>
  <c r="K76" i="85"/>
  <c r="I76" i="85"/>
  <c r="G76" i="85"/>
  <c r="C76" i="85"/>
  <c r="R75" i="85"/>
  <c r="S75" i="85" s="1"/>
  <c r="Q75" i="85"/>
  <c r="O75" i="85"/>
  <c r="M75" i="85"/>
  <c r="K75" i="85"/>
  <c r="I75" i="85"/>
  <c r="G75" i="85"/>
  <c r="C75" i="85"/>
  <c r="R74" i="85"/>
  <c r="S74" i="85" s="1"/>
  <c r="Q74" i="85"/>
  <c r="O74" i="85"/>
  <c r="M74" i="85"/>
  <c r="K74" i="85"/>
  <c r="I74" i="85"/>
  <c r="G74" i="85"/>
  <c r="C74" i="85"/>
  <c r="R73" i="85"/>
  <c r="S73" i="85" s="1"/>
  <c r="Q73" i="85"/>
  <c r="O73" i="85"/>
  <c r="M73" i="85"/>
  <c r="K73" i="85"/>
  <c r="I73" i="85"/>
  <c r="G73" i="85"/>
  <c r="C73" i="85"/>
  <c r="R72" i="85"/>
  <c r="S72" i="85" s="1"/>
  <c r="Q72" i="85"/>
  <c r="O72" i="85"/>
  <c r="M72" i="85"/>
  <c r="K72" i="85"/>
  <c r="I72" i="85"/>
  <c r="G72" i="85"/>
  <c r="C72" i="85"/>
  <c r="R71" i="85"/>
  <c r="S71" i="85" s="1"/>
  <c r="Q71" i="85"/>
  <c r="O71" i="85"/>
  <c r="M71" i="85"/>
  <c r="K71" i="85"/>
  <c r="I71" i="85"/>
  <c r="G71" i="85"/>
  <c r="C71" i="85"/>
  <c r="R70" i="85"/>
  <c r="S70" i="85" s="1"/>
  <c r="Q70" i="85"/>
  <c r="O70" i="85"/>
  <c r="M70" i="85"/>
  <c r="K70" i="85"/>
  <c r="I70" i="85"/>
  <c r="G70" i="85"/>
  <c r="C70" i="85"/>
  <c r="R69" i="85"/>
  <c r="S69" i="85" s="1"/>
  <c r="Q69" i="85"/>
  <c r="O69" i="85"/>
  <c r="M69" i="85"/>
  <c r="K69" i="85"/>
  <c r="I69" i="85"/>
  <c r="G69" i="85"/>
  <c r="C69" i="85"/>
  <c r="R68" i="85"/>
  <c r="S68" i="85" s="1"/>
  <c r="Q68" i="85"/>
  <c r="O68" i="85"/>
  <c r="M68" i="85"/>
  <c r="K68" i="85"/>
  <c r="I68" i="85"/>
  <c r="G68" i="85"/>
  <c r="C68" i="85"/>
  <c r="R67" i="85"/>
  <c r="S67" i="85" s="1"/>
  <c r="Q67" i="85"/>
  <c r="O67" i="85"/>
  <c r="M67" i="85"/>
  <c r="K67" i="85"/>
  <c r="I67" i="85"/>
  <c r="G67" i="85"/>
  <c r="C67" i="85"/>
  <c r="S66" i="85"/>
  <c r="R66" i="85"/>
  <c r="Q66" i="85"/>
  <c r="O66" i="85"/>
  <c r="M66" i="85"/>
  <c r="K66" i="85"/>
  <c r="I66" i="85"/>
  <c r="G66" i="85"/>
  <c r="C66" i="85"/>
  <c r="R65" i="85"/>
  <c r="S65" i="85" s="1"/>
  <c r="Q65" i="85"/>
  <c r="O65" i="85"/>
  <c r="M65" i="85"/>
  <c r="K65" i="85"/>
  <c r="I65" i="85"/>
  <c r="G65" i="85"/>
  <c r="C65" i="85"/>
  <c r="R64" i="85"/>
  <c r="S64" i="85" s="1"/>
  <c r="Q64" i="85"/>
  <c r="O64" i="85"/>
  <c r="M64" i="85"/>
  <c r="K64" i="85"/>
  <c r="I64" i="85"/>
  <c r="G64" i="85"/>
  <c r="C64" i="85"/>
  <c r="R63" i="85"/>
  <c r="S63" i="85" s="1"/>
  <c r="Q63" i="85"/>
  <c r="O63" i="85"/>
  <c r="M63" i="85"/>
  <c r="K63" i="85"/>
  <c r="I63" i="85"/>
  <c r="G63" i="85"/>
  <c r="C63" i="85"/>
  <c r="R62" i="85"/>
  <c r="S62" i="85" s="1"/>
  <c r="Q62" i="85"/>
  <c r="O62" i="85"/>
  <c r="M62" i="85"/>
  <c r="K62" i="85"/>
  <c r="I62" i="85"/>
  <c r="G62" i="85"/>
  <c r="C62" i="85"/>
  <c r="R61" i="85"/>
  <c r="S61" i="85" s="1"/>
  <c r="Q61" i="85"/>
  <c r="O61" i="85"/>
  <c r="M61" i="85"/>
  <c r="K61" i="85"/>
  <c r="I61" i="85"/>
  <c r="G61" i="85"/>
  <c r="C61" i="85"/>
  <c r="R60" i="85"/>
  <c r="S60" i="85" s="1"/>
  <c r="Q60" i="85"/>
  <c r="O60" i="85"/>
  <c r="M60" i="85"/>
  <c r="K60" i="85"/>
  <c r="I60" i="85"/>
  <c r="G60" i="85"/>
  <c r="C60" i="85"/>
  <c r="R59" i="85"/>
  <c r="S59" i="85" s="1"/>
  <c r="Q59" i="85"/>
  <c r="O59" i="85"/>
  <c r="M59" i="85"/>
  <c r="K59" i="85"/>
  <c r="I59" i="85"/>
  <c r="G59" i="85"/>
  <c r="C59" i="85"/>
  <c r="R58" i="85"/>
  <c r="S58" i="85" s="1"/>
  <c r="Q58" i="85"/>
  <c r="O58" i="85"/>
  <c r="M58" i="85"/>
  <c r="K58" i="85"/>
  <c r="I58" i="85"/>
  <c r="G58" i="85"/>
  <c r="C58" i="85"/>
  <c r="R57" i="85"/>
  <c r="S57" i="85" s="1"/>
  <c r="Q57" i="85"/>
  <c r="O57" i="85"/>
  <c r="M57" i="85"/>
  <c r="K57" i="85"/>
  <c r="I57" i="85"/>
  <c r="G57" i="85"/>
  <c r="C57" i="85"/>
  <c r="R56" i="85"/>
  <c r="S56" i="85" s="1"/>
  <c r="Q56" i="85"/>
  <c r="O56" i="85"/>
  <c r="M56" i="85"/>
  <c r="K56" i="85"/>
  <c r="I56" i="85"/>
  <c r="G56" i="85"/>
  <c r="C56" i="85"/>
  <c r="R55" i="85"/>
  <c r="S55" i="85" s="1"/>
  <c r="Q55" i="85"/>
  <c r="O55" i="85"/>
  <c r="M55" i="85"/>
  <c r="K55" i="85"/>
  <c r="I55" i="85"/>
  <c r="G55" i="85"/>
  <c r="C55" i="85"/>
  <c r="R54" i="85"/>
  <c r="S54" i="85" s="1"/>
  <c r="Q54" i="85"/>
  <c r="O54" i="85"/>
  <c r="M54" i="85"/>
  <c r="K54" i="85"/>
  <c r="I54" i="85"/>
  <c r="G54" i="85"/>
  <c r="C54" i="85"/>
  <c r="R53" i="85"/>
  <c r="S53" i="85" s="1"/>
  <c r="Q53" i="85"/>
  <c r="O53" i="85"/>
  <c r="M53" i="85"/>
  <c r="K53" i="85"/>
  <c r="I53" i="85"/>
  <c r="G53" i="85"/>
  <c r="C53" i="85"/>
  <c r="R52" i="85"/>
  <c r="S52" i="85" s="1"/>
  <c r="Q52" i="85"/>
  <c r="O52" i="85"/>
  <c r="M52" i="85"/>
  <c r="K52" i="85"/>
  <c r="I52" i="85"/>
  <c r="G52" i="85"/>
  <c r="C52" i="85"/>
  <c r="R51" i="85"/>
  <c r="S51" i="85" s="1"/>
  <c r="Q51" i="85"/>
  <c r="O51" i="85"/>
  <c r="M51" i="85"/>
  <c r="K51" i="85"/>
  <c r="I51" i="85"/>
  <c r="G51" i="85"/>
  <c r="C51" i="85"/>
  <c r="R50" i="85"/>
  <c r="S50" i="85" s="1"/>
  <c r="Q50" i="85"/>
  <c r="O50" i="85"/>
  <c r="M50" i="85"/>
  <c r="K50" i="85"/>
  <c r="I50" i="85"/>
  <c r="G50" i="85"/>
  <c r="C50" i="85"/>
  <c r="R49" i="85"/>
  <c r="S49" i="85" s="1"/>
  <c r="Q49" i="85"/>
  <c r="O49" i="85"/>
  <c r="M49" i="85"/>
  <c r="K49" i="85"/>
  <c r="I49" i="85"/>
  <c r="G49" i="85"/>
  <c r="C49" i="85"/>
  <c r="R48" i="85"/>
  <c r="S48" i="85" s="1"/>
  <c r="Q48" i="85"/>
  <c r="O48" i="85"/>
  <c r="M48" i="85"/>
  <c r="K48" i="85"/>
  <c r="I48" i="85"/>
  <c r="G48" i="85"/>
  <c r="C48" i="85"/>
  <c r="R47" i="85"/>
  <c r="S47" i="85" s="1"/>
  <c r="Q47" i="85"/>
  <c r="O47" i="85"/>
  <c r="M47" i="85"/>
  <c r="K47" i="85"/>
  <c r="I47" i="85"/>
  <c r="G47" i="85"/>
  <c r="C47" i="85"/>
  <c r="S46" i="85"/>
  <c r="R46" i="85"/>
  <c r="Q46" i="85"/>
  <c r="O46" i="85"/>
  <c r="M46" i="85"/>
  <c r="K46" i="85"/>
  <c r="I46" i="85"/>
  <c r="G46" i="85"/>
  <c r="C46" i="85"/>
  <c r="R45" i="85"/>
  <c r="S45" i="85" s="1"/>
  <c r="Q45" i="85"/>
  <c r="O45" i="85"/>
  <c r="M45" i="85"/>
  <c r="K45" i="85"/>
  <c r="I45" i="85"/>
  <c r="G45" i="85"/>
  <c r="C45" i="85"/>
  <c r="R44" i="85"/>
  <c r="S44" i="85" s="1"/>
  <c r="Q44" i="85"/>
  <c r="O44" i="85"/>
  <c r="M44" i="85"/>
  <c r="K44" i="85"/>
  <c r="I44" i="85"/>
  <c r="G44" i="85"/>
  <c r="C44" i="85"/>
  <c r="R43" i="85"/>
  <c r="S43" i="85" s="1"/>
  <c r="Q43" i="85"/>
  <c r="O43" i="85"/>
  <c r="M43" i="85"/>
  <c r="K43" i="85"/>
  <c r="I43" i="85"/>
  <c r="G43" i="85"/>
  <c r="C43" i="85"/>
  <c r="R42" i="85"/>
  <c r="S42" i="85" s="1"/>
  <c r="Q42" i="85"/>
  <c r="O42" i="85"/>
  <c r="M42" i="85"/>
  <c r="K42" i="85"/>
  <c r="I42" i="85"/>
  <c r="G42" i="85"/>
  <c r="C42" i="85"/>
  <c r="R41" i="85"/>
  <c r="S41" i="85" s="1"/>
  <c r="Q41" i="85"/>
  <c r="O41" i="85"/>
  <c r="M41" i="85"/>
  <c r="K41" i="85"/>
  <c r="I41" i="85"/>
  <c r="G41" i="85"/>
  <c r="C41" i="85"/>
  <c r="R40" i="85"/>
  <c r="S40" i="85" s="1"/>
  <c r="Q40" i="85"/>
  <c r="O40" i="85"/>
  <c r="M40" i="85"/>
  <c r="K40" i="85"/>
  <c r="I40" i="85"/>
  <c r="G40" i="85"/>
  <c r="C40" i="85"/>
  <c r="R39" i="85"/>
  <c r="S39" i="85" s="1"/>
  <c r="Q39" i="85"/>
  <c r="O39" i="85"/>
  <c r="M39" i="85"/>
  <c r="K39" i="85"/>
  <c r="I39" i="85"/>
  <c r="G39" i="85"/>
  <c r="C39" i="85"/>
  <c r="R38" i="85"/>
  <c r="S38" i="85" s="1"/>
  <c r="Q38" i="85"/>
  <c r="O38" i="85"/>
  <c r="M38" i="85"/>
  <c r="K38" i="85"/>
  <c r="I38" i="85"/>
  <c r="G38" i="85"/>
  <c r="C38" i="85"/>
  <c r="R37" i="85"/>
  <c r="S37" i="85" s="1"/>
  <c r="Q37" i="85"/>
  <c r="O37" i="85"/>
  <c r="M37" i="85"/>
  <c r="K37" i="85"/>
  <c r="I37" i="85"/>
  <c r="G37" i="85"/>
  <c r="C37" i="85"/>
  <c r="R36" i="85"/>
  <c r="S36" i="85" s="1"/>
  <c r="Q36" i="85"/>
  <c r="O36" i="85"/>
  <c r="M36" i="85"/>
  <c r="K36" i="85"/>
  <c r="I36" i="85"/>
  <c r="G36" i="85"/>
  <c r="C36" i="85"/>
  <c r="Q35" i="85"/>
  <c r="O35" i="85"/>
  <c r="M35" i="85"/>
  <c r="K35" i="85"/>
  <c r="I35" i="85"/>
  <c r="G35" i="85"/>
  <c r="C35" i="85"/>
  <c r="B35" i="85"/>
  <c r="A35" i="85"/>
  <c r="Q34" i="85"/>
  <c r="O34" i="85"/>
  <c r="M34" i="85"/>
  <c r="K34" i="85"/>
  <c r="I34" i="85"/>
  <c r="G34" i="85"/>
  <c r="C34" i="85"/>
  <c r="B34" i="85"/>
  <c r="A34" i="85"/>
  <c r="Q33" i="85"/>
  <c r="O33" i="85"/>
  <c r="M33" i="85"/>
  <c r="K33" i="85"/>
  <c r="I33" i="85"/>
  <c r="G33" i="85"/>
  <c r="C33" i="85"/>
  <c r="B33" i="85"/>
  <c r="A33" i="85"/>
  <c r="Q32" i="85"/>
  <c r="O32" i="85"/>
  <c r="M32" i="85"/>
  <c r="K32" i="85"/>
  <c r="I32" i="85"/>
  <c r="G32" i="85"/>
  <c r="C32" i="85"/>
  <c r="B32" i="85"/>
  <c r="A32" i="85"/>
  <c r="Q31" i="85"/>
  <c r="O31" i="85"/>
  <c r="M31" i="85"/>
  <c r="K31" i="85"/>
  <c r="I31" i="85"/>
  <c r="G31" i="85"/>
  <c r="C31" i="85"/>
  <c r="B31" i="85"/>
  <c r="A31" i="85"/>
  <c r="Q30" i="85"/>
  <c r="O30" i="85"/>
  <c r="M30" i="85"/>
  <c r="K30" i="85"/>
  <c r="I30" i="85"/>
  <c r="G30" i="85"/>
  <c r="C30" i="85"/>
  <c r="B30" i="85"/>
  <c r="A30" i="85"/>
  <c r="Q29" i="85"/>
  <c r="O29" i="85"/>
  <c r="M29" i="85"/>
  <c r="K29" i="85"/>
  <c r="I29" i="85"/>
  <c r="G29" i="85"/>
  <c r="C29" i="85"/>
  <c r="B29" i="85"/>
  <c r="A29" i="85"/>
  <c r="Q28" i="85"/>
  <c r="O28" i="85"/>
  <c r="M28" i="85"/>
  <c r="K28" i="85"/>
  <c r="I28" i="85"/>
  <c r="G28" i="85"/>
  <c r="C28" i="85"/>
  <c r="B28" i="85"/>
  <c r="A28" i="85"/>
  <c r="Q27" i="85"/>
  <c r="O27" i="85"/>
  <c r="M27" i="85"/>
  <c r="K27" i="85"/>
  <c r="I27" i="85"/>
  <c r="G27" i="85"/>
  <c r="C27" i="85"/>
  <c r="B27" i="85"/>
  <c r="A27" i="85"/>
  <c r="Q26" i="85"/>
  <c r="O26" i="85"/>
  <c r="M26" i="85"/>
  <c r="K26" i="85"/>
  <c r="I26" i="85"/>
  <c r="G26" i="85"/>
  <c r="C26" i="85"/>
  <c r="B26" i="85"/>
  <c r="A26" i="85"/>
  <c r="Q25" i="85"/>
  <c r="O25" i="85"/>
  <c r="M25" i="85"/>
  <c r="K25" i="85"/>
  <c r="I25" i="85"/>
  <c r="G25" i="85"/>
  <c r="C25" i="85"/>
  <c r="B25" i="85"/>
  <c r="A25" i="85"/>
  <c r="B24" i="85"/>
  <c r="P23" i="85"/>
  <c r="N23" i="85"/>
  <c r="L23" i="85"/>
  <c r="J23" i="85"/>
  <c r="H23" i="85"/>
  <c r="F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F5" i="85"/>
  <c r="E5" i="85"/>
  <c r="D5" i="85"/>
  <c r="C5" i="85"/>
  <c r="B5" i="85"/>
  <c r="F4" i="85"/>
  <c r="E4" i="85"/>
  <c r="D4" i="85"/>
  <c r="C4" i="85"/>
  <c r="F3" i="85"/>
  <c r="E3" i="85"/>
  <c r="D3" i="85"/>
  <c r="C3" i="85"/>
  <c r="S2" i="85"/>
  <c r="R2" i="85"/>
  <c r="Q2" i="85"/>
  <c r="P2" i="85"/>
  <c r="O2" i="85"/>
  <c r="N2" i="85"/>
  <c r="M2" i="85"/>
  <c r="L2" i="85"/>
  <c r="K2" i="85"/>
  <c r="J2" i="85"/>
  <c r="I2" i="85"/>
  <c r="H2" i="85"/>
  <c r="G2" i="85"/>
  <c r="F2" i="85"/>
  <c r="E2" i="85"/>
  <c r="D2" i="85"/>
  <c r="C2" i="8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F104" i="83"/>
  <c r="E104" i="83"/>
  <c r="D104"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H7" i="83"/>
  <c r="F7" i="83"/>
  <c r="C7" i="83"/>
  <c r="C5" i="83"/>
  <c r="D3" i="83"/>
  <c r="B3" i="83"/>
  <c r="B2"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C5" i="33"/>
  <c r="D3" i="33"/>
  <c r="B3" i="33"/>
  <c r="B2" i="33"/>
  <c r="D127" i="82"/>
  <c r="D126" i="82"/>
  <c r="A126" i="82"/>
  <c r="D125" i="82"/>
  <c r="D124" i="82"/>
  <c r="A124" i="82"/>
  <c r="A122" i="82"/>
  <c r="D121" i="82"/>
  <c r="K120" i="82"/>
  <c r="D120" i="82"/>
  <c r="A120" i="82"/>
  <c r="F119" i="82"/>
  <c r="D119" i="82"/>
  <c r="G118" i="82"/>
  <c r="F118" i="82"/>
  <c r="E118" i="82"/>
  <c r="D118" i="82"/>
  <c r="C118" i="82"/>
  <c r="B118" i="82"/>
  <c r="A118" i="82"/>
  <c r="H112" i="82"/>
  <c r="H111" i="82"/>
  <c r="E111" i="82"/>
  <c r="H110" i="82"/>
  <c r="H109" i="82"/>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C35" i="82"/>
  <c r="C34" i="82"/>
  <c r="F33" i="82"/>
  <c r="D27" i="82"/>
  <c r="C25" i="82"/>
  <c r="C24" i="82"/>
  <c r="M19" i="82"/>
  <c r="L19" i="82"/>
  <c r="M18" i="82"/>
  <c r="L18" i="82"/>
  <c r="D18" i="82"/>
  <c r="C18" i="82"/>
  <c r="D17" i="82"/>
  <c r="C17" i="82"/>
  <c r="L4" i="82"/>
  <c r="K4" i="82"/>
  <c r="A2" i="82"/>
  <c r="H1" i="82"/>
  <c r="R1353" i="31"/>
  <c r="S1353" i="31" s="1"/>
  <c r="Q1353" i="31"/>
  <c r="O1353" i="31"/>
  <c r="M1353" i="31"/>
  <c r="K1353" i="31"/>
  <c r="I1353" i="31"/>
  <c r="C1353" i="31"/>
  <c r="R1352" i="31"/>
  <c r="S1352" i="31" s="1"/>
  <c r="Q1352" i="31"/>
  <c r="O1352" i="31"/>
  <c r="M1352" i="31"/>
  <c r="K1352" i="31"/>
  <c r="I1352" i="31"/>
  <c r="C1352" i="31"/>
  <c r="R1351" i="31"/>
  <c r="S1351" i="31" s="1"/>
  <c r="Q1351" i="31"/>
  <c r="O1351" i="31"/>
  <c r="M1351" i="31"/>
  <c r="K1351" i="31"/>
  <c r="I1351" i="31"/>
  <c r="C1351" i="31"/>
  <c r="R1350" i="31"/>
  <c r="S1350" i="31" s="1"/>
  <c r="Q1350" i="31"/>
  <c r="O1350" i="31"/>
  <c r="M1350" i="31"/>
  <c r="K1350" i="31"/>
  <c r="I1350" i="31"/>
  <c r="C1350" i="31"/>
  <c r="Q1349" i="31"/>
  <c r="O1349" i="31"/>
  <c r="M1349" i="31"/>
  <c r="K1349" i="31"/>
  <c r="I1349" i="31"/>
  <c r="C1349" i="31"/>
  <c r="B1349" i="31"/>
  <c r="A1349" i="31"/>
  <c r="Q1348" i="31"/>
  <c r="O1348" i="31"/>
  <c r="M1348" i="31"/>
  <c r="K1348" i="31"/>
  <c r="I1348" i="31"/>
  <c r="C1348" i="31"/>
  <c r="B1348" i="31"/>
  <c r="A1348" i="31"/>
  <c r="Q1347" i="31"/>
  <c r="O1347" i="31"/>
  <c r="M1347" i="31"/>
  <c r="K1347" i="31"/>
  <c r="I1347" i="31"/>
  <c r="C1347" i="31"/>
  <c r="B1347" i="31"/>
  <c r="A1347" i="31"/>
  <c r="Q1346" i="31"/>
  <c r="O1346" i="31"/>
  <c r="M1346" i="31"/>
  <c r="K1346" i="31"/>
  <c r="I1346" i="31"/>
  <c r="C1346" i="31"/>
  <c r="B1346" i="31"/>
  <c r="A1346" i="31"/>
  <c r="Q1345" i="31"/>
  <c r="O1345" i="31"/>
  <c r="M1345" i="31"/>
  <c r="K1345" i="31"/>
  <c r="I1345" i="31"/>
  <c r="C1345" i="31"/>
  <c r="B1345" i="31"/>
  <c r="A1345" i="31"/>
  <c r="Q1344" i="31"/>
  <c r="O1344" i="31"/>
  <c r="M1344" i="31"/>
  <c r="K1344" i="31"/>
  <c r="I1344" i="31"/>
  <c r="C1344" i="31"/>
  <c r="B1344" i="31"/>
  <c r="A1344" i="31"/>
  <c r="Q1343" i="31"/>
  <c r="O1343" i="31"/>
  <c r="M1343" i="31"/>
  <c r="K1343" i="31"/>
  <c r="I1343" i="31"/>
  <c r="C1343" i="31"/>
  <c r="B1343" i="31"/>
  <c r="A1343" i="31"/>
  <c r="Q1342" i="31"/>
  <c r="O1342" i="31"/>
  <c r="M1342" i="31"/>
  <c r="K1342" i="31"/>
  <c r="I1342" i="31"/>
  <c r="C1342" i="31"/>
  <c r="B1342" i="31"/>
  <c r="A1342" i="31"/>
  <c r="Q1341" i="31"/>
  <c r="O1341" i="31"/>
  <c r="M1341" i="31"/>
  <c r="K1341" i="31"/>
  <c r="I1341" i="31"/>
  <c r="C1341" i="31"/>
  <c r="B1341" i="31"/>
  <c r="A1341" i="31"/>
  <c r="Q1340" i="31"/>
  <c r="O1340" i="31"/>
  <c r="M1340" i="31"/>
  <c r="K1340" i="31"/>
  <c r="I1340" i="31"/>
  <c r="C1340" i="31"/>
  <c r="B1340" i="31"/>
  <c r="A1340" i="31"/>
  <c r="Q1339" i="31"/>
  <c r="O1339" i="31"/>
  <c r="M1339" i="31"/>
  <c r="K1339" i="31"/>
  <c r="I1339" i="31"/>
  <c r="C1339" i="31"/>
  <c r="B1339" i="31"/>
  <c r="A1339" i="31"/>
  <c r="Q1338" i="31"/>
  <c r="O1338" i="31"/>
  <c r="M1338" i="31"/>
  <c r="K1338" i="31"/>
  <c r="I1338" i="31"/>
  <c r="C1338" i="31"/>
  <c r="B1338" i="31"/>
  <c r="A1338" i="31"/>
  <c r="Q1337" i="31"/>
  <c r="O1337" i="31"/>
  <c r="M1337" i="31"/>
  <c r="K1337" i="31"/>
  <c r="I1337" i="31"/>
  <c r="C1337" i="31"/>
  <c r="B1337" i="31"/>
  <c r="A1337" i="31"/>
  <c r="Q1336" i="31"/>
  <c r="O1336" i="31"/>
  <c r="M1336" i="31"/>
  <c r="K1336" i="31"/>
  <c r="I1336" i="31"/>
  <c r="C1336" i="31"/>
  <c r="B1336" i="31"/>
  <c r="A1336" i="31"/>
  <c r="Q1335" i="31"/>
  <c r="O1335" i="31"/>
  <c r="M1335" i="31"/>
  <c r="K1335" i="31"/>
  <c r="I1335" i="31"/>
  <c r="C1335" i="31"/>
  <c r="B1335" i="31"/>
  <c r="A1335" i="31"/>
  <c r="Q1334" i="31"/>
  <c r="O1334" i="31"/>
  <c r="M1334" i="31"/>
  <c r="K1334" i="31"/>
  <c r="I1334" i="31"/>
  <c r="C1334" i="31"/>
  <c r="B1334" i="31"/>
  <c r="A1334" i="31"/>
  <c r="Q1333" i="31"/>
  <c r="O1333" i="31"/>
  <c r="M1333" i="31"/>
  <c r="K1333" i="31"/>
  <c r="I1333" i="31"/>
  <c r="C1333" i="31"/>
  <c r="B1333" i="31"/>
  <c r="A1333" i="31"/>
  <c r="Q1332" i="31"/>
  <c r="O1332" i="31"/>
  <c r="M1332" i="31"/>
  <c r="K1332" i="31"/>
  <c r="I1332" i="31"/>
  <c r="C1332" i="31"/>
  <c r="B1332" i="31"/>
  <c r="A1332" i="31"/>
  <c r="Q1331" i="31"/>
  <c r="O1331" i="31"/>
  <c r="M1331" i="31"/>
  <c r="K1331" i="31"/>
  <c r="I1331" i="31"/>
  <c r="C1331" i="31"/>
  <c r="B1331" i="31"/>
  <c r="A1331" i="31"/>
  <c r="Q1330" i="31"/>
  <c r="O1330" i="31"/>
  <c r="M1330" i="31"/>
  <c r="K1330" i="31"/>
  <c r="I1330" i="31"/>
  <c r="C1330" i="31"/>
  <c r="B1330" i="31"/>
  <c r="A1330" i="31"/>
  <c r="Q1329" i="31"/>
  <c r="O1329" i="31"/>
  <c r="M1329" i="31"/>
  <c r="K1329" i="31"/>
  <c r="I1329" i="31"/>
  <c r="C1329" i="31"/>
  <c r="B1329" i="31"/>
  <c r="A1329" i="31"/>
  <c r="Q1328" i="31"/>
  <c r="O1328" i="31"/>
  <c r="M1328" i="31"/>
  <c r="K1328" i="31"/>
  <c r="I1328" i="31"/>
  <c r="C1328" i="31"/>
  <c r="B1328" i="31"/>
  <c r="A1328" i="31"/>
  <c r="Q1327" i="31"/>
  <c r="O1327" i="31"/>
  <c r="M1327" i="31"/>
  <c r="K1327" i="31"/>
  <c r="I1327" i="31"/>
  <c r="C1327" i="31"/>
  <c r="B1327" i="31"/>
  <c r="A1327" i="31"/>
  <c r="Q1326" i="31"/>
  <c r="O1326" i="31"/>
  <c r="M1326" i="31"/>
  <c r="K1326" i="31"/>
  <c r="I1326" i="31"/>
  <c r="C1326" i="31"/>
  <c r="B1326" i="31"/>
  <c r="A1326" i="31"/>
  <c r="Q1325" i="31"/>
  <c r="O1325" i="31"/>
  <c r="M1325" i="31"/>
  <c r="K1325" i="31"/>
  <c r="I1325" i="31"/>
  <c r="C1325" i="31"/>
  <c r="B1325" i="31"/>
  <c r="A1325" i="31"/>
  <c r="Q1324" i="31"/>
  <c r="O1324" i="31"/>
  <c r="M1324" i="31"/>
  <c r="K1324" i="31"/>
  <c r="I1324" i="31"/>
  <c r="C1324" i="31"/>
  <c r="B1324" i="31"/>
  <c r="A1324" i="31"/>
  <c r="Q1323" i="31"/>
  <c r="O1323" i="31"/>
  <c r="M1323" i="31"/>
  <c r="K1323" i="31"/>
  <c r="I1323" i="31"/>
  <c r="C1323" i="31"/>
  <c r="B1323" i="31"/>
  <c r="A1323" i="31"/>
  <c r="Q1322" i="31"/>
  <c r="O1322" i="31"/>
  <c r="M1322" i="31"/>
  <c r="K1322" i="31"/>
  <c r="I1322" i="31"/>
  <c r="C1322" i="31"/>
  <c r="B1322" i="31"/>
  <c r="A1322" i="31"/>
  <c r="Q1321" i="31"/>
  <c r="O1321" i="31"/>
  <c r="M1321" i="31"/>
  <c r="K1321" i="31"/>
  <c r="I1321" i="31"/>
  <c r="C1321" i="31"/>
  <c r="B1321" i="31"/>
  <c r="A1321" i="31"/>
  <c r="Q1320" i="31"/>
  <c r="O1320" i="31"/>
  <c r="M1320" i="31"/>
  <c r="K1320" i="31"/>
  <c r="I1320" i="31"/>
  <c r="C1320" i="31"/>
  <c r="B1320" i="31"/>
  <c r="A1320" i="31"/>
  <c r="Q1319" i="31"/>
  <c r="O1319" i="31"/>
  <c r="M1319" i="31"/>
  <c r="K1319" i="31"/>
  <c r="I1319" i="31"/>
  <c r="C1319" i="31"/>
  <c r="B1319" i="31"/>
  <c r="A1319" i="31"/>
  <c r="Q1318" i="31"/>
  <c r="O1318" i="31"/>
  <c r="M1318" i="31"/>
  <c r="K1318" i="31"/>
  <c r="I1318" i="31"/>
  <c r="C1318" i="31"/>
  <c r="B1318" i="31"/>
  <c r="A1318" i="31"/>
  <c r="Q1317" i="31"/>
  <c r="O1317" i="31"/>
  <c r="M1317" i="31"/>
  <c r="K1317" i="31"/>
  <c r="I1317" i="31"/>
  <c r="C1317" i="31"/>
  <c r="B1317" i="31"/>
  <c r="A1317" i="31"/>
  <c r="Q1316" i="31"/>
  <c r="O1316" i="31"/>
  <c r="M1316" i="31"/>
  <c r="K1316" i="31"/>
  <c r="I1316" i="31"/>
  <c r="C1316" i="31"/>
  <c r="B1316" i="31"/>
  <c r="A1316" i="31"/>
  <c r="Q1315" i="31"/>
  <c r="O1315" i="31"/>
  <c r="M1315" i="31"/>
  <c r="K1315" i="31"/>
  <c r="I1315" i="31"/>
  <c r="C1315" i="31"/>
  <c r="B1315" i="31"/>
  <c r="A1315" i="31"/>
  <c r="Q1314" i="31"/>
  <c r="O1314" i="31"/>
  <c r="M1314" i="31"/>
  <c r="K1314" i="31"/>
  <c r="I1314" i="31"/>
  <c r="C1314" i="31"/>
  <c r="B1314" i="31"/>
  <c r="A1314" i="31"/>
  <c r="Q1313" i="31"/>
  <c r="O1313" i="31"/>
  <c r="M1313" i="31"/>
  <c r="K1313" i="31"/>
  <c r="I1313" i="31"/>
  <c r="C1313" i="31"/>
  <c r="B1313" i="31"/>
  <c r="A1313" i="31"/>
  <c r="Q1312" i="31"/>
  <c r="O1312" i="31"/>
  <c r="M1312" i="31"/>
  <c r="K1312" i="31"/>
  <c r="I1312" i="31"/>
  <c r="C1312" i="31"/>
  <c r="B1312" i="31"/>
  <c r="A1312" i="31"/>
  <c r="Q1311" i="31"/>
  <c r="O1311" i="31"/>
  <c r="M1311" i="31"/>
  <c r="K1311" i="31"/>
  <c r="I1311" i="31"/>
  <c r="C1311" i="31"/>
  <c r="B1311" i="31"/>
  <c r="A1311" i="31"/>
  <c r="Q1310" i="31"/>
  <c r="O1310" i="31"/>
  <c r="M1310" i="31"/>
  <c r="K1310" i="31"/>
  <c r="I1310" i="31"/>
  <c r="C1310" i="31"/>
  <c r="B1310" i="31"/>
  <c r="A1310" i="31"/>
  <c r="Q1309" i="31"/>
  <c r="O1309" i="31"/>
  <c r="M1309" i="31"/>
  <c r="K1309" i="31"/>
  <c r="I1309" i="31"/>
  <c r="C1309" i="31"/>
  <c r="B1309" i="31"/>
  <c r="A1309" i="31"/>
  <c r="Q1308" i="31"/>
  <c r="O1308" i="31"/>
  <c r="M1308" i="31"/>
  <c r="K1308" i="31"/>
  <c r="I1308" i="31"/>
  <c r="C1308" i="31"/>
  <c r="B1308" i="31"/>
  <c r="A1308" i="31"/>
  <c r="Q1307" i="31"/>
  <c r="O1307" i="31"/>
  <c r="M1307" i="31"/>
  <c r="K1307" i="31"/>
  <c r="I1307" i="31"/>
  <c r="C1307" i="31"/>
  <c r="B1307" i="31"/>
  <c r="A1307" i="31"/>
  <c r="Q1306" i="31"/>
  <c r="O1306" i="31"/>
  <c r="M1306" i="31"/>
  <c r="K1306" i="31"/>
  <c r="I1306" i="31"/>
  <c r="C1306" i="31"/>
  <c r="B1306" i="31"/>
  <c r="A1306" i="31"/>
  <c r="Q1305" i="31"/>
  <c r="O1305" i="31"/>
  <c r="M1305" i="31"/>
  <c r="K1305" i="31"/>
  <c r="I1305" i="31"/>
  <c r="C1305" i="31"/>
  <c r="B1305" i="31"/>
  <c r="A1305" i="31"/>
  <c r="Q1304" i="31"/>
  <c r="O1304" i="31"/>
  <c r="M1304" i="31"/>
  <c r="K1304" i="31"/>
  <c r="I1304" i="31"/>
  <c r="C1304" i="31"/>
  <c r="B1304" i="31"/>
  <c r="A1304" i="31"/>
  <c r="Q1303" i="31"/>
  <c r="O1303" i="31"/>
  <c r="M1303" i="31"/>
  <c r="K1303" i="31"/>
  <c r="I1303" i="31"/>
  <c r="C1303" i="31"/>
  <c r="B1303" i="31"/>
  <c r="A1303" i="31"/>
  <c r="Q1302" i="31"/>
  <c r="O1302" i="31"/>
  <c r="M1302" i="31"/>
  <c r="K1302" i="31"/>
  <c r="I1302" i="31"/>
  <c r="C1302" i="31"/>
  <c r="B1302" i="31"/>
  <c r="A1302" i="31"/>
  <c r="Q1301" i="31"/>
  <c r="O1301" i="31"/>
  <c r="M1301" i="31"/>
  <c r="K1301" i="31"/>
  <c r="I1301" i="31"/>
  <c r="C1301" i="31"/>
  <c r="B1301" i="31"/>
  <c r="A1301" i="31"/>
  <c r="Q1300" i="31"/>
  <c r="O1300" i="31"/>
  <c r="M1300" i="31"/>
  <c r="K1300" i="31"/>
  <c r="I1300" i="31"/>
  <c r="C1300" i="31"/>
  <c r="B1300" i="31"/>
  <c r="A1300" i="31"/>
  <c r="Q1299" i="31"/>
  <c r="O1299" i="31"/>
  <c r="M1299" i="31"/>
  <c r="K1299" i="31"/>
  <c r="I1299" i="31"/>
  <c r="C1299" i="31"/>
  <c r="B1299" i="31"/>
  <c r="A1299" i="31"/>
  <c r="Q1298" i="31"/>
  <c r="O1298" i="31"/>
  <c r="M1298" i="31"/>
  <c r="K1298" i="31"/>
  <c r="I1298" i="31"/>
  <c r="C1298" i="31"/>
  <c r="B1298" i="31"/>
  <c r="A1298" i="31"/>
  <c r="Q1297" i="31"/>
  <c r="O1297" i="31"/>
  <c r="M1297" i="31"/>
  <c r="K1297" i="31"/>
  <c r="I1297" i="31"/>
  <c r="C1297" i="31"/>
  <c r="B1297" i="31"/>
  <c r="A1297" i="31"/>
  <c r="Q1296" i="31"/>
  <c r="O1296" i="31"/>
  <c r="M1296" i="31"/>
  <c r="K1296" i="31"/>
  <c r="I1296" i="31"/>
  <c r="C1296" i="31"/>
  <c r="B1296" i="31"/>
  <c r="A1296" i="31"/>
  <c r="Q1295" i="31"/>
  <c r="O1295" i="31"/>
  <c r="M1295" i="31"/>
  <c r="K1295" i="31"/>
  <c r="I1295" i="31"/>
  <c r="C1295" i="31"/>
  <c r="B1295" i="31"/>
  <c r="A1295" i="31"/>
  <c r="Q1294" i="31"/>
  <c r="O1294" i="31"/>
  <c r="M1294" i="31"/>
  <c r="K1294" i="31"/>
  <c r="I1294" i="31"/>
  <c r="C1294" i="31"/>
  <c r="B1294" i="31"/>
  <c r="A1294" i="31"/>
  <c r="Q1293" i="31"/>
  <c r="O1293" i="31"/>
  <c r="M1293" i="31"/>
  <c r="K1293" i="31"/>
  <c r="I1293" i="31"/>
  <c r="C1293" i="31"/>
  <c r="B1293" i="31"/>
  <c r="A1293" i="31"/>
  <c r="Q1292" i="31"/>
  <c r="O1292" i="31"/>
  <c r="M1292" i="31"/>
  <c r="K1292" i="31"/>
  <c r="I1292" i="31"/>
  <c r="C1292" i="31"/>
  <c r="B1292" i="31"/>
  <c r="A1292" i="31"/>
  <c r="Q1291" i="31"/>
  <c r="O1291" i="31"/>
  <c r="M1291" i="31"/>
  <c r="K1291" i="31"/>
  <c r="I1291" i="31"/>
  <c r="C1291" i="31"/>
  <c r="B1291" i="31"/>
  <c r="A1291" i="31"/>
  <c r="Q1290" i="31"/>
  <c r="O1290" i="31"/>
  <c r="M1290" i="31"/>
  <c r="K1290" i="31"/>
  <c r="I1290" i="31"/>
  <c r="C1290" i="31"/>
  <c r="B1290" i="31"/>
  <c r="A1290" i="31"/>
  <c r="Q1289" i="31"/>
  <c r="O1289" i="31"/>
  <c r="M1289" i="31"/>
  <c r="K1289" i="31"/>
  <c r="I1289" i="31"/>
  <c r="C1289" i="31"/>
  <c r="B1289" i="31"/>
  <c r="A1289" i="31"/>
  <c r="Q1288" i="31"/>
  <c r="O1288" i="31"/>
  <c r="M1288" i="31"/>
  <c r="K1288" i="31"/>
  <c r="I1288" i="31"/>
  <c r="C1288" i="31"/>
  <c r="B1288" i="31"/>
  <c r="A1288" i="31"/>
  <c r="Q1287" i="31"/>
  <c r="O1287" i="31"/>
  <c r="M1287" i="31"/>
  <c r="K1287" i="31"/>
  <c r="I1287" i="31"/>
  <c r="C1287" i="31"/>
  <c r="B1287" i="31"/>
  <c r="A1287" i="31"/>
  <c r="Q1286" i="31"/>
  <c r="O1286" i="31"/>
  <c r="M1286" i="31"/>
  <c r="K1286" i="31"/>
  <c r="I1286" i="31"/>
  <c r="C1286" i="31"/>
  <c r="B1286" i="31"/>
  <c r="A1286" i="31"/>
  <c r="Q1285" i="31"/>
  <c r="O1285" i="31"/>
  <c r="M1285" i="31"/>
  <c r="K1285" i="31"/>
  <c r="I1285" i="31"/>
  <c r="C1285" i="31"/>
  <c r="B1285" i="31"/>
  <c r="A1285" i="31"/>
  <c r="Q1284" i="31"/>
  <c r="O1284" i="31"/>
  <c r="M1284" i="31"/>
  <c r="K1284" i="31"/>
  <c r="I1284" i="31"/>
  <c r="C1284" i="31"/>
  <c r="B1284" i="31"/>
  <c r="A1284" i="31"/>
  <c r="Q1283" i="31"/>
  <c r="O1283" i="31"/>
  <c r="M1283" i="31"/>
  <c r="K1283" i="31"/>
  <c r="I1283" i="31"/>
  <c r="C1283" i="31"/>
  <c r="B1283" i="31"/>
  <c r="A1283" i="31"/>
  <c r="Q1282" i="31"/>
  <c r="O1282" i="31"/>
  <c r="M1282" i="31"/>
  <c r="K1282" i="31"/>
  <c r="I1282" i="31"/>
  <c r="C1282" i="31"/>
  <c r="B1282" i="31"/>
  <c r="A1282" i="31"/>
  <c r="Q1281" i="31"/>
  <c r="O1281" i="31"/>
  <c r="M1281" i="31"/>
  <c r="K1281" i="31"/>
  <c r="I1281" i="31"/>
  <c r="C1281" i="31"/>
  <c r="B1281" i="31"/>
  <c r="A1281" i="31"/>
  <c r="Q1280" i="31"/>
  <c r="O1280" i="31"/>
  <c r="M1280" i="31"/>
  <c r="K1280" i="31"/>
  <c r="I1280" i="31"/>
  <c r="C1280" i="31"/>
  <c r="B1280" i="31"/>
  <c r="A1280" i="31"/>
  <c r="Q1279" i="31"/>
  <c r="O1279" i="31"/>
  <c r="M1279" i="31"/>
  <c r="K1279" i="31"/>
  <c r="I1279" i="31"/>
  <c r="C1279" i="31"/>
  <c r="B1279" i="31"/>
  <c r="A1279" i="31"/>
  <c r="Q1278" i="31"/>
  <c r="O1278" i="31"/>
  <c r="M1278" i="31"/>
  <c r="K1278" i="31"/>
  <c r="I1278" i="31"/>
  <c r="C1278" i="31"/>
  <c r="B1278" i="31"/>
  <c r="A1278" i="31"/>
  <c r="Q1277" i="31"/>
  <c r="O1277" i="31"/>
  <c r="M1277" i="31"/>
  <c r="K1277" i="31"/>
  <c r="I1277" i="31"/>
  <c r="C1277" i="31"/>
  <c r="B1277" i="31"/>
  <c r="A1277" i="31"/>
  <c r="Q1276" i="31"/>
  <c r="O1276" i="31"/>
  <c r="M1276" i="31"/>
  <c r="K1276" i="31"/>
  <c r="I1276" i="31"/>
  <c r="C1276" i="31"/>
  <c r="B1276" i="31"/>
  <c r="A1276" i="31"/>
  <c r="Q1275" i="31"/>
  <c r="O1275" i="31"/>
  <c r="M1275" i="31"/>
  <c r="K1275" i="31"/>
  <c r="I1275" i="31"/>
  <c r="C1275" i="31"/>
  <c r="B1275" i="31"/>
  <c r="A1275" i="31"/>
  <c r="Q1274" i="31"/>
  <c r="O1274" i="31"/>
  <c r="M1274" i="31"/>
  <c r="K1274" i="31"/>
  <c r="I1274" i="31"/>
  <c r="C1274" i="31"/>
  <c r="B1274" i="31"/>
  <c r="A1274" i="31"/>
  <c r="Q1273" i="31"/>
  <c r="O1273" i="31"/>
  <c r="M1273" i="31"/>
  <c r="K1273" i="31"/>
  <c r="I1273" i="31"/>
  <c r="C1273" i="31"/>
  <c r="B1273" i="31"/>
  <c r="A1273" i="31"/>
  <c r="Q1272" i="31"/>
  <c r="O1272" i="31"/>
  <c r="M1272" i="31"/>
  <c r="K1272" i="31"/>
  <c r="I1272" i="31"/>
  <c r="C1272" i="31"/>
  <c r="B1272" i="31"/>
  <c r="A1272" i="31"/>
  <c r="Q1271" i="31"/>
  <c r="O1271" i="31"/>
  <c r="M1271" i="31"/>
  <c r="K1271" i="31"/>
  <c r="I1271" i="31"/>
  <c r="C1271" i="31"/>
  <c r="B1271" i="31"/>
  <c r="A1271" i="31"/>
  <c r="Q1270" i="31"/>
  <c r="O1270" i="31"/>
  <c r="M1270" i="31"/>
  <c r="K1270" i="31"/>
  <c r="I1270" i="31"/>
  <c r="C1270" i="31"/>
  <c r="B1270" i="31"/>
  <c r="A1270" i="31"/>
  <c r="Q1269" i="31"/>
  <c r="O1269" i="31"/>
  <c r="M1269" i="31"/>
  <c r="K1269" i="31"/>
  <c r="I1269" i="31"/>
  <c r="C1269" i="31"/>
  <c r="B1269" i="31"/>
  <c r="A1269" i="31"/>
  <c r="Q1268" i="31"/>
  <c r="O1268" i="31"/>
  <c r="M1268" i="31"/>
  <c r="K1268" i="31"/>
  <c r="I1268" i="31"/>
  <c r="C1268" i="31"/>
  <c r="B1268" i="31"/>
  <c r="A1268" i="31"/>
  <c r="Q1267" i="31"/>
  <c r="O1267" i="31"/>
  <c r="M1267" i="31"/>
  <c r="K1267" i="31"/>
  <c r="I1267" i="31"/>
  <c r="C1267" i="31"/>
  <c r="B1267" i="31"/>
  <c r="A1267" i="31"/>
  <c r="Q1266" i="31"/>
  <c r="O1266" i="31"/>
  <c r="M1266" i="31"/>
  <c r="K1266" i="31"/>
  <c r="I1266" i="31"/>
  <c r="C1266" i="31"/>
  <c r="B1266" i="31"/>
  <c r="A1266" i="31"/>
  <c r="Q1265" i="31"/>
  <c r="O1265" i="31"/>
  <c r="M1265" i="31"/>
  <c r="K1265" i="31"/>
  <c r="I1265" i="31"/>
  <c r="C1265" i="31"/>
  <c r="B1265" i="31"/>
  <c r="A1265" i="31"/>
  <c r="Q1264" i="31"/>
  <c r="O1264" i="31"/>
  <c r="M1264" i="31"/>
  <c r="K1264" i="31"/>
  <c r="I1264" i="31"/>
  <c r="C1264" i="31"/>
  <c r="B1264" i="31"/>
  <c r="A1264" i="31"/>
  <c r="Q1263" i="31"/>
  <c r="O1263" i="31"/>
  <c r="M1263" i="31"/>
  <c r="K1263" i="31"/>
  <c r="I1263" i="31"/>
  <c r="C1263" i="31"/>
  <c r="B1263" i="31"/>
  <c r="A1263" i="31"/>
  <c r="Q1262" i="31"/>
  <c r="O1262" i="31"/>
  <c r="M1262" i="31"/>
  <c r="K1262" i="31"/>
  <c r="I1262" i="31"/>
  <c r="C1262" i="31"/>
  <c r="B1262" i="31"/>
  <c r="A1262" i="31"/>
  <c r="Q1261" i="31"/>
  <c r="O1261" i="31"/>
  <c r="M1261" i="31"/>
  <c r="K1261" i="31"/>
  <c r="I1261" i="31"/>
  <c r="C1261" i="31"/>
  <c r="B1261" i="31"/>
  <c r="A1261" i="31"/>
  <c r="Q1260" i="31"/>
  <c r="O1260" i="31"/>
  <c r="M1260" i="31"/>
  <c r="K1260" i="31"/>
  <c r="I1260" i="31"/>
  <c r="C1260" i="31"/>
  <c r="B1260" i="31"/>
  <c r="A1260" i="31"/>
  <c r="Q1259" i="31"/>
  <c r="O1259" i="31"/>
  <c r="M1259" i="31"/>
  <c r="K1259" i="31"/>
  <c r="I1259" i="31"/>
  <c r="C1259" i="31"/>
  <c r="B1259" i="31"/>
  <c r="A1259" i="31"/>
  <c r="Q1258" i="31"/>
  <c r="O1258" i="31"/>
  <c r="M1258" i="31"/>
  <c r="K1258" i="31"/>
  <c r="I1258" i="31"/>
  <c r="C1258" i="31"/>
  <c r="B1258" i="31"/>
  <c r="A1258" i="31"/>
  <c r="Q1257" i="31"/>
  <c r="O1257" i="31"/>
  <c r="M1257" i="31"/>
  <c r="K1257" i="31"/>
  <c r="I1257" i="31"/>
  <c r="C1257" i="31"/>
  <c r="B1257" i="31"/>
  <c r="A1257" i="31"/>
  <c r="Q1256" i="31"/>
  <c r="O1256" i="31"/>
  <c r="M1256" i="31"/>
  <c r="K1256" i="31"/>
  <c r="I1256" i="31"/>
  <c r="C1256" i="31"/>
  <c r="B1256" i="31"/>
  <c r="A1256" i="31"/>
  <c r="Q1255" i="31"/>
  <c r="O1255" i="31"/>
  <c r="M1255" i="31"/>
  <c r="K1255" i="31"/>
  <c r="I1255" i="31"/>
  <c r="C1255" i="31"/>
  <c r="B1255" i="31"/>
  <c r="A1255" i="31"/>
  <c r="Q1254" i="31"/>
  <c r="O1254" i="31"/>
  <c r="M1254" i="31"/>
  <c r="K1254" i="31"/>
  <c r="I1254" i="31"/>
  <c r="C1254" i="31"/>
  <c r="B1254" i="31"/>
  <c r="A1254" i="31"/>
  <c r="Q1253" i="31"/>
  <c r="O1253" i="31"/>
  <c r="M1253" i="31"/>
  <c r="K1253" i="31"/>
  <c r="I1253" i="31"/>
  <c r="C1253" i="31"/>
  <c r="B1253" i="31"/>
  <c r="A1253" i="31"/>
  <c r="Q1252" i="31"/>
  <c r="O1252" i="31"/>
  <c r="M1252" i="31"/>
  <c r="K1252" i="31"/>
  <c r="I1252" i="31"/>
  <c r="C1252" i="31"/>
  <c r="B1252" i="31"/>
  <c r="A1252" i="31"/>
  <c r="Q1251" i="31"/>
  <c r="O1251" i="31"/>
  <c r="M1251" i="31"/>
  <c r="K1251" i="31"/>
  <c r="I1251" i="31"/>
  <c r="C1251" i="31"/>
  <c r="B1251" i="31"/>
  <c r="A1251" i="31"/>
  <c r="Q1250" i="31"/>
  <c r="O1250" i="31"/>
  <c r="M1250" i="31"/>
  <c r="K1250" i="31"/>
  <c r="I1250" i="31"/>
  <c r="C1250" i="31"/>
  <c r="B1250" i="31"/>
  <c r="A1250" i="31"/>
  <c r="Q1249" i="31"/>
  <c r="O1249" i="31"/>
  <c r="M1249" i="31"/>
  <c r="K1249" i="31"/>
  <c r="I1249" i="31"/>
  <c r="C1249" i="31"/>
  <c r="B1249" i="31"/>
  <c r="A1249" i="31"/>
  <c r="Q1248" i="31"/>
  <c r="O1248" i="31"/>
  <c r="M1248" i="31"/>
  <c r="K1248" i="31"/>
  <c r="I1248" i="31"/>
  <c r="C1248" i="31"/>
  <c r="B1248" i="31"/>
  <c r="A1248" i="31"/>
  <c r="Q1247" i="31"/>
  <c r="O1247" i="31"/>
  <c r="M1247" i="31"/>
  <c r="K1247" i="31"/>
  <c r="I1247" i="31"/>
  <c r="C1247" i="31"/>
  <c r="B1247" i="31"/>
  <c r="A1247" i="31"/>
  <c r="Q1246" i="31"/>
  <c r="O1246" i="31"/>
  <c r="M1246" i="31"/>
  <c r="K1246" i="31"/>
  <c r="I1246" i="31"/>
  <c r="C1246" i="31"/>
  <c r="B1246" i="31"/>
  <c r="A1246" i="31"/>
  <c r="Q1245" i="31"/>
  <c r="O1245" i="31"/>
  <c r="M1245" i="31"/>
  <c r="K1245" i="31"/>
  <c r="I1245" i="31"/>
  <c r="C1245" i="31"/>
  <c r="B1245" i="31"/>
  <c r="A1245" i="31"/>
  <c r="Q1244" i="31"/>
  <c r="O1244" i="31"/>
  <c r="M1244" i="31"/>
  <c r="K1244" i="31"/>
  <c r="I1244" i="31"/>
  <c r="C1244" i="31"/>
  <c r="B1244" i="31"/>
  <c r="A1244" i="31"/>
  <c r="Q1243" i="31"/>
  <c r="O1243" i="31"/>
  <c r="M1243" i="31"/>
  <c r="K1243" i="31"/>
  <c r="I1243" i="31"/>
  <c r="C1243" i="31"/>
  <c r="B1243" i="31"/>
  <c r="A1243" i="31"/>
  <c r="Q1242" i="31"/>
  <c r="O1242" i="31"/>
  <c r="M1242" i="31"/>
  <c r="K1242" i="31"/>
  <c r="I1242" i="31"/>
  <c r="C1242" i="31"/>
  <c r="B1242" i="31"/>
  <c r="A1242" i="31"/>
  <c r="Q1241" i="31"/>
  <c r="O1241" i="31"/>
  <c r="M1241" i="31"/>
  <c r="K1241" i="31"/>
  <c r="I1241" i="31"/>
  <c r="C1241" i="31"/>
  <c r="B1241" i="31"/>
  <c r="A1241" i="31"/>
  <c r="Q1240" i="31"/>
  <c r="O1240" i="31"/>
  <c r="M1240" i="31"/>
  <c r="K1240" i="31"/>
  <c r="I1240" i="31"/>
  <c r="C1240" i="31"/>
  <c r="B1240" i="31"/>
  <c r="A1240" i="31"/>
  <c r="Q1239" i="31"/>
  <c r="O1239" i="31"/>
  <c r="M1239" i="31"/>
  <c r="K1239" i="31"/>
  <c r="I1239" i="31"/>
  <c r="C1239" i="31"/>
  <c r="B1239" i="31"/>
  <c r="A1239" i="31"/>
  <c r="Q1238" i="31"/>
  <c r="O1238" i="31"/>
  <c r="M1238" i="31"/>
  <c r="K1238" i="31"/>
  <c r="I1238" i="31"/>
  <c r="C1238" i="31"/>
  <c r="B1238" i="31"/>
  <c r="A1238" i="31"/>
  <c r="Q1237" i="31"/>
  <c r="O1237" i="31"/>
  <c r="M1237" i="31"/>
  <c r="K1237" i="31"/>
  <c r="I1237" i="31"/>
  <c r="C1237" i="31"/>
  <c r="B1237" i="31"/>
  <c r="A1237" i="31"/>
  <c r="Q1236" i="31"/>
  <c r="O1236" i="31"/>
  <c r="M1236" i="31"/>
  <c r="K1236" i="31"/>
  <c r="I1236" i="31"/>
  <c r="C1236" i="31"/>
  <c r="B1236" i="31"/>
  <c r="A1236" i="31"/>
  <c r="Q1235" i="31"/>
  <c r="O1235" i="31"/>
  <c r="M1235" i="31"/>
  <c r="K1235" i="31"/>
  <c r="I1235" i="31"/>
  <c r="C1235" i="31"/>
  <c r="B1235" i="31"/>
  <c r="A1235" i="31"/>
  <c r="Q1234" i="31"/>
  <c r="O1234" i="31"/>
  <c r="M1234" i="31"/>
  <c r="K1234" i="31"/>
  <c r="I1234" i="31"/>
  <c r="C1234" i="31"/>
  <c r="B1234" i="31"/>
  <c r="A1234" i="31"/>
  <c r="Q1233" i="31"/>
  <c r="O1233" i="31"/>
  <c r="M1233" i="31"/>
  <c r="K1233" i="31"/>
  <c r="I1233" i="31"/>
  <c r="C1233" i="31"/>
  <c r="B1233" i="31"/>
  <c r="A1233" i="31"/>
  <c r="Q1232" i="31"/>
  <c r="O1232" i="31"/>
  <c r="M1232" i="31"/>
  <c r="K1232" i="31"/>
  <c r="I1232" i="31"/>
  <c r="C1232" i="31"/>
  <c r="B1232" i="31"/>
  <c r="A1232" i="31"/>
  <c r="Q1231" i="31"/>
  <c r="O1231" i="31"/>
  <c r="M1231" i="31"/>
  <c r="K1231" i="31"/>
  <c r="I1231" i="31"/>
  <c r="C1231" i="31"/>
  <c r="B1231" i="31"/>
  <c r="A1231" i="31"/>
  <c r="Q1230" i="31"/>
  <c r="O1230" i="31"/>
  <c r="M1230" i="31"/>
  <c r="K1230" i="31"/>
  <c r="I1230" i="31"/>
  <c r="C1230" i="31"/>
  <c r="B1230" i="31"/>
  <c r="A1230" i="31"/>
  <c r="Q1229" i="31"/>
  <c r="O1229" i="31"/>
  <c r="M1229" i="31"/>
  <c r="K1229" i="31"/>
  <c r="I1229" i="31"/>
  <c r="C1229" i="31"/>
  <c r="B1229" i="31"/>
  <c r="A1229" i="31"/>
  <c r="Q1228" i="31"/>
  <c r="O1228" i="31"/>
  <c r="M1228" i="31"/>
  <c r="K1228" i="31"/>
  <c r="I1228" i="31"/>
  <c r="C1228" i="31"/>
  <c r="B1228" i="31"/>
  <c r="A1228" i="31"/>
  <c r="Q1227" i="31"/>
  <c r="O1227" i="31"/>
  <c r="M1227" i="31"/>
  <c r="K1227" i="31"/>
  <c r="I1227" i="31"/>
  <c r="C1227" i="31"/>
  <c r="B1227" i="31"/>
  <c r="A1227" i="31"/>
  <c r="Q1226" i="31"/>
  <c r="O1226" i="31"/>
  <c r="M1226" i="31"/>
  <c r="K1226" i="31"/>
  <c r="I1226" i="31"/>
  <c r="C1226" i="31"/>
  <c r="B1226" i="31"/>
  <c r="A1226" i="31"/>
  <c r="Q1225" i="31"/>
  <c r="O1225" i="31"/>
  <c r="M1225" i="31"/>
  <c r="K1225" i="31"/>
  <c r="I1225" i="31"/>
  <c r="C1225" i="31"/>
  <c r="B1225" i="31"/>
  <c r="A1225" i="31"/>
  <c r="Q1224" i="31"/>
  <c r="O1224" i="31"/>
  <c r="M1224" i="31"/>
  <c r="K1224" i="31"/>
  <c r="I1224" i="31"/>
  <c r="C1224" i="31"/>
  <c r="B1224" i="31"/>
  <c r="A1224" i="31"/>
  <c r="Q1223" i="31"/>
  <c r="O1223" i="31"/>
  <c r="M1223" i="31"/>
  <c r="K1223" i="31"/>
  <c r="I1223" i="31"/>
  <c r="C1223" i="31"/>
  <c r="B1223" i="31"/>
  <c r="A1223" i="31"/>
  <c r="Q1222" i="31"/>
  <c r="O1222" i="31"/>
  <c r="M1222" i="31"/>
  <c r="K1222" i="31"/>
  <c r="I1222" i="31"/>
  <c r="C1222" i="31"/>
  <c r="B1222" i="31"/>
  <c r="A1222" i="31"/>
  <c r="Q1221" i="31"/>
  <c r="O1221" i="31"/>
  <c r="M1221" i="31"/>
  <c r="K1221" i="31"/>
  <c r="I1221" i="31"/>
  <c r="C1221" i="31"/>
  <c r="B1221" i="31"/>
  <c r="A1221" i="31"/>
  <c r="Q1220" i="31"/>
  <c r="O1220" i="31"/>
  <c r="M1220" i="31"/>
  <c r="K1220" i="31"/>
  <c r="I1220" i="31"/>
  <c r="C1220" i="31"/>
  <c r="B1220" i="31"/>
  <c r="A1220" i="31"/>
  <c r="Q1219" i="31"/>
  <c r="O1219" i="31"/>
  <c r="M1219" i="31"/>
  <c r="K1219" i="31"/>
  <c r="I1219" i="31"/>
  <c r="C1219" i="31"/>
  <c r="B1219" i="31"/>
  <c r="A1219" i="31"/>
  <c r="Q1218" i="31"/>
  <c r="O1218" i="31"/>
  <c r="M1218" i="31"/>
  <c r="K1218" i="31"/>
  <c r="I1218" i="31"/>
  <c r="C1218" i="31"/>
  <c r="B1218" i="31"/>
  <c r="A1218" i="31"/>
  <c r="Q1217" i="31"/>
  <c r="O1217" i="31"/>
  <c r="M1217" i="31"/>
  <c r="K1217" i="31"/>
  <c r="I1217" i="31"/>
  <c r="C1217" i="31"/>
  <c r="B1217" i="31"/>
  <c r="A1217" i="31"/>
  <c r="Q1216" i="31"/>
  <c r="O1216" i="31"/>
  <c r="M1216" i="31"/>
  <c r="K1216" i="31"/>
  <c r="I1216" i="31"/>
  <c r="C1216" i="31"/>
  <c r="B1216" i="31"/>
  <c r="A1216" i="31"/>
  <c r="Q1215" i="31"/>
  <c r="O1215" i="31"/>
  <c r="M1215" i="31"/>
  <c r="K1215" i="31"/>
  <c r="I1215" i="31"/>
  <c r="C1215" i="31"/>
  <c r="B1215" i="31"/>
  <c r="A1215" i="31"/>
  <c r="Q1214" i="31"/>
  <c r="O1214" i="31"/>
  <c r="M1214" i="31"/>
  <c r="K1214" i="31"/>
  <c r="I1214" i="31"/>
  <c r="C1214" i="31"/>
  <c r="B1214" i="31"/>
  <c r="A1214" i="31"/>
  <c r="Q1213" i="31"/>
  <c r="O1213" i="31"/>
  <c r="M1213" i="31"/>
  <c r="K1213" i="31"/>
  <c r="I1213" i="31"/>
  <c r="C1213" i="31"/>
  <c r="B1213" i="31"/>
  <c r="A1213" i="31"/>
  <c r="Q1212" i="31"/>
  <c r="O1212" i="31"/>
  <c r="M1212" i="31"/>
  <c r="K1212" i="31"/>
  <c r="I1212" i="31"/>
  <c r="C1212" i="31"/>
  <c r="B1212" i="31"/>
  <c r="A1212" i="31"/>
  <c r="Q1211" i="31"/>
  <c r="O1211" i="31"/>
  <c r="M1211" i="31"/>
  <c r="K1211" i="31"/>
  <c r="I1211" i="31"/>
  <c r="C1211" i="31"/>
  <c r="B1211" i="31"/>
  <c r="A1211" i="31"/>
  <c r="Q1210" i="31"/>
  <c r="O1210" i="31"/>
  <c r="M1210" i="31"/>
  <c r="K1210" i="31"/>
  <c r="I1210" i="31"/>
  <c r="C1210" i="31"/>
  <c r="B1210" i="31"/>
  <c r="A1210" i="31"/>
  <c r="Q1209" i="31"/>
  <c r="O1209" i="31"/>
  <c r="M1209" i="31"/>
  <c r="K1209" i="31"/>
  <c r="I1209" i="31"/>
  <c r="C1209" i="31"/>
  <c r="B1209" i="31"/>
  <c r="A1209" i="31"/>
  <c r="Q1208" i="31"/>
  <c r="O1208" i="31"/>
  <c r="M1208" i="31"/>
  <c r="K1208" i="31"/>
  <c r="I1208" i="31"/>
  <c r="C1208" i="31"/>
  <c r="B1208" i="31"/>
  <c r="A1208" i="31"/>
  <c r="Q1207" i="31"/>
  <c r="O1207" i="31"/>
  <c r="M1207" i="31"/>
  <c r="K1207" i="31"/>
  <c r="I1207" i="31"/>
  <c r="C1207" i="31"/>
  <c r="B1207" i="31"/>
  <c r="A1207" i="31"/>
  <c r="Q1206" i="31"/>
  <c r="O1206" i="31"/>
  <c r="M1206" i="31"/>
  <c r="K1206" i="31"/>
  <c r="I1206" i="31"/>
  <c r="C1206" i="31"/>
  <c r="B1206" i="31"/>
  <c r="A1206" i="31"/>
  <c r="Q1205" i="31"/>
  <c r="O1205" i="31"/>
  <c r="M1205" i="31"/>
  <c r="K1205" i="31"/>
  <c r="I1205" i="31"/>
  <c r="C1205" i="31"/>
  <c r="B1205" i="31"/>
  <c r="A1205" i="31"/>
  <c r="Q1204" i="31"/>
  <c r="O1204" i="31"/>
  <c r="M1204" i="31"/>
  <c r="K1204" i="31"/>
  <c r="I1204" i="31"/>
  <c r="C1204" i="31"/>
  <c r="B1204" i="31"/>
  <c r="A1204" i="31"/>
  <c r="Q1203" i="31"/>
  <c r="O1203" i="31"/>
  <c r="M1203" i="31"/>
  <c r="K1203" i="31"/>
  <c r="I1203" i="31"/>
  <c r="C1203" i="31"/>
  <c r="B1203" i="31"/>
  <c r="A1203" i="31"/>
  <c r="Q1202" i="31"/>
  <c r="O1202" i="31"/>
  <c r="M1202" i="31"/>
  <c r="K1202" i="31"/>
  <c r="I1202" i="31"/>
  <c r="C1202" i="31"/>
  <c r="B1202" i="31"/>
  <c r="A1202" i="31"/>
  <c r="Q1201" i="31"/>
  <c r="O1201" i="31"/>
  <c r="M1201" i="31"/>
  <c r="K1201" i="31"/>
  <c r="I1201" i="31"/>
  <c r="C1201" i="31"/>
  <c r="B1201" i="31"/>
  <c r="A1201" i="31"/>
  <c r="Q1200" i="31"/>
  <c r="O1200" i="31"/>
  <c r="M1200" i="31"/>
  <c r="K1200" i="31"/>
  <c r="I1200" i="31"/>
  <c r="C1200" i="31"/>
  <c r="B1200" i="31"/>
  <c r="A1200" i="31"/>
  <c r="Q1199" i="31"/>
  <c r="O1199" i="31"/>
  <c r="M1199" i="31"/>
  <c r="K1199" i="31"/>
  <c r="I1199" i="31"/>
  <c r="C1199" i="31"/>
  <c r="B1199" i="31"/>
  <c r="A1199" i="31"/>
  <c r="Q1198" i="31"/>
  <c r="O1198" i="31"/>
  <c r="M1198" i="31"/>
  <c r="K1198" i="31"/>
  <c r="I1198" i="31"/>
  <c r="C1198" i="31"/>
  <c r="B1198" i="31"/>
  <c r="A1198" i="31"/>
  <c r="Q1197" i="31"/>
  <c r="O1197" i="31"/>
  <c r="M1197" i="31"/>
  <c r="K1197" i="31"/>
  <c r="I1197" i="31"/>
  <c r="C1197" i="31"/>
  <c r="B1197" i="31"/>
  <c r="A1197" i="31"/>
  <c r="Q1196" i="31"/>
  <c r="O1196" i="31"/>
  <c r="M1196" i="31"/>
  <c r="K1196" i="31"/>
  <c r="I1196" i="31"/>
  <c r="C1196" i="31"/>
  <c r="B1196" i="31"/>
  <c r="A1196" i="31"/>
  <c r="Q1195" i="31"/>
  <c r="O1195" i="31"/>
  <c r="M1195" i="31"/>
  <c r="K1195" i="31"/>
  <c r="I1195" i="31"/>
  <c r="C1195" i="31"/>
  <c r="B1195" i="31"/>
  <c r="A1195" i="31"/>
  <c r="Q1194" i="31"/>
  <c r="O1194" i="31"/>
  <c r="M1194" i="31"/>
  <c r="K1194" i="31"/>
  <c r="I1194" i="31"/>
  <c r="C1194" i="31"/>
  <c r="B1194" i="31"/>
  <c r="A1194" i="31"/>
  <c r="Q1193" i="31"/>
  <c r="O1193" i="31"/>
  <c r="M1193" i="31"/>
  <c r="K1193" i="31"/>
  <c r="I1193" i="31"/>
  <c r="C1193" i="31"/>
  <c r="B1193" i="31"/>
  <c r="A1193" i="31"/>
  <c r="Q1192" i="31"/>
  <c r="O1192" i="31"/>
  <c r="M1192" i="31"/>
  <c r="K1192" i="31"/>
  <c r="I1192" i="31"/>
  <c r="C1192" i="31"/>
  <c r="B1192" i="31"/>
  <c r="A1192" i="31"/>
  <c r="Q1191" i="31"/>
  <c r="O1191" i="31"/>
  <c r="M1191" i="31"/>
  <c r="K1191" i="31"/>
  <c r="I1191" i="31"/>
  <c r="C1191" i="31"/>
  <c r="B1191" i="31"/>
  <c r="A1191" i="31"/>
  <c r="Q1190" i="31"/>
  <c r="O1190" i="31"/>
  <c r="M1190" i="31"/>
  <c r="K1190" i="31"/>
  <c r="I1190" i="31"/>
  <c r="C1190" i="31"/>
  <c r="B1190" i="31"/>
  <c r="A1190" i="31"/>
  <c r="Q1189" i="31"/>
  <c r="O1189" i="31"/>
  <c r="M1189" i="31"/>
  <c r="K1189" i="31"/>
  <c r="I1189" i="31"/>
  <c r="C1189" i="31"/>
  <c r="B1189" i="31"/>
  <c r="A1189" i="31"/>
  <c r="Q1188" i="31"/>
  <c r="O1188" i="31"/>
  <c r="M1188" i="31"/>
  <c r="K1188" i="31"/>
  <c r="I1188" i="31"/>
  <c r="C1188" i="31"/>
  <c r="B1188" i="31"/>
  <c r="A1188" i="31"/>
  <c r="Q1187" i="31"/>
  <c r="O1187" i="31"/>
  <c r="M1187" i="31"/>
  <c r="K1187" i="31"/>
  <c r="I1187" i="31"/>
  <c r="C1187" i="31"/>
  <c r="B1187" i="31"/>
  <c r="A1187" i="31"/>
  <c r="Q1186" i="31"/>
  <c r="O1186" i="31"/>
  <c r="M1186" i="31"/>
  <c r="K1186" i="31"/>
  <c r="I1186" i="31"/>
  <c r="C1186" i="31"/>
  <c r="B1186" i="31"/>
  <c r="A1186" i="31"/>
  <c r="Q1185" i="31"/>
  <c r="O1185" i="31"/>
  <c r="M1185" i="31"/>
  <c r="K1185" i="31"/>
  <c r="I1185" i="31"/>
  <c r="C1185" i="31"/>
  <c r="B1185" i="31"/>
  <c r="A1185" i="31"/>
  <c r="Q1184" i="31"/>
  <c r="O1184" i="31"/>
  <c r="M1184" i="31"/>
  <c r="K1184" i="31"/>
  <c r="I1184" i="31"/>
  <c r="C1184" i="31"/>
  <c r="B1184" i="31"/>
  <c r="A1184" i="31"/>
  <c r="Q1183" i="31"/>
  <c r="O1183" i="31"/>
  <c r="M1183" i="31"/>
  <c r="K1183" i="31"/>
  <c r="I1183" i="31"/>
  <c r="C1183" i="31"/>
  <c r="B1183" i="31"/>
  <c r="A1183" i="31"/>
  <c r="Q1182" i="31"/>
  <c r="O1182" i="31"/>
  <c r="M1182" i="31"/>
  <c r="K1182" i="31"/>
  <c r="I1182" i="31"/>
  <c r="C1182" i="31"/>
  <c r="B1182" i="31"/>
  <c r="A1182" i="31"/>
  <c r="Q1181" i="31"/>
  <c r="O1181" i="31"/>
  <c r="M1181" i="31"/>
  <c r="K1181" i="31"/>
  <c r="I1181" i="31"/>
  <c r="C1181" i="31"/>
  <c r="B1181" i="31"/>
  <c r="A1181" i="31"/>
  <c r="Q1180" i="31"/>
  <c r="O1180" i="31"/>
  <c r="M1180" i="31"/>
  <c r="K1180" i="31"/>
  <c r="I1180" i="31"/>
  <c r="C1180" i="31"/>
  <c r="B1180" i="31"/>
  <c r="A1180" i="31"/>
  <c r="Q1179" i="31"/>
  <c r="O1179" i="31"/>
  <c r="M1179" i="31"/>
  <c r="K1179" i="31"/>
  <c r="I1179" i="31"/>
  <c r="C1179" i="31"/>
  <c r="B1179" i="31"/>
  <c r="A1179" i="31"/>
  <c r="Q1178" i="31"/>
  <c r="O1178" i="31"/>
  <c r="M1178" i="31"/>
  <c r="K1178" i="31"/>
  <c r="I1178" i="31"/>
  <c r="C1178" i="31"/>
  <c r="B1178" i="31"/>
  <c r="A1178" i="31"/>
  <c r="Q1177" i="31"/>
  <c r="O1177" i="31"/>
  <c r="M1177" i="31"/>
  <c r="K1177" i="31"/>
  <c r="I1177" i="31"/>
  <c r="C1177" i="31"/>
  <c r="B1177" i="31"/>
  <c r="A1177" i="31"/>
  <c r="Q1176" i="31"/>
  <c r="O1176" i="31"/>
  <c r="M1176" i="31"/>
  <c r="K1176" i="31"/>
  <c r="I1176" i="31"/>
  <c r="C1176" i="31"/>
  <c r="B1176" i="31"/>
  <c r="A1176" i="31"/>
  <c r="Q1175" i="31"/>
  <c r="O1175" i="31"/>
  <c r="M1175" i="31"/>
  <c r="K1175" i="31"/>
  <c r="I1175" i="31"/>
  <c r="C1175" i="31"/>
  <c r="B1175" i="31"/>
  <c r="A1175" i="31"/>
  <c r="Q1174" i="31"/>
  <c r="O1174" i="31"/>
  <c r="M1174" i="31"/>
  <c r="K1174" i="31"/>
  <c r="I1174" i="31"/>
  <c r="C1174" i="31"/>
  <c r="B1174" i="31"/>
  <c r="A1174" i="31"/>
  <c r="Q1173" i="31"/>
  <c r="O1173" i="31"/>
  <c r="M1173" i="31"/>
  <c r="K1173" i="31"/>
  <c r="I1173" i="31"/>
  <c r="C1173" i="31"/>
  <c r="B1173" i="31"/>
  <c r="A1173" i="31"/>
  <c r="Q1172" i="31"/>
  <c r="O1172" i="31"/>
  <c r="M1172" i="31"/>
  <c r="K1172" i="31"/>
  <c r="I1172" i="31"/>
  <c r="C1172" i="31"/>
  <c r="B1172" i="31"/>
  <c r="A1172" i="31"/>
  <c r="Q1171" i="31"/>
  <c r="O1171" i="31"/>
  <c r="M1171" i="31"/>
  <c r="K1171" i="31"/>
  <c r="I1171" i="31"/>
  <c r="C1171" i="31"/>
  <c r="B1171" i="31"/>
  <c r="A1171" i="31"/>
  <c r="Q1170" i="31"/>
  <c r="O1170" i="31"/>
  <c r="M1170" i="31"/>
  <c r="K1170" i="31"/>
  <c r="I1170" i="31"/>
  <c r="C1170" i="31"/>
  <c r="B1170" i="31"/>
  <c r="A1170" i="31"/>
  <c r="Q1169" i="31"/>
  <c r="O1169" i="31"/>
  <c r="M1169" i="31"/>
  <c r="K1169" i="31"/>
  <c r="I1169" i="31"/>
  <c r="C1169" i="31"/>
  <c r="B1169" i="31"/>
  <c r="A1169" i="31"/>
  <c r="Q1168" i="31"/>
  <c r="O1168" i="31"/>
  <c r="M1168" i="31"/>
  <c r="K1168" i="31"/>
  <c r="I1168" i="31"/>
  <c r="C1168" i="31"/>
  <c r="B1168" i="31"/>
  <c r="A1168" i="31"/>
  <c r="Q1167" i="31"/>
  <c r="O1167" i="31"/>
  <c r="M1167" i="31"/>
  <c r="K1167" i="31"/>
  <c r="I1167" i="31"/>
  <c r="C1167" i="31"/>
  <c r="B1167" i="31"/>
  <c r="A1167" i="31"/>
  <c r="Q1166" i="31"/>
  <c r="O1166" i="31"/>
  <c r="M1166" i="31"/>
  <c r="K1166" i="31"/>
  <c r="I1166" i="31"/>
  <c r="C1166" i="31"/>
  <c r="B1166" i="31"/>
  <c r="A1166" i="31"/>
  <c r="Q1165" i="31"/>
  <c r="O1165" i="31"/>
  <c r="M1165" i="31"/>
  <c r="K1165" i="31"/>
  <c r="I1165" i="31"/>
  <c r="C1165" i="31"/>
  <c r="B1165" i="31"/>
  <c r="A1165" i="31"/>
  <c r="Q1164" i="31"/>
  <c r="O1164" i="31"/>
  <c r="M1164" i="31"/>
  <c r="K1164" i="31"/>
  <c r="I1164" i="31"/>
  <c r="C1164" i="31"/>
  <c r="B1164" i="31"/>
  <c r="A1164" i="31"/>
  <c r="Q1163" i="31"/>
  <c r="O1163" i="31"/>
  <c r="M1163" i="31"/>
  <c r="K1163" i="31"/>
  <c r="I1163" i="31"/>
  <c r="C1163" i="31"/>
  <c r="B1163" i="31"/>
  <c r="A1163" i="31"/>
  <c r="Q1162" i="31"/>
  <c r="O1162" i="31"/>
  <c r="M1162" i="31"/>
  <c r="K1162" i="31"/>
  <c r="I1162" i="31"/>
  <c r="C1162" i="31"/>
  <c r="B1162" i="31"/>
  <c r="A1162" i="31"/>
  <c r="Q1161" i="31"/>
  <c r="O1161" i="31"/>
  <c r="M1161" i="31"/>
  <c r="K1161" i="31"/>
  <c r="I1161" i="31"/>
  <c r="C1161" i="31"/>
  <c r="B1161" i="31"/>
  <c r="A1161" i="31"/>
  <c r="Q1160" i="31"/>
  <c r="O1160" i="31"/>
  <c r="M1160" i="31"/>
  <c r="K1160" i="31"/>
  <c r="I1160" i="31"/>
  <c r="C1160" i="31"/>
  <c r="B1160" i="31"/>
  <c r="A1160" i="31"/>
  <c r="Q1159" i="31"/>
  <c r="O1159" i="31"/>
  <c r="M1159" i="31"/>
  <c r="K1159" i="31"/>
  <c r="I1159" i="31"/>
  <c r="C1159" i="31"/>
  <c r="B1159" i="31"/>
  <c r="A1159" i="31"/>
  <c r="Q1158" i="31"/>
  <c r="O1158" i="31"/>
  <c r="M1158" i="31"/>
  <c r="K1158" i="31"/>
  <c r="I1158" i="31"/>
  <c r="C1158" i="31"/>
  <c r="B1158" i="31"/>
  <c r="A1158" i="31"/>
  <c r="Q1157" i="31"/>
  <c r="O1157" i="31"/>
  <c r="M1157" i="31"/>
  <c r="K1157" i="31"/>
  <c r="I1157" i="31"/>
  <c r="C1157" i="31"/>
  <c r="B1157" i="31"/>
  <c r="A1157" i="31"/>
  <c r="Q1156" i="31"/>
  <c r="O1156" i="31"/>
  <c r="M1156" i="31"/>
  <c r="K1156" i="31"/>
  <c r="I1156" i="31"/>
  <c r="C1156" i="31"/>
  <c r="B1156" i="31"/>
  <c r="A1156" i="31"/>
  <c r="Q1155" i="31"/>
  <c r="O1155" i="31"/>
  <c r="M1155" i="31"/>
  <c r="K1155" i="31"/>
  <c r="I1155" i="31"/>
  <c r="C1155" i="31"/>
  <c r="B1155" i="31"/>
  <c r="A1155" i="31"/>
  <c r="Q1154" i="31"/>
  <c r="O1154" i="31"/>
  <c r="M1154" i="31"/>
  <c r="K1154" i="31"/>
  <c r="I1154" i="31"/>
  <c r="C1154" i="31"/>
  <c r="B1154" i="31"/>
  <c r="A1154" i="31"/>
  <c r="Q1153" i="31"/>
  <c r="O1153" i="31"/>
  <c r="M1153" i="31"/>
  <c r="K1153" i="31"/>
  <c r="I1153" i="31"/>
  <c r="C1153" i="31"/>
  <c r="B1153" i="31"/>
  <c r="A1153" i="31"/>
  <c r="Q1152" i="31"/>
  <c r="O1152" i="31"/>
  <c r="M1152" i="31"/>
  <c r="K1152" i="31"/>
  <c r="I1152" i="31"/>
  <c r="C1152" i="31"/>
  <c r="B1152" i="31"/>
  <c r="A1152" i="31"/>
  <c r="Q1151" i="31"/>
  <c r="O1151" i="31"/>
  <c r="M1151" i="31"/>
  <c r="K1151" i="31"/>
  <c r="I1151" i="31"/>
  <c r="C1151" i="31"/>
  <c r="B1151" i="31"/>
  <c r="A1151" i="31"/>
  <c r="Q1150" i="31"/>
  <c r="O1150" i="31"/>
  <c r="M1150" i="31"/>
  <c r="K1150" i="31"/>
  <c r="I1150" i="31"/>
  <c r="C1150" i="31"/>
  <c r="B1150" i="31"/>
  <c r="A1150" i="31"/>
  <c r="Q1149" i="31"/>
  <c r="O1149" i="31"/>
  <c r="M1149" i="31"/>
  <c r="K1149" i="31"/>
  <c r="I1149" i="31"/>
  <c r="C1149" i="31"/>
  <c r="B1149" i="31"/>
  <c r="A1149" i="31"/>
  <c r="Q1148" i="31"/>
  <c r="O1148" i="31"/>
  <c r="M1148" i="31"/>
  <c r="K1148" i="31"/>
  <c r="I1148" i="31"/>
  <c r="C1148" i="31"/>
  <c r="B1148" i="31"/>
  <c r="A1148" i="31"/>
  <c r="Q1147" i="31"/>
  <c r="O1147" i="31"/>
  <c r="M1147" i="31"/>
  <c r="K1147" i="31"/>
  <c r="I1147" i="31"/>
  <c r="C1147" i="31"/>
  <c r="B1147" i="31"/>
  <c r="A1147" i="31"/>
  <c r="Q1146" i="31"/>
  <c r="O1146" i="31"/>
  <c r="M1146" i="31"/>
  <c r="K1146" i="31"/>
  <c r="I1146" i="31"/>
  <c r="C1146" i="31"/>
  <c r="B1146" i="31"/>
  <c r="A1146" i="31"/>
  <c r="Q1145" i="31"/>
  <c r="O1145" i="31"/>
  <c r="M1145" i="31"/>
  <c r="K1145" i="31"/>
  <c r="I1145" i="31"/>
  <c r="C1145" i="31"/>
  <c r="B1145" i="31"/>
  <c r="A1145" i="31"/>
  <c r="Q1144" i="31"/>
  <c r="O1144" i="31"/>
  <c r="M1144" i="31"/>
  <c r="K1144" i="31"/>
  <c r="I1144" i="31"/>
  <c r="C1144" i="31"/>
  <c r="B1144" i="31"/>
  <c r="A1144" i="31"/>
  <c r="Q1143" i="31"/>
  <c r="O1143" i="31"/>
  <c r="M1143" i="31"/>
  <c r="K1143" i="31"/>
  <c r="I1143" i="31"/>
  <c r="C1143" i="31"/>
  <c r="B1143" i="31"/>
  <c r="A1143" i="31"/>
  <c r="Q1142" i="31"/>
  <c r="O1142" i="31"/>
  <c r="M1142" i="31"/>
  <c r="K1142" i="31"/>
  <c r="I1142" i="31"/>
  <c r="C1142" i="31"/>
  <c r="B1142" i="31"/>
  <c r="A1142" i="31"/>
  <c r="Q1141" i="31"/>
  <c r="O1141" i="31"/>
  <c r="M1141" i="31"/>
  <c r="K1141" i="31"/>
  <c r="I1141" i="31"/>
  <c r="C1141" i="31"/>
  <c r="B1141" i="31"/>
  <c r="A1141" i="31"/>
  <c r="Q1140" i="31"/>
  <c r="O1140" i="31"/>
  <c r="M1140" i="31"/>
  <c r="K1140" i="31"/>
  <c r="I1140" i="31"/>
  <c r="C1140" i="31"/>
  <c r="B1140" i="31"/>
  <c r="A1140" i="31"/>
  <c r="Q1139" i="31"/>
  <c r="O1139" i="31"/>
  <c r="M1139" i="31"/>
  <c r="K1139" i="31"/>
  <c r="I1139" i="31"/>
  <c r="C1139" i="31"/>
  <c r="B1139" i="31"/>
  <c r="A1139" i="31"/>
  <c r="Q1138" i="31"/>
  <c r="O1138" i="31"/>
  <c r="M1138" i="31"/>
  <c r="K1138" i="31"/>
  <c r="I1138" i="31"/>
  <c r="C1138" i="31"/>
  <c r="B1138" i="31"/>
  <c r="A1138" i="31"/>
  <c r="Q1137" i="31"/>
  <c r="O1137" i="31"/>
  <c r="M1137" i="31"/>
  <c r="K1137" i="31"/>
  <c r="I1137" i="31"/>
  <c r="C1137" i="31"/>
  <c r="B1137" i="31"/>
  <c r="A1137" i="31"/>
  <c r="Q1136" i="31"/>
  <c r="O1136" i="31"/>
  <c r="M1136" i="31"/>
  <c r="K1136" i="31"/>
  <c r="I1136" i="31"/>
  <c r="C1136" i="31"/>
  <c r="B1136" i="31"/>
  <c r="A1136" i="31"/>
  <c r="Q1135" i="31"/>
  <c r="O1135" i="31"/>
  <c r="M1135" i="31"/>
  <c r="K1135" i="31"/>
  <c r="I1135" i="31"/>
  <c r="C1135" i="31"/>
  <c r="B1135" i="31"/>
  <c r="A1135" i="31"/>
  <c r="Q1134" i="31"/>
  <c r="O1134" i="31"/>
  <c r="M1134" i="31"/>
  <c r="K1134" i="31"/>
  <c r="I1134" i="31"/>
  <c r="C1134" i="31"/>
  <c r="B1134" i="31"/>
  <c r="A1134" i="31"/>
  <c r="Q1133" i="31"/>
  <c r="O1133" i="31"/>
  <c r="M1133" i="31"/>
  <c r="K1133" i="31"/>
  <c r="I1133" i="31"/>
  <c r="C1133" i="31"/>
  <c r="B1133" i="31"/>
  <c r="A1133" i="31"/>
  <c r="Q1132" i="31"/>
  <c r="O1132" i="31"/>
  <c r="M1132" i="31"/>
  <c r="K1132" i="31"/>
  <c r="I1132" i="31"/>
  <c r="C1132" i="31"/>
  <c r="B1132" i="31"/>
  <c r="A1132" i="31"/>
  <c r="Q1131" i="31"/>
  <c r="O1131" i="31"/>
  <c r="M1131" i="31"/>
  <c r="K1131" i="31"/>
  <c r="I1131" i="31"/>
  <c r="C1131" i="31"/>
  <c r="B1131" i="31"/>
  <c r="A1131" i="31"/>
  <c r="Q1130" i="31"/>
  <c r="O1130" i="31"/>
  <c r="M1130" i="31"/>
  <c r="K1130" i="31"/>
  <c r="I1130" i="31"/>
  <c r="C1130" i="31"/>
  <c r="B1130" i="31"/>
  <c r="A1130" i="31"/>
  <c r="Q1129" i="31"/>
  <c r="O1129" i="31"/>
  <c r="M1129" i="31"/>
  <c r="K1129" i="31"/>
  <c r="I1129" i="31"/>
  <c r="C1129" i="31"/>
  <c r="B1129" i="31"/>
  <c r="A1129" i="31"/>
  <c r="Q1128" i="31"/>
  <c r="O1128" i="31"/>
  <c r="M1128" i="31"/>
  <c r="K1128" i="31"/>
  <c r="I1128" i="31"/>
  <c r="C1128" i="31"/>
  <c r="B1128" i="31"/>
  <c r="A1128" i="31"/>
  <c r="Q1127" i="31"/>
  <c r="O1127" i="31"/>
  <c r="M1127" i="31"/>
  <c r="K1127" i="31"/>
  <c r="I1127" i="31"/>
  <c r="C1127" i="31"/>
  <c r="B1127" i="31"/>
  <c r="A1127" i="31"/>
  <c r="Q1126" i="31"/>
  <c r="O1126" i="31"/>
  <c r="M1126" i="31"/>
  <c r="K1126" i="31"/>
  <c r="I1126" i="31"/>
  <c r="C1126" i="31"/>
  <c r="B1126" i="31"/>
  <c r="A1126" i="31"/>
  <c r="Q1125" i="31"/>
  <c r="O1125" i="31"/>
  <c r="M1125" i="31"/>
  <c r="K1125" i="31"/>
  <c r="I1125" i="31"/>
  <c r="C1125" i="31"/>
  <c r="B1125" i="31"/>
  <c r="A1125" i="31"/>
  <c r="Q1124" i="31"/>
  <c r="O1124" i="31"/>
  <c r="M1124" i="31"/>
  <c r="K1124" i="31"/>
  <c r="I1124" i="31"/>
  <c r="C1124" i="31"/>
  <c r="B1124" i="31"/>
  <c r="A1124" i="31"/>
  <c r="Q1123" i="31"/>
  <c r="O1123" i="31"/>
  <c r="M1123" i="31"/>
  <c r="K1123" i="31"/>
  <c r="I1123" i="31"/>
  <c r="C1123" i="31"/>
  <c r="B1123" i="31"/>
  <c r="A1123" i="31"/>
  <c r="Q1122" i="31"/>
  <c r="O1122" i="31"/>
  <c r="M1122" i="31"/>
  <c r="K1122" i="31"/>
  <c r="I1122" i="31"/>
  <c r="C1122" i="31"/>
  <c r="B1122" i="31"/>
  <c r="A1122" i="31"/>
  <c r="Q1121" i="31"/>
  <c r="O1121" i="31"/>
  <c r="M1121" i="31"/>
  <c r="K1121" i="31"/>
  <c r="I1121" i="31"/>
  <c r="C1121" i="31"/>
  <c r="B1121" i="31"/>
  <c r="A1121" i="31"/>
  <c r="Q1120" i="31"/>
  <c r="O1120" i="31"/>
  <c r="M1120" i="31"/>
  <c r="K1120" i="31"/>
  <c r="I1120" i="31"/>
  <c r="C1120" i="31"/>
  <c r="B1120" i="31"/>
  <c r="A1120" i="31"/>
  <c r="Q1119" i="31"/>
  <c r="O1119" i="31"/>
  <c r="M1119" i="31"/>
  <c r="K1119" i="31"/>
  <c r="I1119" i="31"/>
  <c r="C1119" i="31"/>
  <c r="B1119" i="31"/>
  <c r="A1119" i="31"/>
  <c r="Q1118" i="31"/>
  <c r="O1118" i="31"/>
  <c r="M1118" i="31"/>
  <c r="K1118" i="31"/>
  <c r="I1118" i="31"/>
  <c r="C1118" i="31"/>
  <c r="B1118" i="31"/>
  <c r="A1118" i="31"/>
  <c r="Q1117" i="31"/>
  <c r="O1117" i="31"/>
  <c r="M1117" i="31"/>
  <c r="K1117" i="31"/>
  <c r="I1117" i="31"/>
  <c r="C1117" i="31"/>
  <c r="B1117" i="31"/>
  <c r="A1117" i="31"/>
  <c r="Q1116" i="31"/>
  <c r="O1116" i="31"/>
  <c r="M1116" i="31"/>
  <c r="K1116" i="31"/>
  <c r="I1116" i="31"/>
  <c r="C1116" i="31"/>
  <c r="B1116" i="31"/>
  <c r="A1116" i="31"/>
  <c r="Q1115" i="31"/>
  <c r="O1115" i="31"/>
  <c r="M1115" i="31"/>
  <c r="K1115" i="31"/>
  <c r="I1115" i="31"/>
  <c r="C1115" i="31"/>
  <c r="B1115" i="31"/>
  <c r="A1115" i="31"/>
  <c r="Q1114" i="31"/>
  <c r="O1114" i="31"/>
  <c r="M1114" i="31"/>
  <c r="K1114" i="31"/>
  <c r="I1114" i="31"/>
  <c r="C1114" i="31"/>
  <c r="B1114" i="31"/>
  <c r="A1114" i="31"/>
  <c r="Q1113" i="31"/>
  <c r="O1113" i="31"/>
  <c r="M1113" i="31"/>
  <c r="K1113" i="31"/>
  <c r="I1113" i="31"/>
  <c r="C1113" i="31"/>
  <c r="B1113" i="31"/>
  <c r="A1113" i="31"/>
  <c r="Q1112" i="31"/>
  <c r="O1112" i="31"/>
  <c r="M1112" i="31"/>
  <c r="K1112" i="31"/>
  <c r="I1112" i="31"/>
  <c r="C1112" i="31"/>
  <c r="B1112" i="31"/>
  <c r="A1112" i="31"/>
  <c r="Q1111" i="31"/>
  <c r="O1111" i="31"/>
  <c r="M1111" i="31"/>
  <c r="K1111" i="31"/>
  <c r="I1111" i="31"/>
  <c r="C1111" i="31"/>
  <c r="B1111" i="31"/>
  <c r="A1111" i="31"/>
  <c r="Q1110" i="31"/>
  <c r="O1110" i="31"/>
  <c r="M1110" i="31"/>
  <c r="K1110" i="31"/>
  <c r="I1110" i="31"/>
  <c r="C1110" i="31"/>
  <c r="B1110" i="31"/>
  <c r="A1110" i="31"/>
  <c r="Q1109" i="31"/>
  <c r="O1109" i="31"/>
  <c r="M1109" i="31"/>
  <c r="K1109" i="31"/>
  <c r="I1109" i="31"/>
  <c r="C1109" i="31"/>
  <c r="B1109" i="31"/>
  <c r="A1109" i="31"/>
  <c r="Q1108" i="31"/>
  <c r="O1108" i="31"/>
  <c r="M1108" i="31"/>
  <c r="K1108" i="31"/>
  <c r="I1108" i="31"/>
  <c r="C1108" i="31"/>
  <c r="B1108" i="31"/>
  <c r="A1108" i="31"/>
  <c r="Q1107" i="31"/>
  <c r="O1107" i="31"/>
  <c r="M1107" i="31"/>
  <c r="K1107" i="31"/>
  <c r="I1107" i="31"/>
  <c r="C1107" i="31"/>
  <c r="B1107" i="31"/>
  <c r="A1107" i="31"/>
  <c r="Q1106" i="31"/>
  <c r="O1106" i="31"/>
  <c r="M1106" i="31"/>
  <c r="K1106" i="31"/>
  <c r="I1106" i="31"/>
  <c r="C1106" i="31"/>
  <c r="B1106" i="31"/>
  <c r="A1106" i="31"/>
  <c r="Q1105" i="31"/>
  <c r="O1105" i="31"/>
  <c r="M1105" i="31"/>
  <c r="K1105" i="31"/>
  <c r="I1105" i="31"/>
  <c r="C1105" i="31"/>
  <c r="B1105" i="31"/>
  <c r="A1105" i="31"/>
  <c r="Q1104" i="31"/>
  <c r="O1104" i="31"/>
  <c r="M1104" i="31"/>
  <c r="K1104" i="31"/>
  <c r="I1104" i="31"/>
  <c r="C1104" i="31"/>
  <c r="B1104" i="31"/>
  <c r="A1104" i="31"/>
  <c r="Q1103" i="31"/>
  <c r="O1103" i="31"/>
  <c r="M1103" i="31"/>
  <c r="K1103" i="31"/>
  <c r="I1103" i="31"/>
  <c r="C1103" i="31"/>
  <c r="B1103" i="31"/>
  <c r="A1103" i="31"/>
  <c r="Q1102" i="31"/>
  <c r="O1102" i="31"/>
  <c r="M1102" i="31"/>
  <c r="K1102" i="31"/>
  <c r="I1102" i="31"/>
  <c r="C1102" i="31"/>
  <c r="B1102" i="31"/>
  <c r="A1102" i="31"/>
  <c r="Q1101" i="31"/>
  <c r="O1101" i="31"/>
  <c r="M1101" i="31"/>
  <c r="K1101" i="31"/>
  <c r="I1101" i="31"/>
  <c r="C1101" i="31"/>
  <c r="B1101" i="31"/>
  <c r="A1101" i="31"/>
  <c r="Q1100" i="31"/>
  <c r="O1100" i="31"/>
  <c r="M1100" i="31"/>
  <c r="K1100" i="31"/>
  <c r="I1100" i="31"/>
  <c r="C1100" i="31"/>
  <c r="B1100" i="31"/>
  <c r="A1100" i="31"/>
  <c r="Q1099" i="31"/>
  <c r="O1099" i="31"/>
  <c r="M1099" i="31"/>
  <c r="K1099" i="31"/>
  <c r="I1099" i="31"/>
  <c r="C1099" i="31"/>
  <c r="B1099" i="31"/>
  <c r="A1099" i="31"/>
  <c r="Q1098" i="31"/>
  <c r="O1098" i="31"/>
  <c r="M1098" i="31"/>
  <c r="K1098" i="31"/>
  <c r="I1098" i="31"/>
  <c r="C1098" i="31"/>
  <c r="B1098" i="31"/>
  <c r="A1098" i="31"/>
  <c r="Q1097" i="31"/>
  <c r="O1097" i="31"/>
  <c r="M1097" i="31"/>
  <c r="K1097" i="31"/>
  <c r="I1097" i="31"/>
  <c r="C1097" i="31"/>
  <c r="B1097" i="31"/>
  <c r="A1097" i="31"/>
  <c r="Q1096" i="31"/>
  <c r="O1096" i="31"/>
  <c r="M1096" i="31"/>
  <c r="K1096" i="31"/>
  <c r="I1096" i="31"/>
  <c r="C1096" i="31"/>
  <c r="B1096" i="31"/>
  <c r="A1096" i="31"/>
  <c r="Q1095" i="31"/>
  <c r="O1095" i="31"/>
  <c r="M1095" i="31"/>
  <c r="K1095" i="31"/>
  <c r="I1095" i="31"/>
  <c r="C1095" i="31"/>
  <c r="B1095" i="31"/>
  <c r="A1095" i="31"/>
  <c r="Q1094" i="31"/>
  <c r="O1094" i="31"/>
  <c r="M1094" i="31"/>
  <c r="K1094" i="31"/>
  <c r="I1094" i="31"/>
  <c r="C1094" i="31"/>
  <c r="B1094" i="31"/>
  <c r="A1094" i="31"/>
  <c r="Q1093" i="31"/>
  <c r="O1093" i="31"/>
  <c r="M1093" i="31"/>
  <c r="K1093" i="31"/>
  <c r="I1093" i="31"/>
  <c r="C1093" i="31"/>
  <c r="B1093" i="31"/>
  <c r="A1093" i="31"/>
  <c r="Q1092" i="31"/>
  <c r="O1092" i="31"/>
  <c r="M1092" i="31"/>
  <c r="K1092" i="31"/>
  <c r="I1092" i="31"/>
  <c r="C1092" i="31"/>
  <c r="B1092" i="31"/>
  <c r="A1092" i="31"/>
  <c r="Q1091" i="31"/>
  <c r="O1091" i="31"/>
  <c r="M1091" i="31"/>
  <c r="K1091" i="31"/>
  <c r="I1091" i="31"/>
  <c r="C1091" i="31"/>
  <c r="B1091" i="31"/>
  <c r="A1091" i="31"/>
  <c r="Q1090" i="31"/>
  <c r="O1090" i="31"/>
  <c r="M1090" i="31"/>
  <c r="K1090" i="31"/>
  <c r="I1090" i="31"/>
  <c r="C1090" i="31"/>
  <c r="B1090" i="31"/>
  <c r="A1090" i="31"/>
  <c r="Q1089" i="31"/>
  <c r="O1089" i="31"/>
  <c r="M1089" i="31"/>
  <c r="K1089" i="31"/>
  <c r="I1089" i="31"/>
  <c r="C1089" i="31"/>
  <c r="B1089" i="31"/>
  <c r="A1089" i="31"/>
  <c r="Q1088" i="31"/>
  <c r="O1088" i="31"/>
  <c r="M1088" i="31"/>
  <c r="K1088" i="31"/>
  <c r="I1088" i="31"/>
  <c r="C1088" i="31"/>
  <c r="B1088" i="31"/>
  <c r="A1088" i="31"/>
  <c r="Q1087" i="31"/>
  <c r="O1087" i="31"/>
  <c r="M1087" i="31"/>
  <c r="K1087" i="31"/>
  <c r="I1087" i="31"/>
  <c r="C1087" i="31"/>
  <c r="B1087" i="31"/>
  <c r="A1087" i="31"/>
  <c r="Q1086" i="31"/>
  <c r="O1086" i="31"/>
  <c r="M1086" i="31"/>
  <c r="K1086" i="31"/>
  <c r="I1086" i="31"/>
  <c r="C1086" i="31"/>
  <c r="B1086" i="31"/>
  <c r="A1086" i="31"/>
  <c r="Q1085" i="31"/>
  <c r="O1085" i="31"/>
  <c r="M1085" i="31"/>
  <c r="K1085" i="31"/>
  <c r="I1085" i="31"/>
  <c r="C1085" i="31"/>
  <c r="B1085" i="31"/>
  <c r="A1085" i="31"/>
  <c r="Q1084" i="31"/>
  <c r="O1084" i="31"/>
  <c r="M1084" i="31"/>
  <c r="K1084" i="31"/>
  <c r="I1084" i="31"/>
  <c r="C1084" i="31"/>
  <c r="B1084" i="31"/>
  <c r="A1084" i="31"/>
  <c r="Q1083" i="31"/>
  <c r="O1083" i="31"/>
  <c r="M1083" i="31"/>
  <c r="K1083" i="31"/>
  <c r="I1083" i="31"/>
  <c r="C1083" i="31"/>
  <c r="B1083" i="31"/>
  <c r="A1083" i="31"/>
  <c r="Q1082" i="31"/>
  <c r="O1082" i="31"/>
  <c r="M1082" i="31"/>
  <c r="K1082" i="31"/>
  <c r="I1082" i="31"/>
  <c r="C1082" i="31"/>
  <c r="B1082" i="31"/>
  <c r="A1082" i="31"/>
  <c r="Q1081" i="31"/>
  <c r="O1081" i="31"/>
  <c r="M1081" i="31"/>
  <c r="K1081" i="31"/>
  <c r="I1081" i="31"/>
  <c r="C1081" i="31"/>
  <c r="B1081" i="31"/>
  <c r="A1081" i="31"/>
  <c r="Q1080" i="31"/>
  <c r="O1080" i="31"/>
  <c r="M1080" i="31"/>
  <c r="K1080" i="31"/>
  <c r="I1080" i="31"/>
  <c r="C1080" i="31"/>
  <c r="B1080" i="31"/>
  <c r="A1080" i="31"/>
  <c r="Q1079" i="31"/>
  <c r="O1079" i="31"/>
  <c r="M1079" i="31"/>
  <c r="K1079" i="31"/>
  <c r="I1079" i="31"/>
  <c r="C1079" i="31"/>
  <c r="B1079" i="31"/>
  <c r="A1079" i="31"/>
  <c r="Q1078" i="31"/>
  <c r="O1078" i="31"/>
  <c r="M1078" i="31"/>
  <c r="K1078" i="31"/>
  <c r="I1078" i="31"/>
  <c r="C1078" i="31"/>
  <c r="B1078" i="31"/>
  <c r="A1078" i="31"/>
  <c r="Q1077" i="31"/>
  <c r="O1077" i="31"/>
  <c r="M1077" i="31"/>
  <c r="K1077" i="31"/>
  <c r="I1077" i="31"/>
  <c r="C1077" i="31"/>
  <c r="B1077" i="31"/>
  <c r="A1077" i="31"/>
  <c r="Q1076" i="31"/>
  <c r="O1076" i="31"/>
  <c r="M1076" i="31"/>
  <c r="K1076" i="31"/>
  <c r="I1076" i="31"/>
  <c r="C1076" i="31"/>
  <c r="B1076" i="31"/>
  <c r="A1076" i="31"/>
  <c r="Q1075" i="31"/>
  <c r="O1075" i="31"/>
  <c r="M1075" i="31"/>
  <c r="K1075" i="31"/>
  <c r="I1075" i="31"/>
  <c r="C1075" i="31"/>
  <c r="B1075" i="31"/>
  <c r="A1075" i="31"/>
  <c r="Q1074" i="31"/>
  <c r="O1074" i="31"/>
  <c r="M1074" i="31"/>
  <c r="K1074" i="31"/>
  <c r="I1074" i="31"/>
  <c r="C1074" i="31"/>
  <c r="B1074" i="31"/>
  <c r="A1074" i="31"/>
  <c r="Q1073" i="31"/>
  <c r="O1073" i="31"/>
  <c r="M1073" i="31"/>
  <c r="K1073" i="31"/>
  <c r="I1073" i="31"/>
  <c r="C1073" i="31"/>
  <c r="B1073" i="31"/>
  <c r="A1073" i="31"/>
  <c r="Q1072" i="31"/>
  <c r="O1072" i="31"/>
  <c r="M1072" i="31"/>
  <c r="K1072" i="31"/>
  <c r="I1072" i="31"/>
  <c r="C1072" i="31"/>
  <c r="B1072" i="31"/>
  <c r="A1072" i="31"/>
  <c r="Q1071" i="31"/>
  <c r="O1071" i="31"/>
  <c r="M1071" i="31"/>
  <c r="K1071" i="31"/>
  <c r="I1071" i="31"/>
  <c r="C1071" i="31"/>
  <c r="B1071" i="31"/>
  <c r="A1071" i="31"/>
  <c r="Q1070" i="31"/>
  <c r="O1070" i="31"/>
  <c r="M1070" i="31"/>
  <c r="K1070" i="31"/>
  <c r="I1070" i="31"/>
  <c r="C1070" i="31"/>
  <c r="B1070" i="31"/>
  <c r="A1070" i="31"/>
  <c r="Q1069" i="31"/>
  <c r="O1069" i="31"/>
  <c r="M1069" i="31"/>
  <c r="K1069" i="31"/>
  <c r="I1069" i="31"/>
  <c r="C1069" i="31"/>
  <c r="B1069" i="31"/>
  <c r="A1069" i="31"/>
  <c r="Q1068" i="31"/>
  <c r="O1068" i="31"/>
  <c r="M1068" i="31"/>
  <c r="K1068" i="31"/>
  <c r="I1068" i="31"/>
  <c r="C1068" i="31"/>
  <c r="B1068" i="31"/>
  <c r="A1068" i="31"/>
  <c r="Q1067" i="31"/>
  <c r="O1067" i="31"/>
  <c r="M1067" i="31"/>
  <c r="K1067" i="31"/>
  <c r="I1067" i="31"/>
  <c r="C1067" i="31"/>
  <c r="B1067" i="31"/>
  <c r="A1067" i="31"/>
  <c r="Q1066" i="31"/>
  <c r="O1066" i="31"/>
  <c r="M1066" i="31"/>
  <c r="K1066" i="31"/>
  <c r="I1066" i="31"/>
  <c r="C1066" i="31"/>
  <c r="B1066" i="31"/>
  <c r="A1066" i="31"/>
  <c r="Q1065" i="31"/>
  <c r="O1065" i="31"/>
  <c r="M1065" i="31"/>
  <c r="K1065" i="31"/>
  <c r="I1065" i="31"/>
  <c r="C1065" i="31"/>
  <c r="B1065" i="31"/>
  <c r="A1065" i="31"/>
  <c r="Q1064" i="31"/>
  <c r="O1064" i="31"/>
  <c r="M1064" i="31"/>
  <c r="K1064" i="31"/>
  <c r="I1064" i="31"/>
  <c r="C1064" i="31"/>
  <c r="B1064" i="31"/>
  <c r="A1064" i="31"/>
  <c r="Q1063" i="31"/>
  <c r="O1063" i="31"/>
  <c r="M1063" i="31"/>
  <c r="K1063" i="31"/>
  <c r="I1063" i="31"/>
  <c r="C1063" i="31"/>
  <c r="B1063" i="31"/>
  <c r="A1063" i="31"/>
  <c r="Q1062" i="31"/>
  <c r="O1062" i="31"/>
  <c r="M1062" i="31"/>
  <c r="K1062" i="31"/>
  <c r="I1062" i="31"/>
  <c r="C1062" i="31"/>
  <c r="B1062" i="31"/>
  <c r="A1062" i="31"/>
  <c r="Q1061" i="31"/>
  <c r="O1061" i="31"/>
  <c r="M1061" i="31"/>
  <c r="K1061" i="31"/>
  <c r="I1061" i="31"/>
  <c r="C1061" i="31"/>
  <c r="B1061" i="31"/>
  <c r="A1061" i="31"/>
  <c r="Q1060" i="31"/>
  <c r="O1060" i="31"/>
  <c r="M1060" i="31"/>
  <c r="K1060" i="31"/>
  <c r="I1060" i="31"/>
  <c r="C1060" i="31"/>
  <c r="B1060" i="31"/>
  <c r="A1060" i="31"/>
  <c r="Q1059" i="31"/>
  <c r="O1059" i="31"/>
  <c r="M1059" i="31"/>
  <c r="K1059" i="31"/>
  <c r="I1059" i="31"/>
  <c r="C1059" i="31"/>
  <c r="B1059" i="31"/>
  <c r="A1059" i="31"/>
  <c r="Q1058" i="31"/>
  <c r="O1058" i="31"/>
  <c r="M1058" i="31"/>
  <c r="K1058" i="31"/>
  <c r="I1058" i="31"/>
  <c r="C1058" i="31"/>
  <c r="B1058" i="31"/>
  <c r="A1058" i="31"/>
  <c r="Q1057" i="31"/>
  <c r="O1057" i="31"/>
  <c r="M1057" i="31"/>
  <c r="K1057" i="31"/>
  <c r="I1057" i="31"/>
  <c r="C1057" i="31"/>
  <c r="B1057" i="31"/>
  <c r="A1057" i="31"/>
  <c r="Q1056" i="31"/>
  <c r="O1056" i="31"/>
  <c r="M1056" i="31"/>
  <c r="K1056" i="31"/>
  <c r="I1056" i="31"/>
  <c r="C1056" i="31"/>
  <c r="B1056" i="31"/>
  <c r="A1056" i="31"/>
  <c r="Q1055" i="31"/>
  <c r="O1055" i="31"/>
  <c r="M1055" i="31"/>
  <c r="K1055" i="31"/>
  <c r="I1055" i="31"/>
  <c r="C1055" i="31"/>
  <c r="B1055" i="31"/>
  <c r="A1055" i="31"/>
  <c r="Q1054" i="31"/>
  <c r="O1054" i="31"/>
  <c r="M1054" i="31"/>
  <c r="K1054" i="31"/>
  <c r="I1054" i="31"/>
  <c r="C1054" i="31"/>
  <c r="B1054" i="31"/>
  <c r="A1054" i="31"/>
  <c r="Q1053" i="31"/>
  <c r="O1053" i="31"/>
  <c r="M1053" i="31"/>
  <c r="K1053" i="31"/>
  <c r="I1053" i="31"/>
  <c r="C1053" i="31"/>
  <c r="B1053" i="31"/>
  <c r="A1053" i="31"/>
  <c r="Q1052" i="31"/>
  <c r="O1052" i="31"/>
  <c r="M1052" i="31"/>
  <c r="K1052" i="31"/>
  <c r="I1052" i="31"/>
  <c r="C1052" i="31"/>
  <c r="B1052" i="31"/>
  <c r="A1052" i="31"/>
  <c r="Q1051" i="31"/>
  <c r="O1051" i="31"/>
  <c r="M1051" i="31"/>
  <c r="K1051" i="31"/>
  <c r="I1051" i="31"/>
  <c r="C1051" i="31"/>
  <c r="B1051" i="31"/>
  <c r="A1051" i="31"/>
  <c r="Q1050" i="31"/>
  <c r="O1050" i="31"/>
  <c r="M1050" i="31"/>
  <c r="K1050" i="31"/>
  <c r="I1050" i="31"/>
  <c r="C1050" i="31"/>
  <c r="B1050" i="31"/>
  <c r="A1050" i="31"/>
  <c r="Q1049" i="31"/>
  <c r="O1049" i="31"/>
  <c r="M1049" i="31"/>
  <c r="K1049" i="31"/>
  <c r="I1049" i="31"/>
  <c r="C1049" i="31"/>
  <c r="B1049" i="31"/>
  <c r="A1049" i="31"/>
  <c r="Q1048" i="31"/>
  <c r="O1048" i="31"/>
  <c r="M1048" i="31"/>
  <c r="K1048" i="31"/>
  <c r="I1048" i="31"/>
  <c r="C1048" i="31"/>
  <c r="B1048" i="31"/>
  <c r="A1048" i="31"/>
  <c r="Q1047" i="31"/>
  <c r="O1047" i="31"/>
  <c r="M1047" i="31"/>
  <c r="K1047" i="31"/>
  <c r="I1047" i="31"/>
  <c r="C1047" i="31"/>
  <c r="B1047" i="31"/>
  <c r="A1047" i="31"/>
  <c r="Q1046" i="31"/>
  <c r="O1046" i="31"/>
  <c r="M1046" i="31"/>
  <c r="K1046" i="31"/>
  <c r="I1046" i="31"/>
  <c r="C1046" i="31"/>
  <c r="B1046" i="31"/>
  <c r="A1046" i="31"/>
  <c r="Q1045" i="31"/>
  <c r="O1045" i="31"/>
  <c r="M1045" i="31"/>
  <c r="K1045" i="31"/>
  <c r="I1045" i="31"/>
  <c r="C1045" i="31"/>
  <c r="B1045" i="31"/>
  <c r="A1045" i="31"/>
  <c r="Q1044" i="31"/>
  <c r="O1044" i="31"/>
  <c r="M1044" i="31"/>
  <c r="K1044" i="31"/>
  <c r="I1044" i="31"/>
  <c r="C1044" i="31"/>
  <c r="B1044" i="31"/>
  <c r="A1044" i="31"/>
  <c r="Q1043" i="31"/>
  <c r="O1043" i="31"/>
  <c r="M1043" i="31"/>
  <c r="K1043" i="31"/>
  <c r="I1043" i="31"/>
  <c r="C1043" i="31"/>
  <c r="B1043" i="31"/>
  <c r="A1043" i="31"/>
  <c r="Q1042" i="31"/>
  <c r="O1042" i="31"/>
  <c r="M1042" i="31"/>
  <c r="K1042" i="31"/>
  <c r="I1042" i="31"/>
  <c r="C1042" i="31"/>
  <c r="B1042" i="31"/>
  <c r="A1042" i="31"/>
  <c r="Q1041" i="31"/>
  <c r="O1041" i="31"/>
  <c r="M1041" i="31"/>
  <c r="K1041" i="31"/>
  <c r="I1041" i="31"/>
  <c r="C1041" i="31"/>
  <c r="B1041" i="31"/>
  <c r="A1041" i="31"/>
  <c r="Q1040" i="31"/>
  <c r="O1040" i="31"/>
  <c r="M1040" i="31"/>
  <c r="K1040" i="31"/>
  <c r="I1040" i="31"/>
  <c r="C1040" i="31"/>
  <c r="B1040" i="31"/>
  <c r="A1040" i="31"/>
  <c r="Q1039" i="31"/>
  <c r="O1039" i="31"/>
  <c r="M1039" i="31"/>
  <c r="K1039" i="31"/>
  <c r="I1039" i="31"/>
  <c r="C1039" i="31"/>
  <c r="B1039" i="31"/>
  <c r="A1039" i="31"/>
  <c r="Q1038" i="31"/>
  <c r="O1038" i="31"/>
  <c r="M1038" i="31"/>
  <c r="K1038" i="31"/>
  <c r="I1038" i="31"/>
  <c r="C1038" i="31"/>
  <c r="B1038" i="31"/>
  <c r="A1038" i="31"/>
  <c r="Q1037" i="31"/>
  <c r="O1037" i="31"/>
  <c r="M1037" i="31"/>
  <c r="K1037" i="31"/>
  <c r="I1037" i="31"/>
  <c r="C1037" i="31"/>
  <c r="B1037" i="31"/>
  <c r="A1037" i="31"/>
  <c r="Q1036" i="31"/>
  <c r="O1036" i="31"/>
  <c r="M1036" i="31"/>
  <c r="K1036" i="31"/>
  <c r="I1036" i="31"/>
  <c r="C1036" i="31"/>
  <c r="B1036" i="31"/>
  <c r="A1036" i="31"/>
  <c r="Q1035" i="31"/>
  <c r="O1035" i="31"/>
  <c r="M1035" i="31"/>
  <c r="K1035" i="31"/>
  <c r="I1035" i="31"/>
  <c r="C1035" i="31"/>
  <c r="B1035" i="31"/>
  <c r="A1035" i="31"/>
  <c r="Q1034" i="31"/>
  <c r="O1034" i="31"/>
  <c r="M1034" i="31"/>
  <c r="K1034" i="31"/>
  <c r="I1034" i="31"/>
  <c r="C1034" i="31"/>
  <c r="B1034" i="31"/>
  <c r="A1034" i="31"/>
  <c r="Q1033" i="31"/>
  <c r="O1033" i="31"/>
  <c r="M1033" i="31"/>
  <c r="K1033" i="31"/>
  <c r="I1033" i="31"/>
  <c r="C1033" i="31"/>
  <c r="B1033" i="31"/>
  <c r="A1033" i="31"/>
  <c r="Q1032" i="31"/>
  <c r="O1032" i="31"/>
  <c r="M1032" i="31"/>
  <c r="K1032" i="31"/>
  <c r="I1032" i="31"/>
  <c r="C1032" i="31"/>
  <c r="B1032" i="31"/>
  <c r="A1032" i="31"/>
  <c r="Q1031" i="31"/>
  <c r="O1031" i="31"/>
  <c r="M1031" i="31"/>
  <c r="K1031" i="31"/>
  <c r="I1031" i="31"/>
  <c r="C1031" i="31"/>
  <c r="B1031" i="31"/>
  <c r="A1031" i="31"/>
  <c r="Q1030" i="31"/>
  <c r="O1030" i="31"/>
  <c r="M1030" i="31"/>
  <c r="K1030" i="31"/>
  <c r="I1030" i="31"/>
  <c r="C1030" i="31"/>
  <c r="B1030" i="31"/>
  <c r="A1030" i="31"/>
  <c r="Q1029" i="31"/>
  <c r="O1029" i="31"/>
  <c r="M1029" i="31"/>
  <c r="K1029" i="31"/>
  <c r="I1029" i="31"/>
  <c r="C1029" i="31"/>
  <c r="B1029" i="31"/>
  <c r="A1029" i="31"/>
  <c r="Q1028" i="31"/>
  <c r="O1028" i="31"/>
  <c r="M1028" i="31"/>
  <c r="K1028" i="31"/>
  <c r="I1028" i="31"/>
  <c r="C1028" i="31"/>
  <c r="B1028" i="31"/>
  <c r="A1028" i="31"/>
  <c r="Q1027" i="31"/>
  <c r="O1027" i="31"/>
  <c r="M1027" i="31"/>
  <c r="K1027" i="31"/>
  <c r="I1027" i="31"/>
  <c r="C1027" i="31"/>
  <c r="B1027" i="31"/>
  <c r="A1027" i="31"/>
  <c r="Q1026" i="31"/>
  <c r="O1026" i="31"/>
  <c r="M1026" i="31"/>
  <c r="K1026" i="31"/>
  <c r="I1026" i="31"/>
  <c r="C1026" i="31"/>
  <c r="B1026" i="31"/>
  <c r="A1026" i="31"/>
  <c r="Q1025" i="31"/>
  <c r="O1025" i="31"/>
  <c r="M1025" i="31"/>
  <c r="K1025" i="31"/>
  <c r="I1025" i="31"/>
  <c r="C1025" i="31"/>
  <c r="B1025" i="31"/>
  <c r="A1025" i="31"/>
  <c r="Q1024" i="31"/>
  <c r="O1024" i="31"/>
  <c r="M1024" i="31"/>
  <c r="K1024" i="31"/>
  <c r="I1024" i="31"/>
  <c r="C1024" i="31"/>
  <c r="B1024" i="31"/>
  <c r="A1024" i="31"/>
  <c r="Q1023" i="31"/>
  <c r="O1023" i="31"/>
  <c r="M1023" i="31"/>
  <c r="K1023" i="31"/>
  <c r="I1023" i="31"/>
  <c r="C1023" i="31"/>
  <c r="B1023" i="31"/>
  <c r="A1023" i="31"/>
  <c r="Q1022" i="31"/>
  <c r="O1022" i="31"/>
  <c r="M1022" i="31"/>
  <c r="K1022" i="31"/>
  <c r="I1022" i="31"/>
  <c r="C1022" i="31"/>
  <c r="B1022" i="31"/>
  <c r="A1022" i="31"/>
  <c r="Q1021" i="31"/>
  <c r="O1021" i="31"/>
  <c r="M1021" i="31"/>
  <c r="K1021" i="31"/>
  <c r="I1021" i="31"/>
  <c r="C1021" i="31"/>
  <c r="B1021" i="31"/>
  <c r="A1021" i="31"/>
  <c r="Q1020" i="31"/>
  <c r="O1020" i="31"/>
  <c r="M1020" i="31"/>
  <c r="K1020" i="31"/>
  <c r="I1020" i="31"/>
  <c r="C1020" i="31"/>
  <c r="B1020" i="31"/>
  <c r="A1020" i="31"/>
  <c r="Q1019" i="31"/>
  <c r="O1019" i="31"/>
  <c r="M1019" i="31"/>
  <c r="K1019" i="31"/>
  <c r="I1019" i="31"/>
  <c r="C1019" i="31"/>
  <c r="B1019" i="31"/>
  <c r="A1019" i="31"/>
  <c r="Q1018" i="31"/>
  <c r="O1018" i="31"/>
  <c r="M1018" i="31"/>
  <c r="K1018" i="31"/>
  <c r="I1018" i="31"/>
  <c r="C1018" i="31"/>
  <c r="B1018" i="31"/>
  <c r="A1018" i="31"/>
  <c r="Q1017" i="31"/>
  <c r="O1017" i="31"/>
  <c r="M1017" i="31"/>
  <c r="K1017" i="31"/>
  <c r="I1017" i="31"/>
  <c r="C1017" i="31"/>
  <c r="B1017" i="31"/>
  <c r="A1017" i="31"/>
  <c r="Q1016" i="31"/>
  <c r="O1016" i="31"/>
  <c r="M1016" i="31"/>
  <c r="K1016" i="31"/>
  <c r="I1016" i="31"/>
  <c r="C1016" i="31"/>
  <c r="B1016" i="31"/>
  <c r="A1016" i="31"/>
  <c r="Q1015" i="31"/>
  <c r="O1015" i="31"/>
  <c r="M1015" i="31"/>
  <c r="K1015" i="31"/>
  <c r="I1015" i="31"/>
  <c r="C1015" i="31"/>
  <c r="B1015" i="31"/>
  <c r="A1015" i="31"/>
  <c r="Q1014" i="31"/>
  <c r="O1014" i="31"/>
  <c r="M1014" i="31"/>
  <c r="K1014" i="31"/>
  <c r="I1014" i="31"/>
  <c r="C1014" i="31"/>
  <c r="B1014" i="31"/>
  <c r="A1014" i="31"/>
  <c r="Q1013" i="31"/>
  <c r="O1013" i="31"/>
  <c r="M1013" i="31"/>
  <c r="K1013" i="31"/>
  <c r="I1013" i="31"/>
  <c r="C1013" i="31"/>
  <c r="B1013" i="31"/>
  <c r="A1013" i="31"/>
  <c r="Q1012" i="31"/>
  <c r="O1012" i="31"/>
  <c r="M1012" i="31"/>
  <c r="K1012" i="31"/>
  <c r="I1012" i="31"/>
  <c r="C1012" i="31"/>
  <c r="B1012" i="31"/>
  <c r="A1012" i="31"/>
  <c r="Q1011" i="31"/>
  <c r="O1011" i="31"/>
  <c r="M1011" i="31"/>
  <c r="K1011" i="31"/>
  <c r="I1011" i="31"/>
  <c r="C1011" i="31"/>
  <c r="B1011" i="31"/>
  <c r="A1011" i="31"/>
  <c r="Q1010" i="31"/>
  <c r="O1010" i="31"/>
  <c r="M1010" i="31"/>
  <c r="K1010" i="31"/>
  <c r="I1010" i="31"/>
  <c r="C1010" i="31"/>
  <c r="B1010" i="31"/>
  <c r="A1010" i="31"/>
  <c r="Q1009" i="31"/>
  <c r="O1009" i="31"/>
  <c r="M1009" i="31"/>
  <c r="K1009" i="31"/>
  <c r="I1009" i="31"/>
  <c r="C1009" i="31"/>
  <c r="B1009" i="31"/>
  <c r="A1009" i="31"/>
  <c r="Q1008" i="31"/>
  <c r="O1008" i="31"/>
  <c r="M1008" i="31"/>
  <c r="K1008" i="31"/>
  <c r="I1008" i="31"/>
  <c r="C1008" i="31"/>
  <c r="B1008" i="31"/>
  <c r="A1008" i="31"/>
  <c r="Q1007" i="31"/>
  <c r="O1007" i="31"/>
  <c r="M1007" i="31"/>
  <c r="K1007" i="31"/>
  <c r="I1007" i="31"/>
  <c r="C1007" i="31"/>
  <c r="B1007" i="31"/>
  <c r="A1007" i="31"/>
  <c r="Q1006" i="31"/>
  <c r="O1006" i="31"/>
  <c r="M1006" i="31"/>
  <c r="K1006" i="31"/>
  <c r="I1006" i="31"/>
  <c r="C1006" i="31"/>
  <c r="B1006" i="31"/>
  <c r="A1006" i="31"/>
  <c r="Q1005" i="31"/>
  <c r="O1005" i="31"/>
  <c r="M1005" i="31"/>
  <c r="K1005" i="31"/>
  <c r="I1005" i="31"/>
  <c r="C1005" i="31"/>
  <c r="B1005" i="31"/>
  <c r="A1005" i="31"/>
  <c r="Q1004" i="31"/>
  <c r="O1004" i="31"/>
  <c r="M1004" i="31"/>
  <c r="K1004" i="31"/>
  <c r="I1004" i="31"/>
  <c r="C1004" i="31"/>
  <c r="B1004" i="31"/>
  <c r="A1004" i="31"/>
  <c r="Q1003" i="31"/>
  <c r="O1003" i="31"/>
  <c r="M1003" i="31"/>
  <c r="K1003" i="31"/>
  <c r="I1003" i="31"/>
  <c r="C1003" i="31"/>
  <c r="B1003" i="31"/>
  <c r="A1003" i="31"/>
  <c r="Q1002" i="31"/>
  <c r="O1002" i="31"/>
  <c r="M1002" i="31"/>
  <c r="K1002" i="31"/>
  <c r="I1002" i="31"/>
  <c r="C1002" i="31"/>
  <c r="B1002" i="31"/>
  <c r="A1002" i="31"/>
  <c r="Q1001" i="31"/>
  <c r="O1001" i="31"/>
  <c r="M1001" i="31"/>
  <c r="K1001" i="31"/>
  <c r="I1001" i="31"/>
  <c r="C1001" i="31"/>
  <c r="B1001" i="31"/>
  <c r="A1001" i="31"/>
  <c r="Q1000" i="31"/>
  <c r="O1000" i="31"/>
  <c r="M1000" i="31"/>
  <c r="K1000" i="31"/>
  <c r="I1000" i="31"/>
  <c r="C1000" i="31"/>
  <c r="B1000" i="31"/>
  <c r="A1000" i="31"/>
  <c r="Q999" i="31"/>
  <c r="O999" i="31"/>
  <c r="M999" i="31"/>
  <c r="K999" i="31"/>
  <c r="I999" i="31"/>
  <c r="C999" i="31"/>
  <c r="B999" i="31"/>
  <c r="A999" i="31"/>
  <c r="Q998" i="31"/>
  <c r="O998" i="31"/>
  <c r="M998" i="31"/>
  <c r="K998" i="31"/>
  <c r="I998" i="31"/>
  <c r="C998" i="31"/>
  <c r="B998" i="31"/>
  <c r="A998" i="31"/>
  <c r="Q997" i="31"/>
  <c r="O997" i="31"/>
  <c r="M997" i="31"/>
  <c r="K997" i="31"/>
  <c r="I997" i="31"/>
  <c r="C997" i="31"/>
  <c r="B997" i="31"/>
  <c r="A997" i="31"/>
  <c r="Q996" i="31"/>
  <c r="O996" i="31"/>
  <c r="M996" i="31"/>
  <c r="K996" i="31"/>
  <c r="I996" i="31"/>
  <c r="C996" i="31"/>
  <c r="B996" i="31"/>
  <c r="A996" i="31"/>
  <c r="Q995" i="31"/>
  <c r="O995" i="31"/>
  <c r="M995" i="31"/>
  <c r="K995" i="31"/>
  <c r="I995" i="31"/>
  <c r="C995" i="31"/>
  <c r="B995" i="31"/>
  <c r="A995" i="31"/>
  <c r="Q994" i="31"/>
  <c r="O994" i="31"/>
  <c r="M994" i="31"/>
  <c r="K994" i="31"/>
  <c r="I994" i="31"/>
  <c r="C994" i="31"/>
  <c r="B994" i="31"/>
  <c r="A994" i="31"/>
  <c r="Q993" i="31"/>
  <c r="O993" i="31"/>
  <c r="M993" i="31"/>
  <c r="K993" i="31"/>
  <c r="I993" i="31"/>
  <c r="C993" i="31"/>
  <c r="B993" i="31"/>
  <c r="A993" i="31"/>
  <c r="Q992" i="31"/>
  <c r="O992" i="31"/>
  <c r="M992" i="31"/>
  <c r="K992" i="31"/>
  <c r="I992" i="31"/>
  <c r="C992" i="31"/>
  <c r="B992" i="31"/>
  <c r="A992" i="31"/>
  <c r="Q991" i="31"/>
  <c r="O991" i="31"/>
  <c r="M991" i="31"/>
  <c r="K991" i="31"/>
  <c r="I991" i="31"/>
  <c r="C991" i="31"/>
  <c r="B991" i="31"/>
  <c r="A991" i="31"/>
  <c r="Q990" i="31"/>
  <c r="O990" i="31"/>
  <c r="M990" i="31"/>
  <c r="K990" i="31"/>
  <c r="I990" i="31"/>
  <c r="C990" i="31"/>
  <c r="B990" i="31"/>
  <c r="A990" i="31"/>
  <c r="Q989" i="31"/>
  <c r="O989" i="31"/>
  <c r="M989" i="31"/>
  <c r="K989" i="31"/>
  <c r="I989" i="31"/>
  <c r="C989" i="31"/>
  <c r="B989" i="31"/>
  <c r="A989" i="31"/>
  <c r="Q988" i="31"/>
  <c r="O988" i="31"/>
  <c r="M988" i="31"/>
  <c r="K988" i="31"/>
  <c r="I988" i="31"/>
  <c r="C988" i="31"/>
  <c r="B988" i="31"/>
  <c r="A988" i="31"/>
  <c r="Q987" i="31"/>
  <c r="O987" i="31"/>
  <c r="M987" i="31"/>
  <c r="K987" i="31"/>
  <c r="I987" i="31"/>
  <c r="C987" i="31"/>
  <c r="B987" i="31"/>
  <c r="A987" i="31"/>
  <c r="Q986" i="31"/>
  <c r="O986" i="31"/>
  <c r="M986" i="31"/>
  <c r="K986" i="31"/>
  <c r="I986" i="31"/>
  <c r="C986" i="31"/>
  <c r="B986" i="31"/>
  <c r="A986" i="31"/>
  <c r="Q985" i="31"/>
  <c r="O985" i="31"/>
  <c r="M985" i="31"/>
  <c r="K985" i="31"/>
  <c r="I985" i="31"/>
  <c r="C985" i="31"/>
  <c r="B985" i="31"/>
  <c r="A985" i="31"/>
  <c r="Q984" i="31"/>
  <c r="O984" i="31"/>
  <c r="M984" i="31"/>
  <c r="K984" i="31"/>
  <c r="I984" i="31"/>
  <c r="C984" i="31"/>
  <c r="B984" i="31"/>
  <c r="A984" i="31"/>
  <c r="Q983" i="31"/>
  <c r="O983" i="31"/>
  <c r="M983" i="31"/>
  <c r="K983" i="31"/>
  <c r="I983" i="31"/>
  <c r="C983" i="31"/>
  <c r="B983" i="31"/>
  <c r="A983" i="31"/>
  <c r="Q982" i="31"/>
  <c r="O982" i="31"/>
  <c r="M982" i="31"/>
  <c r="K982" i="31"/>
  <c r="I982" i="31"/>
  <c r="C982" i="31"/>
  <c r="B982" i="31"/>
  <c r="A982" i="31"/>
  <c r="Q981" i="31"/>
  <c r="O981" i="31"/>
  <c r="M981" i="31"/>
  <c r="K981" i="31"/>
  <c r="I981" i="31"/>
  <c r="C981" i="31"/>
  <c r="B981" i="31"/>
  <c r="A981" i="31"/>
  <c r="Q980" i="31"/>
  <c r="O980" i="31"/>
  <c r="M980" i="31"/>
  <c r="K980" i="31"/>
  <c r="I980" i="31"/>
  <c r="C980" i="31"/>
  <c r="B980" i="31"/>
  <c r="A980" i="31"/>
  <c r="Q979" i="31"/>
  <c r="O979" i="31"/>
  <c r="M979" i="31"/>
  <c r="K979" i="31"/>
  <c r="I979" i="31"/>
  <c r="C979" i="31"/>
  <c r="B979" i="31"/>
  <c r="A979" i="31"/>
  <c r="Q978" i="31"/>
  <c r="O978" i="31"/>
  <c r="M978" i="31"/>
  <c r="K978" i="31"/>
  <c r="I978" i="31"/>
  <c r="C978" i="31"/>
  <c r="B978" i="31"/>
  <c r="A978" i="31"/>
  <c r="Q977" i="31"/>
  <c r="O977" i="31"/>
  <c r="M977" i="31"/>
  <c r="K977" i="31"/>
  <c r="I977" i="31"/>
  <c r="C977" i="31"/>
  <c r="B977" i="31"/>
  <c r="A977" i="31"/>
  <c r="Q976" i="31"/>
  <c r="O976" i="31"/>
  <c r="M976" i="31"/>
  <c r="K976" i="31"/>
  <c r="I976" i="31"/>
  <c r="C976" i="31"/>
  <c r="B976" i="31"/>
  <c r="A976" i="31"/>
  <c r="Q975" i="31"/>
  <c r="O975" i="31"/>
  <c r="M975" i="31"/>
  <c r="K975" i="31"/>
  <c r="I975" i="31"/>
  <c r="C975" i="31"/>
  <c r="B975" i="31"/>
  <c r="A975" i="31"/>
  <c r="Q974" i="31"/>
  <c r="O974" i="31"/>
  <c r="M974" i="31"/>
  <c r="K974" i="31"/>
  <c r="I974" i="31"/>
  <c r="C974" i="31"/>
  <c r="B974" i="31"/>
  <c r="A974" i="31"/>
  <c r="Q973" i="31"/>
  <c r="O973" i="31"/>
  <c r="M973" i="31"/>
  <c r="K973" i="31"/>
  <c r="I973" i="31"/>
  <c r="C973" i="31"/>
  <c r="B973" i="31"/>
  <c r="A973" i="31"/>
  <c r="Q972" i="31"/>
  <c r="O972" i="31"/>
  <c r="M972" i="31"/>
  <c r="K972" i="31"/>
  <c r="I972" i="31"/>
  <c r="C972" i="31"/>
  <c r="B972" i="31"/>
  <c r="A972" i="31"/>
  <c r="Q971" i="31"/>
  <c r="O971" i="31"/>
  <c r="M971" i="31"/>
  <c r="K971" i="31"/>
  <c r="I971" i="31"/>
  <c r="C971" i="31"/>
  <c r="B971" i="31"/>
  <c r="A971" i="31"/>
  <c r="Q970" i="31"/>
  <c r="O970" i="31"/>
  <c r="M970" i="31"/>
  <c r="K970" i="31"/>
  <c r="I970" i="31"/>
  <c r="C970" i="31"/>
  <c r="B970" i="31"/>
  <c r="A970" i="31"/>
  <c r="Q969" i="31"/>
  <c r="O969" i="31"/>
  <c r="M969" i="31"/>
  <c r="K969" i="31"/>
  <c r="I969" i="31"/>
  <c r="C969" i="31"/>
  <c r="B969" i="31"/>
  <c r="A969" i="31"/>
  <c r="Q968" i="31"/>
  <c r="O968" i="31"/>
  <c r="M968" i="31"/>
  <c r="K968" i="31"/>
  <c r="I968" i="31"/>
  <c r="C968" i="31"/>
  <c r="B968" i="31"/>
  <c r="A968" i="31"/>
  <c r="Q967" i="31"/>
  <c r="O967" i="31"/>
  <c r="M967" i="31"/>
  <c r="K967" i="31"/>
  <c r="I967" i="31"/>
  <c r="C967" i="31"/>
  <c r="B967" i="31"/>
  <c r="A967" i="31"/>
  <c r="Q966" i="31"/>
  <c r="O966" i="31"/>
  <c r="M966" i="31"/>
  <c r="K966" i="31"/>
  <c r="I966" i="31"/>
  <c r="C966" i="31"/>
  <c r="B966" i="31"/>
  <c r="A966" i="31"/>
  <c r="Q965" i="31"/>
  <c r="O965" i="31"/>
  <c r="M965" i="31"/>
  <c r="K965" i="31"/>
  <c r="I965" i="31"/>
  <c r="C965" i="31"/>
  <c r="B965" i="31"/>
  <c r="A965" i="31"/>
  <c r="Q964" i="31"/>
  <c r="O964" i="31"/>
  <c r="M964" i="31"/>
  <c r="K964" i="31"/>
  <c r="I964" i="31"/>
  <c r="C964" i="31"/>
  <c r="B964" i="31"/>
  <c r="A964" i="31"/>
  <c r="Q963" i="31"/>
  <c r="O963" i="31"/>
  <c r="M963" i="31"/>
  <c r="K963" i="31"/>
  <c r="I963" i="31"/>
  <c r="C963" i="31"/>
  <c r="B963" i="31"/>
  <c r="A963" i="31"/>
  <c r="Q962" i="31"/>
  <c r="O962" i="31"/>
  <c r="M962" i="31"/>
  <c r="K962" i="31"/>
  <c r="I962" i="31"/>
  <c r="C962" i="31"/>
  <c r="B962" i="31"/>
  <c r="A962" i="31"/>
  <c r="Q961" i="31"/>
  <c r="O961" i="31"/>
  <c r="M961" i="31"/>
  <c r="K961" i="31"/>
  <c r="I961" i="31"/>
  <c r="C961" i="31"/>
  <c r="B961" i="31"/>
  <c r="A961" i="31"/>
  <c r="Q960" i="31"/>
  <c r="O960" i="31"/>
  <c r="M960" i="31"/>
  <c r="K960" i="31"/>
  <c r="I960" i="31"/>
  <c r="C960" i="31"/>
  <c r="B960" i="31"/>
  <c r="A960" i="31"/>
  <c r="Q959" i="31"/>
  <c r="O959" i="31"/>
  <c r="M959" i="31"/>
  <c r="K959" i="31"/>
  <c r="I959" i="31"/>
  <c r="C959" i="31"/>
  <c r="B959" i="31"/>
  <c r="A959" i="31"/>
  <c r="Q958" i="31"/>
  <c r="O958" i="31"/>
  <c r="M958" i="31"/>
  <c r="K958" i="31"/>
  <c r="I958" i="31"/>
  <c r="C958" i="31"/>
  <c r="B958" i="31"/>
  <c r="A958" i="31"/>
  <c r="Q957" i="31"/>
  <c r="O957" i="31"/>
  <c r="M957" i="31"/>
  <c r="K957" i="31"/>
  <c r="I957" i="31"/>
  <c r="C957" i="31"/>
  <c r="B957" i="31"/>
  <c r="A957" i="31"/>
  <c r="Q956" i="31"/>
  <c r="O956" i="31"/>
  <c r="M956" i="31"/>
  <c r="K956" i="31"/>
  <c r="I956" i="31"/>
  <c r="C956" i="31"/>
  <c r="B956" i="31"/>
  <c r="A956" i="31"/>
  <c r="Q955" i="31"/>
  <c r="O955" i="31"/>
  <c r="M955" i="31"/>
  <c r="K955" i="31"/>
  <c r="I955" i="31"/>
  <c r="C955" i="31"/>
  <c r="B955" i="31"/>
  <c r="A955" i="31"/>
  <c r="Q954" i="31"/>
  <c r="O954" i="31"/>
  <c r="M954" i="31"/>
  <c r="K954" i="31"/>
  <c r="I954" i="31"/>
  <c r="C954" i="31"/>
  <c r="B954" i="31"/>
  <c r="A954" i="31"/>
  <c r="Q953" i="31"/>
  <c r="O953" i="31"/>
  <c r="M953" i="31"/>
  <c r="K953" i="31"/>
  <c r="I953" i="31"/>
  <c r="C953" i="31"/>
  <c r="B953" i="31"/>
  <c r="A953" i="31"/>
  <c r="Q952" i="31"/>
  <c r="O952" i="31"/>
  <c r="M952" i="31"/>
  <c r="K952" i="31"/>
  <c r="I952" i="31"/>
  <c r="C952" i="31"/>
  <c r="B952" i="31"/>
  <c r="A952" i="31"/>
  <c r="Q951" i="31"/>
  <c r="O951" i="31"/>
  <c r="M951" i="31"/>
  <c r="K951" i="31"/>
  <c r="I951" i="31"/>
  <c r="C951" i="31"/>
  <c r="B951" i="31"/>
  <c r="A951" i="31"/>
  <c r="Q950" i="31"/>
  <c r="O950" i="31"/>
  <c r="M950" i="31"/>
  <c r="K950" i="31"/>
  <c r="I950" i="31"/>
  <c r="C950" i="31"/>
  <c r="B950" i="31"/>
  <c r="A950" i="31"/>
  <c r="Q949" i="31"/>
  <c r="O949" i="31"/>
  <c r="M949" i="31"/>
  <c r="K949" i="31"/>
  <c r="I949" i="31"/>
  <c r="C949" i="31"/>
  <c r="B949" i="31"/>
  <c r="A949" i="31"/>
  <c r="Q948" i="31"/>
  <c r="O948" i="31"/>
  <c r="M948" i="31"/>
  <c r="K948" i="31"/>
  <c r="I948" i="31"/>
  <c r="C948" i="31"/>
  <c r="B948" i="31"/>
  <c r="A948" i="31"/>
  <c r="Q947" i="31"/>
  <c r="O947" i="31"/>
  <c r="M947" i="31"/>
  <c r="K947" i="31"/>
  <c r="I947" i="31"/>
  <c r="C947" i="31"/>
  <c r="B947" i="31"/>
  <c r="A947" i="31"/>
  <c r="Q946" i="31"/>
  <c r="O946" i="31"/>
  <c r="M946" i="31"/>
  <c r="K946" i="31"/>
  <c r="I946" i="31"/>
  <c r="C946" i="31"/>
  <c r="B946" i="31"/>
  <c r="A946" i="31"/>
  <c r="Q945" i="31"/>
  <c r="O945" i="31"/>
  <c r="M945" i="31"/>
  <c r="K945" i="31"/>
  <c r="I945" i="31"/>
  <c r="C945" i="31"/>
  <c r="B945" i="31"/>
  <c r="A945" i="31"/>
  <c r="Q944" i="31"/>
  <c r="O944" i="31"/>
  <c r="M944" i="31"/>
  <c r="K944" i="31"/>
  <c r="I944" i="31"/>
  <c r="C944" i="31"/>
  <c r="B944" i="31"/>
  <c r="A944" i="31"/>
  <c r="Q943" i="31"/>
  <c r="O943" i="31"/>
  <c r="M943" i="31"/>
  <c r="K943" i="31"/>
  <c r="I943" i="31"/>
  <c r="C943" i="31"/>
  <c r="B943" i="31"/>
  <c r="A943" i="31"/>
  <c r="Q942" i="31"/>
  <c r="O942" i="31"/>
  <c r="M942" i="31"/>
  <c r="K942" i="31"/>
  <c r="I942" i="31"/>
  <c r="C942" i="31"/>
  <c r="B942" i="31"/>
  <c r="A942" i="31"/>
  <c r="Q941" i="31"/>
  <c r="O941" i="31"/>
  <c r="M941" i="31"/>
  <c r="K941" i="31"/>
  <c r="I941" i="31"/>
  <c r="C941" i="31"/>
  <c r="B941" i="31"/>
  <c r="A941" i="31"/>
  <c r="Q940" i="31"/>
  <c r="O940" i="31"/>
  <c r="M940" i="31"/>
  <c r="K940" i="31"/>
  <c r="I940" i="31"/>
  <c r="C940" i="31"/>
  <c r="B940" i="31"/>
  <c r="A940" i="31"/>
  <c r="Q939" i="31"/>
  <c r="O939" i="31"/>
  <c r="M939" i="31"/>
  <c r="K939" i="31"/>
  <c r="I939" i="31"/>
  <c r="C939" i="31"/>
  <c r="B939" i="31"/>
  <c r="A939" i="31"/>
  <c r="Q938" i="31"/>
  <c r="O938" i="31"/>
  <c r="M938" i="31"/>
  <c r="K938" i="31"/>
  <c r="I938" i="31"/>
  <c r="C938" i="31"/>
  <c r="B938" i="31"/>
  <c r="A938" i="31"/>
  <c r="Q937" i="31"/>
  <c r="O937" i="31"/>
  <c r="M937" i="31"/>
  <c r="K937" i="31"/>
  <c r="I937" i="31"/>
  <c r="C937" i="31"/>
  <c r="B937" i="31"/>
  <c r="A937" i="31"/>
  <c r="Q936" i="31"/>
  <c r="O936" i="31"/>
  <c r="M936" i="31"/>
  <c r="K936" i="31"/>
  <c r="I936" i="31"/>
  <c r="C936" i="31"/>
  <c r="B936" i="31"/>
  <c r="A936" i="31"/>
  <c r="Q935" i="31"/>
  <c r="O935" i="31"/>
  <c r="M935" i="31"/>
  <c r="K935" i="31"/>
  <c r="I935" i="31"/>
  <c r="C935" i="31"/>
  <c r="B935" i="31"/>
  <c r="A935" i="31"/>
  <c r="Q934" i="31"/>
  <c r="O934" i="31"/>
  <c r="M934" i="31"/>
  <c r="K934" i="31"/>
  <c r="I934" i="31"/>
  <c r="C934" i="31"/>
  <c r="B934" i="31"/>
  <c r="A934" i="31"/>
  <c r="Q933" i="31"/>
  <c r="O933" i="31"/>
  <c r="M933" i="31"/>
  <c r="K933" i="31"/>
  <c r="I933" i="31"/>
  <c r="C933" i="31"/>
  <c r="B933" i="31"/>
  <c r="A933" i="31"/>
  <c r="Q932" i="31"/>
  <c r="O932" i="31"/>
  <c r="M932" i="31"/>
  <c r="K932" i="31"/>
  <c r="I932" i="31"/>
  <c r="C932" i="31"/>
  <c r="B932" i="31"/>
  <c r="A932" i="31"/>
  <c r="Q931" i="31"/>
  <c r="O931" i="31"/>
  <c r="M931" i="31"/>
  <c r="K931" i="31"/>
  <c r="I931" i="31"/>
  <c r="C931" i="31"/>
  <c r="B931" i="31"/>
  <c r="A931" i="31"/>
  <c r="Q930" i="31"/>
  <c r="O930" i="31"/>
  <c r="M930" i="31"/>
  <c r="K930" i="31"/>
  <c r="I930" i="31"/>
  <c r="C930" i="31"/>
  <c r="B930" i="31"/>
  <c r="A930" i="31"/>
  <c r="Q929" i="31"/>
  <c r="O929" i="31"/>
  <c r="M929" i="31"/>
  <c r="K929" i="31"/>
  <c r="I929" i="31"/>
  <c r="C929" i="31"/>
  <c r="B929" i="31"/>
  <c r="A929" i="31"/>
  <c r="Q928" i="31"/>
  <c r="O928" i="31"/>
  <c r="M928" i="31"/>
  <c r="K928" i="31"/>
  <c r="I928" i="31"/>
  <c r="C928" i="31"/>
  <c r="B928" i="31"/>
  <c r="A928" i="31"/>
  <c r="Q927" i="31"/>
  <c r="O927" i="31"/>
  <c r="M927" i="31"/>
  <c r="K927" i="31"/>
  <c r="I927" i="31"/>
  <c r="C927" i="31"/>
  <c r="B927" i="31"/>
  <c r="A927" i="31"/>
  <c r="Q926" i="31"/>
  <c r="O926" i="31"/>
  <c r="M926" i="31"/>
  <c r="K926" i="31"/>
  <c r="I926" i="31"/>
  <c r="C926" i="31"/>
  <c r="B926" i="31"/>
  <c r="A926" i="31"/>
  <c r="Q925" i="31"/>
  <c r="O925" i="31"/>
  <c r="M925" i="31"/>
  <c r="K925" i="31"/>
  <c r="I925" i="31"/>
  <c r="C925" i="31"/>
  <c r="B925" i="31"/>
  <c r="A925" i="31"/>
  <c r="Q924" i="31"/>
  <c r="O924" i="31"/>
  <c r="M924" i="31"/>
  <c r="K924" i="31"/>
  <c r="I924" i="31"/>
  <c r="C924" i="31"/>
  <c r="B924" i="31"/>
  <c r="A924" i="31"/>
  <c r="Q923" i="31"/>
  <c r="O923" i="31"/>
  <c r="M923" i="31"/>
  <c r="K923" i="31"/>
  <c r="I923" i="31"/>
  <c r="C923" i="31"/>
  <c r="B923" i="31"/>
  <c r="A923" i="31"/>
  <c r="Q922" i="31"/>
  <c r="O922" i="31"/>
  <c r="M922" i="31"/>
  <c r="K922" i="31"/>
  <c r="I922" i="31"/>
  <c r="C922" i="31"/>
  <c r="B922" i="31"/>
  <c r="A922" i="31"/>
  <c r="Q921" i="31"/>
  <c r="O921" i="31"/>
  <c r="M921" i="31"/>
  <c r="K921" i="31"/>
  <c r="I921" i="31"/>
  <c r="C921" i="31"/>
  <c r="B921" i="31"/>
  <c r="A921" i="31"/>
  <c r="Q920" i="31"/>
  <c r="O920" i="31"/>
  <c r="M920" i="31"/>
  <c r="K920" i="31"/>
  <c r="I920" i="31"/>
  <c r="C920" i="31"/>
  <c r="B920" i="31"/>
  <c r="A920" i="31"/>
  <c r="Q919" i="31"/>
  <c r="O919" i="31"/>
  <c r="M919" i="31"/>
  <c r="K919" i="31"/>
  <c r="I919" i="31"/>
  <c r="C919" i="31"/>
  <c r="B919" i="31"/>
  <c r="A919" i="31"/>
  <c r="Q918" i="31"/>
  <c r="O918" i="31"/>
  <c r="M918" i="31"/>
  <c r="K918" i="31"/>
  <c r="I918" i="31"/>
  <c r="C918" i="31"/>
  <c r="B918" i="31"/>
  <c r="A918" i="31"/>
  <c r="Q917" i="31"/>
  <c r="O917" i="31"/>
  <c r="M917" i="31"/>
  <c r="K917" i="31"/>
  <c r="I917" i="31"/>
  <c r="C917" i="31"/>
  <c r="B917" i="31"/>
  <c r="A917" i="31"/>
  <c r="Q916" i="31"/>
  <c r="O916" i="31"/>
  <c r="M916" i="31"/>
  <c r="K916" i="31"/>
  <c r="I916" i="31"/>
  <c r="C916" i="31"/>
  <c r="B916" i="31"/>
  <c r="A916" i="31"/>
  <c r="Q915" i="31"/>
  <c r="O915" i="31"/>
  <c r="M915" i="31"/>
  <c r="K915" i="31"/>
  <c r="I915" i="31"/>
  <c r="C915" i="31"/>
  <c r="B915" i="31"/>
  <c r="A915" i="31"/>
  <c r="Q914" i="31"/>
  <c r="O914" i="31"/>
  <c r="M914" i="31"/>
  <c r="K914" i="31"/>
  <c r="I914" i="31"/>
  <c r="C914" i="31"/>
  <c r="B914" i="31"/>
  <c r="A914" i="31"/>
  <c r="Q913" i="31"/>
  <c r="O913" i="31"/>
  <c r="M913" i="31"/>
  <c r="K913" i="31"/>
  <c r="I913" i="31"/>
  <c r="C913" i="31"/>
  <c r="B913" i="31"/>
  <c r="A913" i="31"/>
  <c r="Q912" i="31"/>
  <c r="O912" i="31"/>
  <c r="M912" i="31"/>
  <c r="K912" i="31"/>
  <c r="I912" i="31"/>
  <c r="C912" i="31"/>
  <c r="B912" i="31"/>
  <c r="A912" i="31"/>
  <c r="Q911" i="31"/>
  <c r="O911" i="31"/>
  <c r="M911" i="31"/>
  <c r="K911" i="31"/>
  <c r="I911" i="31"/>
  <c r="C911" i="31"/>
  <c r="B911" i="31"/>
  <c r="A911" i="31"/>
  <c r="Q910" i="31"/>
  <c r="O910" i="31"/>
  <c r="M910" i="31"/>
  <c r="K910" i="31"/>
  <c r="I910" i="31"/>
  <c r="C910" i="31"/>
  <c r="B910" i="31"/>
  <c r="A910" i="31"/>
  <c r="Q909" i="31"/>
  <c r="O909" i="31"/>
  <c r="M909" i="31"/>
  <c r="K909" i="31"/>
  <c r="I909" i="31"/>
  <c r="C909" i="31"/>
  <c r="B909" i="31"/>
  <c r="A909" i="31"/>
  <c r="Q908" i="31"/>
  <c r="O908" i="31"/>
  <c r="M908" i="31"/>
  <c r="K908" i="31"/>
  <c r="I908" i="31"/>
  <c r="C908" i="31"/>
  <c r="B908" i="31"/>
  <c r="A908" i="31"/>
  <c r="Q907" i="31"/>
  <c r="O907" i="31"/>
  <c r="M907" i="31"/>
  <c r="K907" i="31"/>
  <c r="I907" i="31"/>
  <c r="C907" i="31"/>
  <c r="B907" i="31"/>
  <c r="A907" i="31"/>
  <c r="Q906" i="31"/>
  <c r="O906" i="31"/>
  <c r="M906" i="31"/>
  <c r="K906" i="31"/>
  <c r="I906" i="31"/>
  <c r="C906" i="31"/>
  <c r="B906" i="31"/>
  <c r="A906" i="31"/>
  <c r="Q905" i="31"/>
  <c r="O905" i="31"/>
  <c r="M905" i="31"/>
  <c r="K905" i="31"/>
  <c r="I905" i="31"/>
  <c r="C905" i="31"/>
  <c r="B905" i="31"/>
  <c r="A905" i="31"/>
  <c r="Q904" i="31"/>
  <c r="O904" i="31"/>
  <c r="M904" i="31"/>
  <c r="K904" i="31"/>
  <c r="I904" i="31"/>
  <c r="C904" i="31"/>
  <c r="B904" i="31"/>
  <c r="A904" i="31"/>
  <c r="Q903" i="31"/>
  <c r="O903" i="31"/>
  <c r="M903" i="31"/>
  <c r="K903" i="31"/>
  <c r="I903" i="31"/>
  <c r="C903" i="31"/>
  <c r="B903" i="31"/>
  <c r="A903" i="31"/>
  <c r="Q902" i="31"/>
  <c r="O902" i="31"/>
  <c r="M902" i="31"/>
  <c r="K902" i="31"/>
  <c r="I902" i="31"/>
  <c r="C902" i="31"/>
  <c r="B902" i="31"/>
  <c r="A902" i="31"/>
  <c r="Q901" i="31"/>
  <c r="O901" i="31"/>
  <c r="M901" i="31"/>
  <c r="K901" i="31"/>
  <c r="I901" i="31"/>
  <c r="C901" i="31"/>
  <c r="B901" i="31"/>
  <c r="A901" i="31"/>
  <c r="Q900" i="31"/>
  <c r="O900" i="31"/>
  <c r="M900" i="31"/>
  <c r="K900" i="31"/>
  <c r="I900" i="31"/>
  <c r="C900" i="31"/>
  <c r="B900" i="31"/>
  <c r="A900" i="31"/>
  <c r="Q899" i="31"/>
  <c r="O899" i="31"/>
  <c r="M899" i="31"/>
  <c r="K899" i="31"/>
  <c r="I899" i="31"/>
  <c r="C899" i="31"/>
  <c r="B899" i="31"/>
  <c r="A899" i="31"/>
  <c r="Q898" i="31"/>
  <c r="O898" i="31"/>
  <c r="M898" i="31"/>
  <c r="K898" i="31"/>
  <c r="I898" i="31"/>
  <c r="C898" i="31"/>
  <c r="B898" i="31"/>
  <c r="A898" i="31"/>
  <c r="Q897" i="31"/>
  <c r="O897" i="31"/>
  <c r="M897" i="31"/>
  <c r="K897" i="31"/>
  <c r="I897" i="31"/>
  <c r="C897" i="31"/>
  <c r="B897" i="31"/>
  <c r="A897" i="31"/>
  <c r="Q896" i="31"/>
  <c r="O896" i="31"/>
  <c r="M896" i="31"/>
  <c r="K896" i="31"/>
  <c r="I896" i="31"/>
  <c r="C896" i="31"/>
  <c r="B896" i="31"/>
  <c r="A896" i="31"/>
  <c r="Q895" i="31"/>
  <c r="O895" i="31"/>
  <c r="M895" i="31"/>
  <c r="K895" i="31"/>
  <c r="I895" i="31"/>
  <c r="C895" i="31"/>
  <c r="B895" i="31"/>
  <c r="A895" i="31"/>
  <c r="Q894" i="31"/>
  <c r="O894" i="31"/>
  <c r="M894" i="31"/>
  <c r="K894" i="31"/>
  <c r="I894" i="31"/>
  <c r="C894" i="31"/>
  <c r="B894" i="31"/>
  <c r="A894" i="31"/>
  <c r="Q893" i="31"/>
  <c r="O893" i="31"/>
  <c r="M893" i="31"/>
  <c r="K893" i="31"/>
  <c r="I893" i="31"/>
  <c r="C893" i="31"/>
  <c r="B893" i="31"/>
  <c r="A893" i="31"/>
  <c r="Q892" i="31"/>
  <c r="O892" i="31"/>
  <c r="M892" i="31"/>
  <c r="K892" i="31"/>
  <c r="I892" i="31"/>
  <c r="C892" i="31"/>
  <c r="B892" i="31"/>
  <c r="A892" i="31"/>
  <c r="Q891" i="31"/>
  <c r="O891" i="31"/>
  <c r="M891" i="31"/>
  <c r="K891" i="31"/>
  <c r="I891" i="31"/>
  <c r="C891" i="31"/>
  <c r="B891" i="31"/>
  <c r="A891" i="31"/>
  <c r="Q890" i="31"/>
  <c r="O890" i="31"/>
  <c r="M890" i="31"/>
  <c r="K890" i="31"/>
  <c r="I890" i="31"/>
  <c r="C890" i="31"/>
  <c r="B890" i="31"/>
  <c r="A890" i="31"/>
  <c r="Q889" i="31"/>
  <c r="O889" i="31"/>
  <c r="M889" i="31"/>
  <c r="K889" i="31"/>
  <c r="I889" i="31"/>
  <c r="C889" i="31"/>
  <c r="B889" i="31"/>
  <c r="A889" i="31"/>
  <c r="Q888" i="31"/>
  <c r="O888" i="31"/>
  <c r="M888" i="31"/>
  <c r="K888" i="31"/>
  <c r="I888" i="31"/>
  <c r="C888" i="31"/>
  <c r="B888" i="31"/>
  <c r="A888" i="31"/>
  <c r="Q887" i="31"/>
  <c r="O887" i="31"/>
  <c r="M887" i="31"/>
  <c r="K887" i="31"/>
  <c r="I887" i="31"/>
  <c r="C887" i="31"/>
  <c r="B887" i="31"/>
  <c r="A887" i="31"/>
  <c r="Q886" i="31"/>
  <c r="O886" i="31"/>
  <c r="M886" i="31"/>
  <c r="K886" i="31"/>
  <c r="I886" i="31"/>
  <c r="C886" i="31"/>
  <c r="B886" i="31"/>
  <c r="A886" i="31"/>
  <c r="Q885" i="31"/>
  <c r="O885" i="31"/>
  <c r="M885" i="31"/>
  <c r="K885" i="31"/>
  <c r="I885" i="31"/>
  <c r="C885" i="31"/>
  <c r="B885" i="31"/>
  <c r="A885" i="31"/>
  <c r="Q884" i="31"/>
  <c r="O884" i="31"/>
  <c r="M884" i="31"/>
  <c r="K884" i="31"/>
  <c r="I884" i="31"/>
  <c r="C884" i="31"/>
  <c r="B884" i="31"/>
  <c r="A884" i="31"/>
  <c r="Q883" i="31"/>
  <c r="O883" i="31"/>
  <c r="M883" i="31"/>
  <c r="K883" i="31"/>
  <c r="I883" i="31"/>
  <c r="C883" i="31"/>
  <c r="B883" i="31"/>
  <c r="A883" i="31"/>
  <c r="Q882" i="31"/>
  <c r="O882" i="31"/>
  <c r="M882" i="31"/>
  <c r="K882" i="31"/>
  <c r="I882" i="31"/>
  <c r="C882" i="31"/>
  <c r="B882" i="31"/>
  <c r="A882" i="31"/>
  <c r="Q881" i="31"/>
  <c r="O881" i="31"/>
  <c r="M881" i="31"/>
  <c r="K881" i="31"/>
  <c r="I881" i="31"/>
  <c r="C881" i="31"/>
  <c r="B881" i="31"/>
  <c r="A881" i="31"/>
  <c r="Q880" i="31"/>
  <c r="O880" i="31"/>
  <c r="M880" i="31"/>
  <c r="K880" i="31"/>
  <c r="I880" i="31"/>
  <c r="C880" i="31"/>
  <c r="B880" i="31"/>
  <c r="A880" i="31"/>
  <c r="Q879" i="31"/>
  <c r="O879" i="31"/>
  <c r="M879" i="31"/>
  <c r="K879" i="31"/>
  <c r="I879" i="31"/>
  <c r="C879" i="31"/>
  <c r="B879" i="31"/>
  <c r="A879" i="31"/>
  <c r="Q878" i="31"/>
  <c r="O878" i="31"/>
  <c r="M878" i="31"/>
  <c r="K878" i="31"/>
  <c r="I878" i="31"/>
  <c r="C878" i="31"/>
  <c r="B878" i="31"/>
  <c r="A878" i="31"/>
  <c r="Q877" i="31"/>
  <c r="O877" i="31"/>
  <c r="M877" i="31"/>
  <c r="K877" i="31"/>
  <c r="I877" i="31"/>
  <c r="C877" i="31"/>
  <c r="B877" i="31"/>
  <c r="A877" i="31"/>
  <c r="Q876" i="31"/>
  <c r="O876" i="31"/>
  <c r="M876" i="31"/>
  <c r="K876" i="31"/>
  <c r="I876" i="31"/>
  <c r="C876" i="31"/>
  <c r="B876" i="31"/>
  <c r="A876" i="31"/>
  <c r="Q875" i="31"/>
  <c r="O875" i="31"/>
  <c r="M875" i="31"/>
  <c r="K875" i="31"/>
  <c r="I875" i="31"/>
  <c r="C875" i="31"/>
  <c r="B875" i="31"/>
  <c r="A875" i="31"/>
  <c r="Q874" i="31"/>
  <c r="O874" i="31"/>
  <c r="M874" i="31"/>
  <c r="K874" i="31"/>
  <c r="I874" i="31"/>
  <c r="C874" i="31"/>
  <c r="B874" i="31"/>
  <c r="A874" i="31"/>
  <c r="Q873" i="31"/>
  <c r="O873" i="31"/>
  <c r="M873" i="31"/>
  <c r="K873" i="31"/>
  <c r="I873" i="31"/>
  <c r="C873" i="31"/>
  <c r="B873" i="31"/>
  <c r="A873" i="31"/>
  <c r="Q872" i="31"/>
  <c r="O872" i="31"/>
  <c r="M872" i="31"/>
  <c r="K872" i="31"/>
  <c r="I872" i="31"/>
  <c r="C872" i="31"/>
  <c r="B872" i="31"/>
  <c r="A872" i="31"/>
  <c r="Q871" i="31"/>
  <c r="O871" i="31"/>
  <c r="M871" i="31"/>
  <c r="K871" i="31"/>
  <c r="I871" i="31"/>
  <c r="C871" i="31"/>
  <c r="B871" i="31"/>
  <c r="A871" i="31"/>
  <c r="Q870" i="31"/>
  <c r="O870" i="31"/>
  <c r="M870" i="31"/>
  <c r="K870" i="31"/>
  <c r="I870" i="31"/>
  <c r="C870" i="31"/>
  <c r="B870" i="31"/>
  <c r="A870" i="31"/>
  <c r="Q869" i="31"/>
  <c r="O869" i="31"/>
  <c r="M869" i="31"/>
  <c r="K869" i="31"/>
  <c r="I869" i="31"/>
  <c r="C869" i="31"/>
  <c r="B869" i="31"/>
  <c r="A869" i="31"/>
  <c r="Q868" i="31"/>
  <c r="O868" i="31"/>
  <c r="M868" i="31"/>
  <c r="K868" i="31"/>
  <c r="I868" i="31"/>
  <c r="C868" i="31"/>
  <c r="B868" i="31"/>
  <c r="A868" i="31"/>
  <c r="Q867" i="31"/>
  <c r="O867" i="31"/>
  <c r="M867" i="31"/>
  <c r="K867" i="31"/>
  <c r="I867" i="31"/>
  <c r="C867" i="31"/>
  <c r="B867" i="31"/>
  <c r="A867" i="31"/>
  <c r="Q866" i="31"/>
  <c r="O866" i="31"/>
  <c r="M866" i="31"/>
  <c r="K866" i="31"/>
  <c r="I866" i="31"/>
  <c r="C866" i="31"/>
  <c r="B866" i="31"/>
  <c r="A866" i="31"/>
  <c r="Q865" i="31"/>
  <c r="O865" i="31"/>
  <c r="M865" i="31"/>
  <c r="K865" i="31"/>
  <c r="I865" i="31"/>
  <c r="C865" i="31"/>
  <c r="B865" i="31"/>
  <c r="A865" i="31"/>
  <c r="Q864" i="31"/>
  <c r="O864" i="31"/>
  <c r="M864" i="31"/>
  <c r="K864" i="31"/>
  <c r="I864" i="31"/>
  <c r="C864" i="31"/>
  <c r="B864" i="31"/>
  <c r="A864" i="31"/>
  <c r="Q863" i="31"/>
  <c r="O863" i="31"/>
  <c r="M863" i="31"/>
  <c r="K863" i="31"/>
  <c r="I863" i="31"/>
  <c r="C863" i="31"/>
  <c r="B863" i="31"/>
  <c r="A863" i="31"/>
  <c r="Q862" i="31"/>
  <c r="O862" i="31"/>
  <c r="M862" i="31"/>
  <c r="K862" i="31"/>
  <c r="I862" i="31"/>
  <c r="C862" i="31"/>
  <c r="B862" i="31"/>
  <c r="A862" i="31"/>
  <c r="Q861" i="31"/>
  <c r="O861" i="31"/>
  <c r="M861" i="31"/>
  <c r="K861" i="31"/>
  <c r="I861" i="31"/>
  <c r="C861" i="31"/>
  <c r="B861" i="31"/>
  <c r="A861" i="31"/>
  <c r="Q860" i="31"/>
  <c r="O860" i="31"/>
  <c r="M860" i="31"/>
  <c r="K860" i="31"/>
  <c r="I860" i="31"/>
  <c r="C860" i="31"/>
  <c r="B860" i="31"/>
  <c r="A860" i="31"/>
  <c r="Q859" i="31"/>
  <c r="O859" i="31"/>
  <c r="M859" i="31"/>
  <c r="K859" i="31"/>
  <c r="I859" i="31"/>
  <c r="C859" i="31"/>
  <c r="B859" i="31"/>
  <c r="A859" i="31"/>
  <c r="Q858" i="31"/>
  <c r="O858" i="31"/>
  <c r="M858" i="31"/>
  <c r="K858" i="31"/>
  <c r="I858" i="31"/>
  <c r="C858" i="31"/>
  <c r="B858" i="31"/>
  <c r="A858" i="31"/>
  <c r="Q857" i="31"/>
  <c r="O857" i="31"/>
  <c r="M857" i="31"/>
  <c r="K857" i="31"/>
  <c r="I857" i="31"/>
  <c r="C857" i="31"/>
  <c r="B857" i="31"/>
  <c r="A857" i="31"/>
  <c r="Q856" i="31"/>
  <c r="O856" i="31"/>
  <c r="M856" i="31"/>
  <c r="K856" i="31"/>
  <c r="I856" i="31"/>
  <c r="C856" i="31"/>
  <c r="B856" i="31"/>
  <c r="A856" i="31"/>
  <c r="Q855" i="31"/>
  <c r="O855" i="31"/>
  <c r="M855" i="31"/>
  <c r="K855" i="31"/>
  <c r="I855" i="31"/>
  <c r="C855" i="31"/>
  <c r="B855" i="31"/>
  <c r="A855" i="31"/>
  <c r="Q854" i="31"/>
  <c r="O854" i="31"/>
  <c r="M854" i="31"/>
  <c r="K854" i="31"/>
  <c r="I854" i="31"/>
  <c r="C854" i="31"/>
  <c r="B854" i="31"/>
  <c r="A854" i="31"/>
  <c r="Q853" i="31"/>
  <c r="O853" i="31"/>
  <c r="M853" i="31"/>
  <c r="K853" i="31"/>
  <c r="I853" i="31"/>
  <c r="C853" i="31"/>
  <c r="B853" i="31"/>
  <c r="A853" i="31"/>
  <c r="Q852" i="31"/>
  <c r="O852" i="31"/>
  <c r="M852" i="31"/>
  <c r="K852" i="31"/>
  <c r="I852" i="31"/>
  <c r="C852" i="31"/>
  <c r="B852" i="31"/>
  <c r="A852" i="31"/>
  <c r="Q851" i="31"/>
  <c r="O851" i="31"/>
  <c r="M851" i="31"/>
  <c r="K851" i="31"/>
  <c r="I851" i="31"/>
  <c r="C851" i="31"/>
  <c r="B851" i="31"/>
  <c r="A851" i="31"/>
  <c r="Q850" i="31"/>
  <c r="O850" i="31"/>
  <c r="M850" i="31"/>
  <c r="K850" i="31"/>
  <c r="I850" i="31"/>
  <c r="C850" i="31"/>
  <c r="B850" i="31"/>
  <c r="A850" i="31"/>
  <c r="Q849" i="31"/>
  <c r="O849" i="31"/>
  <c r="M849" i="31"/>
  <c r="K849" i="31"/>
  <c r="I849" i="31"/>
  <c r="C849" i="31"/>
  <c r="B849" i="31"/>
  <c r="A849" i="31"/>
  <c r="Q848" i="31"/>
  <c r="O848" i="31"/>
  <c r="M848" i="31"/>
  <c r="K848" i="31"/>
  <c r="I848" i="31"/>
  <c r="C848" i="31"/>
  <c r="B848" i="31"/>
  <c r="A848" i="31"/>
  <c r="Q847" i="31"/>
  <c r="O847" i="31"/>
  <c r="M847" i="31"/>
  <c r="K847" i="31"/>
  <c r="I847" i="31"/>
  <c r="C847" i="31"/>
  <c r="B847" i="31"/>
  <c r="A847" i="31"/>
  <c r="Q846" i="31"/>
  <c r="O846" i="31"/>
  <c r="M846" i="31"/>
  <c r="K846" i="31"/>
  <c r="I846" i="31"/>
  <c r="C846" i="31"/>
  <c r="B846" i="31"/>
  <c r="A846" i="31"/>
  <c r="Q845" i="31"/>
  <c r="O845" i="31"/>
  <c r="M845" i="31"/>
  <c r="K845" i="31"/>
  <c r="I845" i="31"/>
  <c r="C845" i="31"/>
  <c r="B845" i="31"/>
  <c r="A845" i="31"/>
  <c r="Q844" i="31"/>
  <c r="O844" i="31"/>
  <c r="M844" i="31"/>
  <c r="K844" i="31"/>
  <c r="I844" i="31"/>
  <c r="C844" i="31"/>
  <c r="B844" i="31"/>
  <c r="A844" i="31"/>
  <c r="Q843" i="31"/>
  <c r="O843" i="31"/>
  <c r="M843" i="31"/>
  <c r="K843" i="31"/>
  <c r="I843" i="31"/>
  <c r="C843" i="31"/>
  <c r="B843" i="31"/>
  <c r="A843" i="31"/>
  <c r="Q842" i="31"/>
  <c r="O842" i="31"/>
  <c r="M842" i="31"/>
  <c r="K842" i="31"/>
  <c r="I842" i="31"/>
  <c r="C842" i="31"/>
  <c r="B842" i="31"/>
  <c r="A842" i="31"/>
  <c r="Q841" i="31"/>
  <c r="O841" i="31"/>
  <c r="M841" i="31"/>
  <c r="K841" i="31"/>
  <c r="I841" i="31"/>
  <c r="C841" i="31"/>
  <c r="B841" i="31"/>
  <c r="A841" i="31"/>
  <c r="Q840" i="31"/>
  <c r="O840" i="31"/>
  <c r="M840" i="31"/>
  <c r="K840" i="31"/>
  <c r="I840" i="31"/>
  <c r="C840" i="31"/>
  <c r="B840" i="31"/>
  <c r="A840" i="31"/>
  <c r="Q839" i="31"/>
  <c r="O839" i="31"/>
  <c r="M839" i="31"/>
  <c r="K839" i="31"/>
  <c r="I839" i="31"/>
  <c r="C839" i="31"/>
  <c r="B839" i="31"/>
  <c r="A839" i="31"/>
  <c r="Q838" i="31"/>
  <c r="O838" i="31"/>
  <c r="M838" i="31"/>
  <c r="K838" i="31"/>
  <c r="I838" i="31"/>
  <c r="C838" i="31"/>
  <c r="B838" i="31"/>
  <c r="A838" i="31"/>
  <c r="Q837" i="31"/>
  <c r="O837" i="31"/>
  <c r="M837" i="31"/>
  <c r="K837" i="31"/>
  <c r="I837" i="31"/>
  <c r="C837" i="31"/>
  <c r="B837" i="31"/>
  <c r="A837" i="31"/>
  <c r="Q836" i="31"/>
  <c r="O836" i="31"/>
  <c r="M836" i="31"/>
  <c r="K836" i="31"/>
  <c r="I836" i="31"/>
  <c r="C836" i="31"/>
  <c r="B836" i="31"/>
  <c r="A836" i="31"/>
  <c r="Q835" i="31"/>
  <c r="O835" i="31"/>
  <c r="M835" i="31"/>
  <c r="K835" i="31"/>
  <c r="I835" i="31"/>
  <c r="C835" i="31"/>
  <c r="B835" i="31"/>
  <c r="A835" i="31"/>
  <c r="Q834" i="31"/>
  <c r="O834" i="31"/>
  <c r="M834" i="31"/>
  <c r="K834" i="31"/>
  <c r="I834" i="31"/>
  <c r="C834" i="31"/>
  <c r="B834" i="31"/>
  <c r="A834" i="31"/>
  <c r="Q833" i="31"/>
  <c r="O833" i="31"/>
  <c r="M833" i="31"/>
  <c r="K833" i="31"/>
  <c r="I833" i="31"/>
  <c r="C833" i="31"/>
  <c r="B833" i="31"/>
  <c r="A833" i="31"/>
  <c r="Q832" i="31"/>
  <c r="O832" i="31"/>
  <c r="M832" i="31"/>
  <c r="K832" i="31"/>
  <c r="I832" i="31"/>
  <c r="C832" i="31"/>
  <c r="B832" i="31"/>
  <c r="A832" i="31"/>
  <c r="Q831" i="31"/>
  <c r="O831" i="31"/>
  <c r="M831" i="31"/>
  <c r="K831" i="31"/>
  <c r="I831" i="31"/>
  <c r="C831" i="31"/>
  <c r="B831" i="31"/>
  <c r="A831" i="31"/>
  <c r="Q830" i="31"/>
  <c r="O830" i="31"/>
  <c r="M830" i="31"/>
  <c r="K830" i="31"/>
  <c r="I830" i="31"/>
  <c r="C830" i="31"/>
  <c r="B830" i="31"/>
  <c r="A830" i="31"/>
  <c r="Q829" i="31"/>
  <c r="O829" i="31"/>
  <c r="M829" i="31"/>
  <c r="K829" i="31"/>
  <c r="I829" i="31"/>
  <c r="C829" i="31"/>
  <c r="B829" i="31"/>
  <c r="A829" i="31"/>
  <c r="Q828" i="31"/>
  <c r="O828" i="31"/>
  <c r="M828" i="31"/>
  <c r="K828" i="31"/>
  <c r="I828" i="31"/>
  <c r="C828" i="31"/>
  <c r="B828" i="31"/>
  <c r="A828" i="31"/>
  <c r="Q827" i="31"/>
  <c r="O827" i="31"/>
  <c r="M827" i="31"/>
  <c r="K827" i="31"/>
  <c r="I827" i="31"/>
  <c r="C827" i="31"/>
  <c r="B827" i="31"/>
  <c r="A827" i="31"/>
  <c r="Q826" i="31"/>
  <c r="O826" i="31"/>
  <c r="M826" i="31"/>
  <c r="K826" i="31"/>
  <c r="I826" i="31"/>
  <c r="C826" i="31"/>
  <c r="B826" i="31"/>
  <c r="A826" i="31"/>
  <c r="Q825" i="31"/>
  <c r="O825" i="31"/>
  <c r="M825" i="31"/>
  <c r="K825" i="31"/>
  <c r="I825" i="31"/>
  <c r="C825" i="31"/>
  <c r="B825" i="31"/>
  <c r="A825" i="31"/>
  <c r="Q824" i="31"/>
  <c r="O824" i="31"/>
  <c r="M824" i="31"/>
  <c r="K824" i="31"/>
  <c r="I824" i="31"/>
  <c r="C824" i="31"/>
  <c r="B824" i="31"/>
  <c r="A824" i="31"/>
  <c r="Q823" i="31"/>
  <c r="O823" i="31"/>
  <c r="M823" i="31"/>
  <c r="K823" i="31"/>
  <c r="I823" i="31"/>
  <c r="C823" i="31"/>
  <c r="B823" i="31"/>
  <c r="A823" i="31"/>
  <c r="Q822" i="31"/>
  <c r="O822" i="31"/>
  <c r="M822" i="31"/>
  <c r="K822" i="31"/>
  <c r="I822" i="31"/>
  <c r="C822" i="31"/>
  <c r="B822" i="31"/>
  <c r="A822" i="31"/>
  <c r="Q821" i="31"/>
  <c r="O821" i="31"/>
  <c r="M821" i="31"/>
  <c r="K821" i="31"/>
  <c r="I821" i="31"/>
  <c r="C821" i="31"/>
  <c r="B821" i="31"/>
  <c r="A821" i="31"/>
  <c r="Q820" i="31"/>
  <c r="O820" i="31"/>
  <c r="M820" i="31"/>
  <c r="K820" i="31"/>
  <c r="I820" i="31"/>
  <c r="C820" i="31"/>
  <c r="B820" i="31"/>
  <c r="A820" i="31"/>
  <c r="Q819" i="31"/>
  <c r="O819" i="31"/>
  <c r="M819" i="31"/>
  <c r="K819" i="31"/>
  <c r="I819" i="31"/>
  <c r="C819" i="31"/>
  <c r="B819" i="31"/>
  <c r="A819" i="31"/>
  <c r="Q818" i="31"/>
  <c r="O818" i="31"/>
  <c r="M818" i="31"/>
  <c r="K818" i="31"/>
  <c r="I818" i="31"/>
  <c r="C818" i="31"/>
  <c r="B818" i="31"/>
  <c r="A818" i="31"/>
  <c r="Q817" i="31"/>
  <c r="O817" i="31"/>
  <c r="M817" i="31"/>
  <c r="K817" i="31"/>
  <c r="I817" i="31"/>
  <c r="C817" i="31"/>
  <c r="B817" i="31"/>
  <c r="A817" i="31"/>
  <c r="Q816" i="31"/>
  <c r="O816" i="31"/>
  <c r="M816" i="31"/>
  <c r="K816" i="31"/>
  <c r="I816" i="31"/>
  <c r="C816" i="31"/>
  <c r="B816" i="31"/>
  <c r="A816" i="31"/>
  <c r="Q815" i="31"/>
  <c r="O815" i="31"/>
  <c r="M815" i="31"/>
  <c r="K815" i="31"/>
  <c r="I815" i="31"/>
  <c r="C815" i="31"/>
  <c r="B815" i="31"/>
  <c r="A815" i="31"/>
  <c r="Q814" i="31"/>
  <c r="O814" i="31"/>
  <c r="M814" i="31"/>
  <c r="K814" i="31"/>
  <c r="I814" i="31"/>
  <c r="C814" i="31"/>
  <c r="B814" i="31"/>
  <c r="A814" i="31"/>
  <c r="Q813" i="31"/>
  <c r="O813" i="31"/>
  <c r="M813" i="31"/>
  <c r="K813" i="31"/>
  <c r="I813" i="31"/>
  <c r="C813" i="31"/>
  <c r="B813" i="31"/>
  <c r="A813" i="31"/>
  <c r="Q812" i="31"/>
  <c r="O812" i="31"/>
  <c r="M812" i="31"/>
  <c r="K812" i="31"/>
  <c r="I812" i="31"/>
  <c r="C812" i="31"/>
  <c r="B812" i="31"/>
  <c r="A812" i="31"/>
  <c r="Q811" i="31"/>
  <c r="O811" i="31"/>
  <c r="M811" i="31"/>
  <c r="K811" i="31"/>
  <c r="I811" i="31"/>
  <c r="C811" i="31"/>
  <c r="B811" i="31"/>
  <c r="A811" i="31"/>
  <c r="Q810" i="31"/>
  <c r="O810" i="31"/>
  <c r="M810" i="31"/>
  <c r="K810" i="31"/>
  <c r="I810" i="31"/>
  <c r="C810" i="31"/>
  <c r="B810" i="31"/>
  <c r="A810" i="31"/>
  <c r="Q809" i="31"/>
  <c r="O809" i="31"/>
  <c r="M809" i="31"/>
  <c r="K809" i="31"/>
  <c r="I809" i="31"/>
  <c r="C809" i="31"/>
  <c r="B809" i="31"/>
  <c r="A809" i="31"/>
  <c r="Q808" i="31"/>
  <c r="O808" i="31"/>
  <c r="M808" i="31"/>
  <c r="K808" i="31"/>
  <c r="I808" i="31"/>
  <c r="C808" i="31"/>
  <c r="B808" i="31"/>
  <c r="A808" i="31"/>
  <c r="Q807" i="31"/>
  <c r="O807" i="31"/>
  <c r="M807" i="31"/>
  <c r="K807" i="31"/>
  <c r="I807" i="31"/>
  <c r="C807" i="31"/>
  <c r="B807" i="31"/>
  <c r="A807" i="31"/>
  <c r="Q806" i="31"/>
  <c r="O806" i="31"/>
  <c r="M806" i="31"/>
  <c r="K806" i="31"/>
  <c r="I806" i="31"/>
  <c r="C806" i="31"/>
  <c r="B806" i="31"/>
  <c r="A806" i="31"/>
  <c r="Q805" i="31"/>
  <c r="O805" i="31"/>
  <c r="M805" i="31"/>
  <c r="K805" i="31"/>
  <c r="I805" i="31"/>
  <c r="C805" i="31"/>
  <c r="B805" i="31"/>
  <c r="A805" i="31"/>
  <c r="Q804" i="31"/>
  <c r="O804" i="31"/>
  <c r="M804" i="31"/>
  <c r="K804" i="31"/>
  <c r="I804" i="31"/>
  <c r="C804" i="31"/>
  <c r="B804" i="31"/>
  <c r="A804" i="31"/>
  <c r="Q803" i="31"/>
  <c r="O803" i="31"/>
  <c r="M803" i="31"/>
  <c r="K803" i="31"/>
  <c r="I803" i="31"/>
  <c r="C803" i="31"/>
  <c r="B803" i="31"/>
  <c r="A803" i="31"/>
  <c r="Q802" i="31"/>
  <c r="O802" i="31"/>
  <c r="M802" i="31"/>
  <c r="K802" i="31"/>
  <c r="I802" i="31"/>
  <c r="C802" i="31"/>
  <c r="B802" i="31"/>
  <c r="A802" i="31"/>
  <c r="Q801" i="31"/>
  <c r="O801" i="31"/>
  <c r="M801" i="31"/>
  <c r="K801" i="31"/>
  <c r="I801" i="31"/>
  <c r="C801" i="31"/>
  <c r="B801" i="31"/>
  <c r="A801" i="31"/>
  <c r="Q800" i="31"/>
  <c r="O800" i="31"/>
  <c r="M800" i="31"/>
  <c r="K800" i="31"/>
  <c r="I800" i="31"/>
  <c r="C800" i="31"/>
  <c r="B800" i="31"/>
  <c r="A800" i="31"/>
  <c r="Q799" i="31"/>
  <c r="O799" i="31"/>
  <c r="M799" i="31"/>
  <c r="K799" i="31"/>
  <c r="I799" i="31"/>
  <c r="C799" i="31"/>
  <c r="B799" i="31"/>
  <c r="A799" i="31"/>
  <c r="Q798" i="31"/>
  <c r="O798" i="31"/>
  <c r="M798" i="31"/>
  <c r="K798" i="31"/>
  <c r="I798" i="31"/>
  <c r="C798" i="31"/>
  <c r="B798" i="31"/>
  <c r="A798" i="31"/>
  <c r="Q797" i="31"/>
  <c r="O797" i="31"/>
  <c r="M797" i="31"/>
  <c r="K797" i="31"/>
  <c r="I797" i="31"/>
  <c r="C797" i="31"/>
  <c r="B797" i="31"/>
  <c r="A797" i="31"/>
  <c r="Q796" i="31"/>
  <c r="O796" i="31"/>
  <c r="M796" i="31"/>
  <c r="K796" i="31"/>
  <c r="I796" i="31"/>
  <c r="C796" i="31"/>
  <c r="B796" i="31"/>
  <c r="A796" i="31"/>
  <c r="Q795" i="31"/>
  <c r="O795" i="31"/>
  <c r="M795" i="31"/>
  <c r="K795" i="31"/>
  <c r="I795" i="31"/>
  <c r="C795" i="31"/>
  <c r="B795" i="31"/>
  <c r="A795" i="31"/>
  <c r="Q794" i="31"/>
  <c r="O794" i="31"/>
  <c r="M794" i="31"/>
  <c r="K794" i="31"/>
  <c r="I794" i="31"/>
  <c r="C794" i="31"/>
  <c r="B794" i="31"/>
  <c r="A794" i="31"/>
  <c r="Q793" i="31"/>
  <c r="O793" i="31"/>
  <c r="M793" i="31"/>
  <c r="K793" i="31"/>
  <c r="I793" i="31"/>
  <c r="C793" i="31"/>
  <c r="B793" i="31"/>
  <c r="A793" i="31"/>
  <c r="Q792" i="31"/>
  <c r="O792" i="31"/>
  <c r="M792" i="31"/>
  <c r="K792" i="31"/>
  <c r="I792" i="31"/>
  <c r="C792" i="31"/>
  <c r="B792" i="31"/>
  <c r="A792" i="31"/>
  <c r="Q791" i="31"/>
  <c r="O791" i="31"/>
  <c r="M791" i="31"/>
  <c r="K791" i="31"/>
  <c r="I791" i="31"/>
  <c r="C791" i="31"/>
  <c r="B791" i="31"/>
  <c r="A791" i="31"/>
  <c r="Q790" i="31"/>
  <c r="O790" i="31"/>
  <c r="M790" i="31"/>
  <c r="K790" i="31"/>
  <c r="I790" i="31"/>
  <c r="C790" i="31"/>
  <c r="B790" i="31"/>
  <c r="A790" i="31"/>
  <c r="Q789" i="31"/>
  <c r="O789" i="31"/>
  <c r="M789" i="31"/>
  <c r="K789" i="31"/>
  <c r="I789" i="31"/>
  <c r="C789" i="31"/>
  <c r="B789" i="31"/>
  <c r="A789" i="31"/>
  <c r="Q788" i="31"/>
  <c r="O788" i="31"/>
  <c r="M788" i="31"/>
  <c r="K788" i="31"/>
  <c r="I788" i="31"/>
  <c r="C788" i="31"/>
  <c r="B788" i="31"/>
  <c r="A788" i="31"/>
  <c r="Q787" i="31"/>
  <c r="O787" i="31"/>
  <c r="M787" i="31"/>
  <c r="K787" i="31"/>
  <c r="I787" i="31"/>
  <c r="C787" i="31"/>
  <c r="B787" i="31"/>
  <c r="A787" i="31"/>
  <c r="Q786" i="31"/>
  <c r="O786" i="31"/>
  <c r="M786" i="31"/>
  <c r="K786" i="31"/>
  <c r="I786" i="31"/>
  <c r="C786" i="31"/>
  <c r="B786" i="31"/>
  <c r="A786" i="31"/>
  <c r="Q785" i="31"/>
  <c r="O785" i="31"/>
  <c r="M785" i="31"/>
  <c r="K785" i="31"/>
  <c r="I785" i="31"/>
  <c r="C785" i="31"/>
  <c r="B785" i="31"/>
  <c r="A785" i="31"/>
  <c r="Q784" i="31"/>
  <c r="O784" i="31"/>
  <c r="M784" i="31"/>
  <c r="K784" i="31"/>
  <c r="I784" i="31"/>
  <c r="C784" i="31"/>
  <c r="B784" i="31"/>
  <c r="A784" i="31"/>
  <c r="Q783" i="31"/>
  <c r="O783" i="31"/>
  <c r="M783" i="31"/>
  <c r="K783" i="31"/>
  <c r="I783" i="31"/>
  <c r="C783" i="31"/>
  <c r="B783" i="31"/>
  <c r="A783" i="31"/>
  <c r="Q782" i="31"/>
  <c r="O782" i="31"/>
  <c r="M782" i="31"/>
  <c r="K782" i="31"/>
  <c r="I782" i="31"/>
  <c r="C782" i="31"/>
  <c r="B782" i="31"/>
  <c r="A782" i="31"/>
  <c r="Q781" i="31"/>
  <c r="O781" i="31"/>
  <c r="M781" i="31"/>
  <c r="K781" i="31"/>
  <c r="I781" i="31"/>
  <c r="C781" i="31"/>
  <c r="B781" i="31"/>
  <c r="A781" i="31"/>
  <c r="Q780" i="31"/>
  <c r="O780" i="31"/>
  <c r="M780" i="31"/>
  <c r="K780" i="31"/>
  <c r="I780" i="31"/>
  <c r="C780" i="31"/>
  <c r="B780" i="31"/>
  <c r="A780" i="31"/>
  <c r="Q779" i="31"/>
  <c r="O779" i="31"/>
  <c r="M779" i="31"/>
  <c r="K779" i="31"/>
  <c r="I779" i="31"/>
  <c r="C779" i="31"/>
  <c r="B779" i="31"/>
  <c r="A779" i="31"/>
  <c r="Q778" i="31"/>
  <c r="O778" i="31"/>
  <c r="M778" i="31"/>
  <c r="K778" i="31"/>
  <c r="I778" i="31"/>
  <c r="C778" i="31"/>
  <c r="B778" i="31"/>
  <c r="A778" i="31"/>
  <c r="Q777" i="31"/>
  <c r="O777" i="31"/>
  <c r="M777" i="31"/>
  <c r="K777" i="31"/>
  <c r="I777" i="31"/>
  <c r="C777" i="31"/>
  <c r="B777" i="31"/>
  <c r="A777" i="31"/>
  <c r="Q776" i="31"/>
  <c r="O776" i="31"/>
  <c r="M776" i="31"/>
  <c r="K776" i="31"/>
  <c r="I776" i="31"/>
  <c r="C776" i="31"/>
  <c r="B776" i="31"/>
  <c r="A776" i="31"/>
  <c r="Q775" i="31"/>
  <c r="O775" i="31"/>
  <c r="M775" i="31"/>
  <c r="K775" i="31"/>
  <c r="I775" i="31"/>
  <c r="C775" i="31"/>
  <c r="B775" i="31"/>
  <c r="A775" i="31"/>
  <c r="Q774" i="31"/>
  <c r="O774" i="31"/>
  <c r="M774" i="31"/>
  <c r="K774" i="31"/>
  <c r="I774" i="31"/>
  <c r="C774" i="31"/>
  <c r="B774" i="31"/>
  <c r="A774" i="31"/>
  <c r="Q773" i="31"/>
  <c r="O773" i="31"/>
  <c r="M773" i="31"/>
  <c r="K773" i="31"/>
  <c r="I773" i="31"/>
  <c r="C773" i="31"/>
  <c r="B773" i="31"/>
  <c r="A773" i="31"/>
  <c r="Q772" i="31"/>
  <c r="O772" i="31"/>
  <c r="M772" i="31"/>
  <c r="K772" i="31"/>
  <c r="I772" i="31"/>
  <c r="C772" i="31"/>
  <c r="B772" i="31"/>
  <c r="A772" i="31"/>
  <c r="Q771" i="31"/>
  <c r="O771" i="31"/>
  <c r="M771" i="31"/>
  <c r="K771" i="31"/>
  <c r="I771" i="31"/>
  <c r="C771" i="31"/>
  <c r="B771" i="31"/>
  <c r="A771" i="31"/>
  <c r="Q770" i="31"/>
  <c r="O770" i="31"/>
  <c r="M770" i="31"/>
  <c r="K770" i="31"/>
  <c r="I770" i="31"/>
  <c r="C770" i="31"/>
  <c r="B770" i="31"/>
  <c r="A770" i="31"/>
  <c r="Q769" i="31"/>
  <c r="O769" i="31"/>
  <c r="M769" i="31"/>
  <c r="K769" i="31"/>
  <c r="I769" i="31"/>
  <c r="C769" i="31"/>
  <c r="B769" i="31"/>
  <c r="A769" i="31"/>
  <c r="Q768" i="31"/>
  <c r="O768" i="31"/>
  <c r="M768" i="31"/>
  <c r="K768" i="31"/>
  <c r="I768" i="31"/>
  <c r="C768" i="31"/>
  <c r="B768" i="31"/>
  <c r="A768" i="31"/>
  <c r="Q767" i="31"/>
  <c r="O767" i="31"/>
  <c r="M767" i="31"/>
  <c r="K767" i="31"/>
  <c r="I767" i="31"/>
  <c r="C767" i="31"/>
  <c r="B767" i="31"/>
  <c r="A767" i="31"/>
  <c r="Q766" i="31"/>
  <c r="O766" i="31"/>
  <c r="M766" i="31"/>
  <c r="K766" i="31"/>
  <c r="I766" i="31"/>
  <c r="C766" i="31"/>
  <c r="B766" i="31"/>
  <c r="A766" i="31"/>
  <c r="Q765" i="31"/>
  <c r="O765" i="31"/>
  <c r="M765" i="31"/>
  <c r="K765" i="31"/>
  <c r="I765" i="31"/>
  <c r="C765" i="31"/>
  <c r="B765" i="31"/>
  <c r="A765" i="31"/>
  <c r="Q764" i="31"/>
  <c r="O764" i="31"/>
  <c r="M764" i="31"/>
  <c r="K764" i="31"/>
  <c r="I764" i="31"/>
  <c r="C764" i="31"/>
  <c r="B764" i="31"/>
  <c r="A764" i="31"/>
  <c r="Q763" i="31"/>
  <c r="O763" i="31"/>
  <c r="M763" i="31"/>
  <c r="K763" i="31"/>
  <c r="I763" i="31"/>
  <c r="C763" i="31"/>
  <c r="B763" i="31"/>
  <c r="A763" i="31"/>
  <c r="Q762" i="31"/>
  <c r="O762" i="31"/>
  <c r="M762" i="31"/>
  <c r="K762" i="31"/>
  <c r="I762" i="31"/>
  <c r="C762" i="31"/>
  <c r="B762" i="31"/>
  <c r="A762" i="31"/>
  <c r="Q761" i="31"/>
  <c r="O761" i="31"/>
  <c r="M761" i="31"/>
  <c r="K761" i="31"/>
  <c r="I761" i="31"/>
  <c r="C761" i="31"/>
  <c r="B761" i="31"/>
  <c r="A761" i="31"/>
  <c r="Q760" i="31"/>
  <c r="O760" i="31"/>
  <c r="M760" i="31"/>
  <c r="K760" i="31"/>
  <c r="I760" i="31"/>
  <c r="C760" i="31"/>
  <c r="B760" i="31"/>
  <c r="A760" i="31"/>
  <c r="Q759" i="31"/>
  <c r="O759" i="31"/>
  <c r="M759" i="31"/>
  <c r="K759" i="31"/>
  <c r="I759" i="31"/>
  <c r="C759" i="31"/>
  <c r="B759" i="31"/>
  <c r="A759" i="31"/>
  <c r="Q758" i="31"/>
  <c r="O758" i="31"/>
  <c r="M758" i="31"/>
  <c r="K758" i="31"/>
  <c r="I758" i="31"/>
  <c r="C758" i="31"/>
  <c r="B758" i="31"/>
  <c r="A758" i="31"/>
  <c r="Q757" i="31"/>
  <c r="O757" i="31"/>
  <c r="M757" i="31"/>
  <c r="K757" i="31"/>
  <c r="I757" i="31"/>
  <c r="C757" i="31"/>
  <c r="B757" i="31"/>
  <c r="A757" i="31"/>
  <c r="Q756" i="31"/>
  <c r="O756" i="31"/>
  <c r="M756" i="31"/>
  <c r="K756" i="31"/>
  <c r="I756" i="31"/>
  <c r="C756" i="31"/>
  <c r="B756" i="31"/>
  <c r="A756" i="31"/>
  <c r="Q755" i="31"/>
  <c r="O755" i="31"/>
  <c r="M755" i="31"/>
  <c r="K755" i="31"/>
  <c r="I755" i="31"/>
  <c r="C755" i="31"/>
  <c r="B755" i="31"/>
  <c r="A755" i="31"/>
  <c r="Q754" i="31"/>
  <c r="O754" i="31"/>
  <c r="M754" i="31"/>
  <c r="K754" i="31"/>
  <c r="I754" i="31"/>
  <c r="C754" i="31"/>
  <c r="B754" i="31"/>
  <c r="A754" i="31"/>
  <c r="Q753" i="31"/>
  <c r="O753" i="31"/>
  <c r="M753" i="31"/>
  <c r="K753" i="31"/>
  <c r="I753" i="31"/>
  <c r="C753" i="31"/>
  <c r="B753" i="31"/>
  <c r="A753" i="31"/>
  <c r="Q752" i="31"/>
  <c r="O752" i="31"/>
  <c r="M752" i="31"/>
  <c r="K752" i="31"/>
  <c r="I752" i="31"/>
  <c r="C752" i="31"/>
  <c r="B752" i="31"/>
  <c r="A752" i="31"/>
  <c r="Q751" i="31"/>
  <c r="O751" i="31"/>
  <c r="M751" i="31"/>
  <c r="K751" i="31"/>
  <c r="I751" i="31"/>
  <c r="C751" i="31"/>
  <c r="B751" i="31"/>
  <c r="A751" i="31"/>
  <c r="Q750" i="31"/>
  <c r="O750" i="31"/>
  <c r="M750" i="31"/>
  <c r="K750" i="31"/>
  <c r="I750" i="31"/>
  <c r="C750" i="31"/>
  <c r="B750" i="31"/>
  <c r="A750" i="31"/>
  <c r="Q749" i="31"/>
  <c r="O749" i="31"/>
  <c r="M749" i="31"/>
  <c r="K749" i="31"/>
  <c r="I749" i="31"/>
  <c r="C749" i="31"/>
  <c r="B749" i="31"/>
  <c r="A749" i="31"/>
  <c r="Q748" i="31"/>
  <c r="O748" i="31"/>
  <c r="M748" i="31"/>
  <c r="K748" i="31"/>
  <c r="I748" i="31"/>
  <c r="C748" i="31"/>
  <c r="B748" i="31"/>
  <c r="A748" i="31"/>
  <c r="Q747" i="31"/>
  <c r="O747" i="31"/>
  <c r="M747" i="31"/>
  <c r="K747" i="31"/>
  <c r="I747" i="31"/>
  <c r="C747" i="31"/>
  <c r="B747" i="31"/>
  <c r="A747" i="31"/>
  <c r="Q746" i="31"/>
  <c r="O746" i="31"/>
  <c r="M746" i="31"/>
  <c r="K746" i="31"/>
  <c r="I746" i="31"/>
  <c r="C746" i="31"/>
  <c r="B746" i="31"/>
  <c r="A746" i="31"/>
  <c r="Q745" i="31"/>
  <c r="O745" i="31"/>
  <c r="M745" i="31"/>
  <c r="K745" i="31"/>
  <c r="I745" i="31"/>
  <c r="C745" i="31"/>
  <c r="B745" i="31"/>
  <c r="A745" i="31"/>
  <c r="Q744" i="31"/>
  <c r="O744" i="31"/>
  <c r="M744" i="31"/>
  <c r="K744" i="31"/>
  <c r="I744" i="31"/>
  <c r="C744" i="31"/>
  <c r="B744" i="31"/>
  <c r="A744" i="31"/>
  <c r="Q743" i="31"/>
  <c r="O743" i="31"/>
  <c r="M743" i="31"/>
  <c r="K743" i="31"/>
  <c r="I743" i="31"/>
  <c r="C743" i="31"/>
  <c r="B743" i="31"/>
  <c r="A743" i="31"/>
  <c r="Q742" i="31"/>
  <c r="O742" i="31"/>
  <c r="M742" i="31"/>
  <c r="K742" i="31"/>
  <c r="I742" i="31"/>
  <c r="C742" i="31"/>
  <c r="B742" i="31"/>
  <c r="A742" i="31"/>
  <c r="Q741" i="31"/>
  <c r="O741" i="31"/>
  <c r="M741" i="31"/>
  <c r="K741" i="31"/>
  <c r="I741" i="31"/>
  <c r="C741" i="31"/>
  <c r="B741" i="31"/>
  <c r="A741" i="31"/>
  <c r="Q740" i="31"/>
  <c r="O740" i="31"/>
  <c r="M740" i="31"/>
  <c r="K740" i="31"/>
  <c r="I740" i="31"/>
  <c r="C740" i="31"/>
  <c r="B740" i="31"/>
  <c r="A740" i="31"/>
  <c r="Q739" i="31"/>
  <c r="O739" i="31"/>
  <c r="M739" i="31"/>
  <c r="K739" i="31"/>
  <c r="I739" i="31"/>
  <c r="C739" i="31"/>
  <c r="B739" i="31"/>
  <c r="A739" i="31"/>
  <c r="Q738" i="31"/>
  <c r="O738" i="31"/>
  <c r="M738" i="31"/>
  <c r="K738" i="31"/>
  <c r="I738" i="31"/>
  <c r="C738" i="31"/>
  <c r="B738" i="31"/>
  <c r="A738" i="31"/>
  <c r="Q737" i="31"/>
  <c r="O737" i="31"/>
  <c r="M737" i="31"/>
  <c r="K737" i="31"/>
  <c r="I737" i="31"/>
  <c r="C737" i="31"/>
  <c r="B737" i="31"/>
  <c r="A737" i="31"/>
  <c r="Q736" i="31"/>
  <c r="O736" i="31"/>
  <c r="M736" i="31"/>
  <c r="K736" i="31"/>
  <c r="I736" i="31"/>
  <c r="C736" i="31"/>
  <c r="B736" i="31"/>
  <c r="A736" i="31"/>
  <c r="Q735" i="31"/>
  <c r="O735" i="31"/>
  <c r="M735" i="31"/>
  <c r="K735" i="31"/>
  <c r="I735" i="31"/>
  <c r="C735" i="31"/>
  <c r="B735" i="31"/>
  <c r="A735" i="31"/>
  <c r="Q734" i="31"/>
  <c r="O734" i="31"/>
  <c r="M734" i="31"/>
  <c r="K734" i="31"/>
  <c r="I734" i="31"/>
  <c r="C734" i="31"/>
  <c r="B734" i="31"/>
  <c r="A734" i="31"/>
  <c r="Q733" i="31"/>
  <c r="O733" i="31"/>
  <c r="M733" i="31"/>
  <c r="K733" i="31"/>
  <c r="I733" i="31"/>
  <c r="C733" i="31"/>
  <c r="B733" i="31"/>
  <c r="A733" i="31"/>
  <c r="Q732" i="31"/>
  <c r="O732" i="31"/>
  <c r="M732" i="31"/>
  <c r="K732" i="31"/>
  <c r="I732" i="31"/>
  <c r="C732" i="31"/>
  <c r="B732" i="31"/>
  <c r="A732" i="31"/>
  <c r="Q731" i="31"/>
  <c r="O731" i="31"/>
  <c r="M731" i="31"/>
  <c r="K731" i="31"/>
  <c r="I731" i="31"/>
  <c r="C731" i="31"/>
  <c r="B731" i="31"/>
  <c r="A731" i="31"/>
  <c r="Q730" i="31"/>
  <c r="O730" i="31"/>
  <c r="M730" i="31"/>
  <c r="K730" i="31"/>
  <c r="I730" i="31"/>
  <c r="C730" i="31"/>
  <c r="B730" i="31"/>
  <c r="A730" i="31"/>
  <c r="Q729" i="31"/>
  <c r="O729" i="31"/>
  <c r="M729" i="31"/>
  <c r="K729" i="31"/>
  <c r="I729" i="31"/>
  <c r="C729" i="31"/>
  <c r="B729" i="31"/>
  <c r="A729" i="31"/>
  <c r="Q728" i="31"/>
  <c r="O728" i="31"/>
  <c r="M728" i="31"/>
  <c r="K728" i="31"/>
  <c r="I728" i="31"/>
  <c r="C728" i="31"/>
  <c r="B728" i="31"/>
  <c r="A728" i="31"/>
  <c r="Q727" i="31"/>
  <c r="O727" i="31"/>
  <c r="M727" i="31"/>
  <c r="K727" i="31"/>
  <c r="I727" i="31"/>
  <c r="C727" i="31"/>
  <c r="B727" i="31"/>
  <c r="A727" i="31"/>
  <c r="Q726" i="31"/>
  <c r="O726" i="31"/>
  <c r="M726" i="31"/>
  <c r="K726" i="31"/>
  <c r="I726" i="31"/>
  <c r="C726" i="31"/>
  <c r="B726" i="31"/>
  <c r="A726" i="31"/>
  <c r="Q725" i="31"/>
  <c r="O725" i="31"/>
  <c r="M725" i="31"/>
  <c r="K725" i="31"/>
  <c r="I725" i="31"/>
  <c r="C725" i="31"/>
  <c r="B725" i="31"/>
  <c r="A725" i="31"/>
  <c r="Q724" i="31"/>
  <c r="O724" i="31"/>
  <c r="M724" i="31"/>
  <c r="K724" i="31"/>
  <c r="I724" i="31"/>
  <c r="C724" i="31"/>
  <c r="B724" i="31"/>
  <c r="A724" i="31"/>
  <c r="Q723" i="31"/>
  <c r="O723" i="31"/>
  <c r="M723" i="31"/>
  <c r="K723" i="31"/>
  <c r="I723" i="31"/>
  <c r="C723" i="31"/>
  <c r="B723" i="31"/>
  <c r="A723" i="31"/>
  <c r="Q722" i="31"/>
  <c r="O722" i="31"/>
  <c r="M722" i="31"/>
  <c r="K722" i="31"/>
  <c r="I722" i="31"/>
  <c r="C722" i="31"/>
  <c r="B722" i="31"/>
  <c r="A722" i="31"/>
  <c r="Q721" i="31"/>
  <c r="O721" i="31"/>
  <c r="M721" i="31"/>
  <c r="K721" i="31"/>
  <c r="I721" i="31"/>
  <c r="C721" i="31"/>
  <c r="B721" i="31"/>
  <c r="A721" i="31"/>
  <c r="Q720" i="31"/>
  <c r="O720" i="31"/>
  <c r="M720" i="31"/>
  <c r="K720" i="31"/>
  <c r="I720" i="31"/>
  <c r="C720" i="31"/>
  <c r="B720" i="31"/>
  <c r="A720" i="31"/>
  <c r="Q719" i="31"/>
  <c r="O719" i="31"/>
  <c r="M719" i="31"/>
  <c r="K719" i="31"/>
  <c r="I719" i="31"/>
  <c r="C719" i="31"/>
  <c r="B719" i="31"/>
  <c r="A719" i="31"/>
  <c r="Q718" i="31"/>
  <c r="O718" i="31"/>
  <c r="M718" i="31"/>
  <c r="K718" i="31"/>
  <c r="I718" i="31"/>
  <c r="C718" i="31"/>
  <c r="B718" i="31"/>
  <c r="A718" i="31"/>
  <c r="Q717" i="31"/>
  <c r="O717" i="31"/>
  <c r="M717" i="31"/>
  <c r="K717" i="31"/>
  <c r="I717" i="31"/>
  <c r="C717" i="31"/>
  <c r="B717" i="31"/>
  <c r="A717" i="31"/>
  <c r="Q716" i="31"/>
  <c r="O716" i="31"/>
  <c r="M716" i="31"/>
  <c r="K716" i="31"/>
  <c r="I716" i="31"/>
  <c r="C716" i="31"/>
  <c r="B716" i="31"/>
  <c r="A716" i="31"/>
  <c r="Q715" i="31"/>
  <c r="O715" i="31"/>
  <c r="M715" i="31"/>
  <c r="K715" i="31"/>
  <c r="I715" i="31"/>
  <c r="C715" i="31"/>
  <c r="B715" i="31"/>
  <c r="A715" i="31"/>
  <c r="Q714" i="31"/>
  <c r="O714" i="31"/>
  <c r="M714" i="31"/>
  <c r="K714" i="31"/>
  <c r="I714" i="31"/>
  <c r="C714" i="31"/>
  <c r="B714" i="31"/>
  <c r="A714" i="31"/>
  <c r="Q713" i="31"/>
  <c r="O713" i="31"/>
  <c r="M713" i="31"/>
  <c r="K713" i="31"/>
  <c r="I713" i="31"/>
  <c r="C713" i="31"/>
  <c r="B713" i="31"/>
  <c r="A713" i="31"/>
  <c r="Q712" i="31"/>
  <c r="O712" i="31"/>
  <c r="M712" i="31"/>
  <c r="K712" i="31"/>
  <c r="I712" i="31"/>
  <c r="C712" i="31"/>
  <c r="B712" i="31"/>
  <c r="A712" i="31"/>
  <c r="Q711" i="31"/>
  <c r="O711" i="31"/>
  <c r="M711" i="31"/>
  <c r="K711" i="31"/>
  <c r="I711" i="31"/>
  <c r="C711" i="31"/>
  <c r="B711" i="31"/>
  <c r="A711" i="31"/>
  <c r="Q710" i="31"/>
  <c r="O710" i="31"/>
  <c r="M710" i="31"/>
  <c r="K710" i="31"/>
  <c r="I710" i="31"/>
  <c r="C710" i="31"/>
  <c r="B710" i="31"/>
  <c r="A710" i="31"/>
  <c r="Q709" i="31"/>
  <c r="O709" i="31"/>
  <c r="M709" i="31"/>
  <c r="K709" i="31"/>
  <c r="I709" i="31"/>
  <c r="C709" i="31"/>
  <c r="B709" i="31"/>
  <c r="A709" i="31"/>
  <c r="Q708" i="31"/>
  <c r="O708" i="31"/>
  <c r="M708" i="31"/>
  <c r="K708" i="31"/>
  <c r="I708" i="31"/>
  <c r="C708" i="31"/>
  <c r="B708" i="31"/>
  <c r="A708" i="31"/>
  <c r="Q707" i="31"/>
  <c r="O707" i="31"/>
  <c r="M707" i="31"/>
  <c r="K707" i="31"/>
  <c r="I707" i="31"/>
  <c r="C707" i="31"/>
  <c r="B707" i="31"/>
  <c r="A707" i="31"/>
  <c r="Q706" i="31"/>
  <c r="O706" i="31"/>
  <c r="M706" i="31"/>
  <c r="K706" i="31"/>
  <c r="I706" i="31"/>
  <c r="C706" i="31"/>
  <c r="B706" i="31"/>
  <c r="A706" i="31"/>
  <c r="Q705" i="31"/>
  <c r="O705" i="31"/>
  <c r="M705" i="31"/>
  <c r="K705" i="31"/>
  <c r="I705" i="31"/>
  <c r="C705" i="31"/>
  <c r="B705" i="31"/>
  <c r="A705" i="31"/>
  <c r="Q704" i="31"/>
  <c r="O704" i="31"/>
  <c r="M704" i="31"/>
  <c r="K704" i="31"/>
  <c r="I704" i="31"/>
  <c r="C704" i="31"/>
  <c r="B704" i="31"/>
  <c r="A704" i="31"/>
  <c r="Q703" i="31"/>
  <c r="O703" i="31"/>
  <c r="M703" i="31"/>
  <c r="K703" i="31"/>
  <c r="I703" i="31"/>
  <c r="C703" i="31"/>
  <c r="B703" i="31"/>
  <c r="A703" i="31"/>
  <c r="Q702" i="31"/>
  <c r="O702" i="31"/>
  <c r="M702" i="31"/>
  <c r="K702" i="31"/>
  <c r="I702" i="31"/>
  <c r="C702" i="31"/>
  <c r="B702" i="31"/>
  <c r="A702" i="31"/>
  <c r="Q701" i="31"/>
  <c r="O701" i="31"/>
  <c r="M701" i="31"/>
  <c r="K701" i="31"/>
  <c r="I701" i="31"/>
  <c r="C701" i="31"/>
  <c r="B701" i="31"/>
  <c r="A701" i="31"/>
  <c r="Q700" i="31"/>
  <c r="O700" i="31"/>
  <c r="M700" i="31"/>
  <c r="K700" i="31"/>
  <c r="I700" i="31"/>
  <c r="C700" i="31"/>
  <c r="B700" i="31"/>
  <c r="A700" i="31"/>
  <c r="Q699" i="31"/>
  <c r="O699" i="31"/>
  <c r="M699" i="31"/>
  <c r="K699" i="31"/>
  <c r="I699" i="31"/>
  <c r="C699" i="31"/>
  <c r="B699" i="31"/>
  <c r="A699" i="31"/>
  <c r="Q698" i="31"/>
  <c r="O698" i="31"/>
  <c r="M698" i="31"/>
  <c r="K698" i="31"/>
  <c r="I698" i="31"/>
  <c r="C698" i="31"/>
  <c r="B698" i="31"/>
  <c r="A698" i="31"/>
  <c r="Q697" i="31"/>
  <c r="O697" i="31"/>
  <c r="M697" i="31"/>
  <c r="K697" i="31"/>
  <c r="I697" i="31"/>
  <c r="C697" i="31"/>
  <c r="B697" i="31"/>
  <c r="A697" i="31"/>
  <c r="Q696" i="31"/>
  <c r="O696" i="31"/>
  <c r="M696" i="31"/>
  <c r="K696" i="31"/>
  <c r="I696" i="31"/>
  <c r="C696" i="31"/>
  <c r="B696" i="31"/>
  <c r="A696" i="31"/>
  <c r="Q695" i="31"/>
  <c r="O695" i="31"/>
  <c r="M695" i="31"/>
  <c r="K695" i="31"/>
  <c r="I695" i="31"/>
  <c r="C695" i="31"/>
  <c r="B695" i="31"/>
  <c r="A695" i="31"/>
  <c r="Q694" i="31"/>
  <c r="O694" i="31"/>
  <c r="M694" i="31"/>
  <c r="K694" i="31"/>
  <c r="I694" i="31"/>
  <c r="C694" i="31"/>
  <c r="B694" i="31"/>
  <c r="A694" i="31"/>
  <c r="Q693" i="31"/>
  <c r="O693" i="31"/>
  <c r="M693" i="31"/>
  <c r="K693" i="31"/>
  <c r="I693" i="31"/>
  <c r="C693" i="31"/>
  <c r="B693" i="31"/>
  <c r="A693" i="31"/>
  <c r="Q692" i="31"/>
  <c r="O692" i="31"/>
  <c r="M692" i="31"/>
  <c r="K692" i="31"/>
  <c r="I692" i="31"/>
  <c r="C692" i="31"/>
  <c r="B692" i="31"/>
  <c r="A692" i="31"/>
  <c r="Q691" i="31"/>
  <c r="O691" i="31"/>
  <c r="M691" i="31"/>
  <c r="K691" i="31"/>
  <c r="I691" i="31"/>
  <c r="C691" i="31"/>
  <c r="B691" i="31"/>
  <c r="A691" i="31"/>
  <c r="Q690" i="31"/>
  <c r="O690" i="31"/>
  <c r="M690" i="31"/>
  <c r="K690" i="31"/>
  <c r="I690" i="31"/>
  <c r="C690" i="31"/>
  <c r="B690" i="31"/>
  <c r="A690" i="31"/>
  <c r="Q689" i="31"/>
  <c r="O689" i="31"/>
  <c r="M689" i="31"/>
  <c r="K689" i="31"/>
  <c r="I689" i="31"/>
  <c r="C689" i="31"/>
  <c r="B689" i="31"/>
  <c r="A689" i="31"/>
  <c r="Q688" i="31"/>
  <c r="O688" i="31"/>
  <c r="M688" i="31"/>
  <c r="K688" i="31"/>
  <c r="I688" i="31"/>
  <c r="C688" i="31"/>
  <c r="B688" i="31"/>
  <c r="A688" i="31"/>
  <c r="Q687" i="31"/>
  <c r="O687" i="31"/>
  <c r="M687" i="31"/>
  <c r="K687" i="31"/>
  <c r="I687" i="31"/>
  <c r="C687" i="31"/>
  <c r="B687" i="31"/>
  <c r="A687" i="31"/>
  <c r="Q686" i="31"/>
  <c r="O686" i="31"/>
  <c r="M686" i="31"/>
  <c r="K686" i="31"/>
  <c r="I686" i="31"/>
  <c r="C686" i="31"/>
  <c r="B686" i="31"/>
  <c r="A686" i="31"/>
  <c r="Q685" i="31"/>
  <c r="O685" i="31"/>
  <c r="M685" i="31"/>
  <c r="K685" i="31"/>
  <c r="I685" i="31"/>
  <c r="C685" i="31"/>
  <c r="B685" i="31"/>
  <c r="A685" i="31"/>
  <c r="Q684" i="31"/>
  <c r="O684" i="31"/>
  <c r="M684" i="31"/>
  <c r="K684" i="31"/>
  <c r="I684" i="31"/>
  <c r="C684" i="31"/>
  <c r="B684" i="31"/>
  <c r="A684" i="31"/>
  <c r="Q683" i="31"/>
  <c r="O683" i="31"/>
  <c r="M683" i="31"/>
  <c r="K683" i="31"/>
  <c r="I683" i="31"/>
  <c r="C683" i="31"/>
  <c r="B683" i="31"/>
  <c r="A683" i="31"/>
  <c r="Q682" i="31"/>
  <c r="O682" i="31"/>
  <c r="M682" i="31"/>
  <c r="K682" i="31"/>
  <c r="I682" i="31"/>
  <c r="C682" i="31"/>
  <c r="B682" i="31"/>
  <c r="A682" i="31"/>
  <c r="Q681" i="31"/>
  <c r="O681" i="31"/>
  <c r="M681" i="31"/>
  <c r="K681" i="31"/>
  <c r="I681" i="31"/>
  <c r="C681" i="31"/>
  <c r="B681" i="31"/>
  <c r="A681" i="31"/>
  <c r="Q680" i="31"/>
  <c r="O680" i="31"/>
  <c r="M680" i="31"/>
  <c r="K680" i="31"/>
  <c r="I680" i="31"/>
  <c r="C680" i="31"/>
  <c r="B680" i="31"/>
  <c r="A680" i="31"/>
  <c r="Q679" i="31"/>
  <c r="O679" i="31"/>
  <c r="M679" i="31"/>
  <c r="K679" i="31"/>
  <c r="I679" i="31"/>
  <c r="C679" i="31"/>
  <c r="B679" i="31"/>
  <c r="A679" i="31"/>
  <c r="Q678" i="31"/>
  <c r="O678" i="31"/>
  <c r="M678" i="31"/>
  <c r="K678" i="31"/>
  <c r="I678" i="31"/>
  <c r="C678" i="31"/>
  <c r="B678" i="31"/>
  <c r="A678" i="31"/>
  <c r="Q677" i="31"/>
  <c r="O677" i="31"/>
  <c r="M677" i="31"/>
  <c r="K677" i="31"/>
  <c r="I677" i="31"/>
  <c r="C677" i="31"/>
  <c r="B677" i="31"/>
  <c r="A677" i="31"/>
  <c r="Q676" i="31"/>
  <c r="O676" i="31"/>
  <c r="M676" i="31"/>
  <c r="K676" i="31"/>
  <c r="I676" i="31"/>
  <c r="C676" i="31"/>
  <c r="B676" i="31"/>
  <c r="A676" i="31"/>
  <c r="Q675" i="31"/>
  <c r="O675" i="31"/>
  <c r="M675" i="31"/>
  <c r="K675" i="31"/>
  <c r="I675" i="31"/>
  <c r="C675" i="31"/>
  <c r="B675" i="31"/>
  <c r="A675" i="31"/>
  <c r="Q674" i="31"/>
  <c r="O674" i="31"/>
  <c r="M674" i="31"/>
  <c r="K674" i="31"/>
  <c r="I674" i="31"/>
  <c r="C674" i="31"/>
  <c r="B674" i="31"/>
  <c r="A674" i="31"/>
  <c r="Q673" i="31"/>
  <c r="O673" i="31"/>
  <c r="M673" i="31"/>
  <c r="K673" i="31"/>
  <c r="I673" i="31"/>
  <c r="C673" i="31"/>
  <c r="B673" i="31"/>
  <c r="A673" i="31"/>
  <c r="Q672" i="31"/>
  <c r="O672" i="31"/>
  <c r="M672" i="31"/>
  <c r="K672" i="31"/>
  <c r="I672" i="31"/>
  <c r="C672" i="31"/>
  <c r="B672" i="31"/>
  <c r="A672" i="31"/>
  <c r="Q671" i="31"/>
  <c r="O671" i="31"/>
  <c r="M671" i="31"/>
  <c r="K671" i="31"/>
  <c r="I671" i="31"/>
  <c r="C671" i="31"/>
  <c r="B671" i="31"/>
  <c r="A671" i="31"/>
  <c r="Q670" i="31"/>
  <c r="O670" i="31"/>
  <c r="M670" i="31"/>
  <c r="K670" i="31"/>
  <c r="I670" i="31"/>
  <c r="C670" i="31"/>
  <c r="B670" i="31"/>
  <c r="A670" i="31"/>
  <c r="Q669" i="31"/>
  <c r="O669" i="31"/>
  <c r="M669" i="31"/>
  <c r="K669" i="31"/>
  <c r="I669" i="31"/>
  <c r="C669" i="31"/>
  <c r="B669" i="31"/>
  <c r="A669" i="31"/>
  <c r="Q668" i="31"/>
  <c r="O668" i="31"/>
  <c r="M668" i="31"/>
  <c r="K668" i="31"/>
  <c r="I668" i="31"/>
  <c r="C668" i="31"/>
  <c r="B668" i="31"/>
  <c r="A668" i="31"/>
  <c r="Q667" i="31"/>
  <c r="O667" i="31"/>
  <c r="M667" i="31"/>
  <c r="K667" i="31"/>
  <c r="I667" i="31"/>
  <c r="C667" i="31"/>
  <c r="B667" i="31"/>
  <c r="A667" i="31"/>
  <c r="Q666" i="31"/>
  <c r="O666" i="31"/>
  <c r="M666" i="31"/>
  <c r="K666" i="31"/>
  <c r="I666" i="31"/>
  <c r="C666" i="31"/>
  <c r="B666" i="31"/>
  <c r="A666" i="31"/>
  <c r="Q665" i="31"/>
  <c r="O665" i="31"/>
  <c r="M665" i="31"/>
  <c r="K665" i="31"/>
  <c r="I665" i="31"/>
  <c r="C665" i="31"/>
  <c r="B665" i="31"/>
  <c r="A665" i="31"/>
  <c r="Q664" i="31"/>
  <c r="O664" i="31"/>
  <c r="M664" i="31"/>
  <c r="K664" i="31"/>
  <c r="I664" i="31"/>
  <c r="C664" i="31"/>
  <c r="B664" i="31"/>
  <c r="A664" i="31"/>
  <c r="Q663" i="31"/>
  <c r="O663" i="31"/>
  <c r="M663" i="31"/>
  <c r="K663" i="31"/>
  <c r="I663" i="31"/>
  <c r="C663" i="31"/>
  <c r="B663" i="31"/>
  <c r="A663" i="31"/>
  <c r="Q662" i="31"/>
  <c r="O662" i="31"/>
  <c r="M662" i="31"/>
  <c r="K662" i="31"/>
  <c r="I662" i="31"/>
  <c r="C662" i="31"/>
  <c r="B662" i="31"/>
  <c r="A662" i="31"/>
  <c r="Q661" i="31"/>
  <c r="O661" i="31"/>
  <c r="M661" i="31"/>
  <c r="K661" i="31"/>
  <c r="I661" i="31"/>
  <c r="C661" i="31"/>
  <c r="B661" i="31"/>
  <c r="A661" i="31"/>
  <c r="Q660" i="31"/>
  <c r="O660" i="31"/>
  <c r="M660" i="31"/>
  <c r="K660" i="31"/>
  <c r="I660" i="31"/>
  <c r="C660" i="31"/>
  <c r="B660" i="31"/>
  <c r="A660" i="31"/>
  <c r="Q659" i="31"/>
  <c r="O659" i="31"/>
  <c r="M659" i="31"/>
  <c r="K659" i="31"/>
  <c r="I659" i="31"/>
  <c r="C659" i="31"/>
  <c r="B659" i="31"/>
  <c r="A659" i="31"/>
  <c r="Q658" i="31"/>
  <c r="O658" i="31"/>
  <c r="M658" i="31"/>
  <c r="K658" i="31"/>
  <c r="I658" i="31"/>
  <c r="C658" i="31"/>
  <c r="B658" i="31"/>
  <c r="A658" i="31"/>
  <c r="Q657" i="31"/>
  <c r="O657" i="31"/>
  <c r="M657" i="31"/>
  <c r="K657" i="31"/>
  <c r="I657" i="31"/>
  <c r="C657" i="31"/>
  <c r="B657" i="31"/>
  <c r="A657" i="31"/>
  <c r="Q656" i="31"/>
  <c r="O656" i="31"/>
  <c r="M656" i="31"/>
  <c r="K656" i="31"/>
  <c r="I656" i="31"/>
  <c r="C656" i="31"/>
  <c r="B656" i="31"/>
  <c r="A656" i="31"/>
  <c r="Q655" i="31"/>
  <c r="O655" i="31"/>
  <c r="M655" i="31"/>
  <c r="K655" i="31"/>
  <c r="I655" i="31"/>
  <c r="C655" i="31"/>
  <c r="B655" i="31"/>
  <c r="A655" i="31"/>
  <c r="Q654" i="31"/>
  <c r="O654" i="31"/>
  <c r="M654" i="31"/>
  <c r="K654" i="31"/>
  <c r="I654" i="31"/>
  <c r="C654" i="31"/>
  <c r="B654" i="31"/>
  <c r="A654" i="31"/>
  <c r="Q653" i="31"/>
  <c r="O653" i="31"/>
  <c r="M653" i="31"/>
  <c r="K653" i="31"/>
  <c r="I653" i="31"/>
  <c r="C653" i="31"/>
  <c r="B653" i="31"/>
  <c r="A653" i="31"/>
  <c r="Q652" i="31"/>
  <c r="O652" i="31"/>
  <c r="M652" i="31"/>
  <c r="K652" i="31"/>
  <c r="I652" i="31"/>
  <c r="C652" i="31"/>
  <c r="B652" i="31"/>
  <c r="A652" i="31"/>
  <c r="Q651" i="31"/>
  <c r="O651" i="31"/>
  <c r="M651" i="31"/>
  <c r="K651" i="31"/>
  <c r="I651" i="31"/>
  <c r="C651" i="31"/>
  <c r="B651" i="31"/>
  <c r="A651" i="31"/>
  <c r="Q650" i="31"/>
  <c r="O650" i="31"/>
  <c r="M650" i="31"/>
  <c r="K650" i="31"/>
  <c r="I650" i="31"/>
  <c r="C650" i="31"/>
  <c r="B650" i="31"/>
  <c r="A650" i="31"/>
  <c r="Q649" i="31"/>
  <c r="O649" i="31"/>
  <c r="M649" i="31"/>
  <c r="K649" i="31"/>
  <c r="I649" i="31"/>
  <c r="C649" i="31"/>
  <c r="B649" i="31"/>
  <c r="A649" i="31"/>
  <c r="Q648" i="31"/>
  <c r="O648" i="31"/>
  <c r="M648" i="31"/>
  <c r="K648" i="31"/>
  <c r="I648" i="31"/>
  <c r="C648" i="31"/>
  <c r="B648" i="31"/>
  <c r="A648" i="31"/>
  <c r="Q647" i="31"/>
  <c r="O647" i="31"/>
  <c r="M647" i="31"/>
  <c r="K647" i="31"/>
  <c r="I647" i="31"/>
  <c r="C647" i="31"/>
  <c r="B647" i="31"/>
  <c r="A647" i="31"/>
  <c r="Q646" i="31"/>
  <c r="O646" i="31"/>
  <c r="M646" i="31"/>
  <c r="K646" i="31"/>
  <c r="I646" i="31"/>
  <c r="C646" i="31"/>
  <c r="B646" i="31"/>
  <c r="A646" i="31"/>
  <c r="Q645" i="31"/>
  <c r="O645" i="31"/>
  <c r="M645" i="31"/>
  <c r="K645" i="31"/>
  <c r="I645" i="31"/>
  <c r="C645" i="31"/>
  <c r="B645" i="31"/>
  <c r="A645" i="31"/>
  <c r="Q644" i="31"/>
  <c r="O644" i="31"/>
  <c r="M644" i="31"/>
  <c r="K644" i="31"/>
  <c r="I644" i="31"/>
  <c r="C644" i="31"/>
  <c r="B644" i="31"/>
  <c r="A644" i="31"/>
  <c r="Q643" i="31"/>
  <c r="O643" i="31"/>
  <c r="M643" i="31"/>
  <c r="K643" i="31"/>
  <c r="I643" i="31"/>
  <c r="C643" i="31"/>
  <c r="B643" i="31"/>
  <c r="A643" i="31"/>
  <c r="Q642" i="31"/>
  <c r="O642" i="31"/>
  <c r="M642" i="31"/>
  <c r="K642" i="31"/>
  <c r="I642" i="31"/>
  <c r="C642" i="31"/>
  <c r="B642" i="31"/>
  <c r="A642" i="31"/>
  <c r="Q641" i="31"/>
  <c r="O641" i="31"/>
  <c r="M641" i="31"/>
  <c r="K641" i="31"/>
  <c r="I641" i="31"/>
  <c r="C641" i="31"/>
  <c r="B641" i="31"/>
  <c r="A641" i="31"/>
  <c r="Q640" i="31"/>
  <c r="O640" i="31"/>
  <c r="M640" i="31"/>
  <c r="K640" i="31"/>
  <c r="I640" i="31"/>
  <c r="C640" i="31"/>
  <c r="B640" i="31"/>
  <c r="A640" i="31"/>
  <c r="Q639" i="31"/>
  <c r="O639" i="31"/>
  <c r="M639" i="31"/>
  <c r="K639" i="31"/>
  <c r="I639" i="31"/>
  <c r="C639" i="31"/>
  <c r="B639" i="31"/>
  <c r="A639" i="31"/>
  <c r="Q638" i="31"/>
  <c r="O638" i="31"/>
  <c r="M638" i="31"/>
  <c r="K638" i="31"/>
  <c r="I638" i="31"/>
  <c r="C638" i="31"/>
  <c r="B638" i="31"/>
  <c r="A638" i="31"/>
  <c r="Q637" i="31"/>
  <c r="O637" i="31"/>
  <c r="M637" i="31"/>
  <c r="K637" i="31"/>
  <c r="I637" i="31"/>
  <c r="C637" i="31"/>
  <c r="B637" i="31"/>
  <c r="A637" i="31"/>
  <c r="Q636" i="31"/>
  <c r="O636" i="31"/>
  <c r="M636" i="31"/>
  <c r="K636" i="31"/>
  <c r="I636" i="31"/>
  <c r="C636" i="31"/>
  <c r="B636" i="31"/>
  <c r="A636" i="31"/>
  <c r="Q635" i="31"/>
  <c r="O635" i="31"/>
  <c r="M635" i="31"/>
  <c r="K635" i="31"/>
  <c r="I635" i="31"/>
  <c r="C635" i="31"/>
  <c r="B635" i="31"/>
  <c r="A635" i="31"/>
  <c r="Q634" i="31"/>
  <c r="O634" i="31"/>
  <c r="M634" i="31"/>
  <c r="K634" i="31"/>
  <c r="I634" i="31"/>
  <c r="C634" i="31"/>
  <c r="B634" i="31"/>
  <c r="A634" i="31"/>
  <c r="Q633" i="31"/>
  <c r="O633" i="31"/>
  <c r="M633" i="31"/>
  <c r="K633" i="31"/>
  <c r="I633" i="31"/>
  <c r="C633" i="31"/>
  <c r="B633" i="31"/>
  <c r="A633" i="31"/>
  <c r="Q632" i="31"/>
  <c r="O632" i="31"/>
  <c r="M632" i="31"/>
  <c r="K632" i="31"/>
  <c r="I632" i="31"/>
  <c r="C632" i="31"/>
  <c r="B632" i="31"/>
  <c r="A632" i="31"/>
  <c r="Q631" i="31"/>
  <c r="O631" i="31"/>
  <c r="M631" i="31"/>
  <c r="K631" i="31"/>
  <c r="I631" i="31"/>
  <c r="C631" i="31"/>
  <c r="B631" i="31"/>
  <c r="A631" i="31"/>
  <c r="Q630" i="31"/>
  <c r="O630" i="31"/>
  <c r="M630" i="31"/>
  <c r="K630" i="31"/>
  <c r="I630" i="31"/>
  <c r="C630" i="31"/>
  <c r="B630" i="31"/>
  <c r="A630" i="31"/>
  <c r="Q629" i="31"/>
  <c r="O629" i="31"/>
  <c r="M629" i="31"/>
  <c r="K629" i="31"/>
  <c r="I629" i="31"/>
  <c r="C629" i="31"/>
  <c r="B629" i="31"/>
  <c r="A629" i="31"/>
  <c r="Q628" i="31"/>
  <c r="O628" i="31"/>
  <c r="M628" i="31"/>
  <c r="K628" i="31"/>
  <c r="I628" i="31"/>
  <c r="C628" i="31"/>
  <c r="B628" i="31"/>
  <c r="A628" i="31"/>
  <c r="Q627" i="31"/>
  <c r="O627" i="31"/>
  <c r="M627" i="31"/>
  <c r="K627" i="31"/>
  <c r="I627" i="31"/>
  <c r="C627" i="31"/>
  <c r="B627" i="31"/>
  <c r="A627" i="31"/>
  <c r="Q626" i="31"/>
  <c r="O626" i="31"/>
  <c r="M626" i="31"/>
  <c r="K626" i="31"/>
  <c r="I626" i="31"/>
  <c r="C626" i="31"/>
  <c r="B626" i="31"/>
  <c r="A626" i="31"/>
  <c r="Q625" i="31"/>
  <c r="O625" i="31"/>
  <c r="M625" i="31"/>
  <c r="K625" i="31"/>
  <c r="I625" i="31"/>
  <c r="C625" i="31"/>
  <c r="B625" i="31"/>
  <c r="A625" i="31"/>
  <c r="Q624" i="31"/>
  <c r="O624" i="31"/>
  <c r="M624" i="31"/>
  <c r="K624" i="31"/>
  <c r="I624" i="31"/>
  <c r="C624" i="31"/>
  <c r="B624" i="31"/>
  <c r="A624" i="31"/>
  <c r="Q623" i="31"/>
  <c r="O623" i="31"/>
  <c r="M623" i="31"/>
  <c r="K623" i="31"/>
  <c r="I623" i="31"/>
  <c r="C623" i="31"/>
  <c r="B623" i="31"/>
  <c r="A623" i="31"/>
  <c r="Q622" i="31"/>
  <c r="O622" i="31"/>
  <c r="M622" i="31"/>
  <c r="K622" i="31"/>
  <c r="I622" i="31"/>
  <c r="C622" i="31"/>
  <c r="B622" i="31"/>
  <c r="A622" i="31"/>
  <c r="Q621" i="31"/>
  <c r="O621" i="31"/>
  <c r="M621" i="31"/>
  <c r="K621" i="31"/>
  <c r="I621" i="31"/>
  <c r="C621" i="31"/>
  <c r="B621" i="31"/>
  <c r="A621" i="31"/>
  <c r="Q620" i="31"/>
  <c r="O620" i="31"/>
  <c r="M620" i="31"/>
  <c r="K620" i="31"/>
  <c r="I620" i="31"/>
  <c r="C620" i="31"/>
  <c r="B620" i="31"/>
  <c r="A620" i="31"/>
  <c r="Q619" i="31"/>
  <c r="O619" i="31"/>
  <c r="M619" i="31"/>
  <c r="K619" i="31"/>
  <c r="I619" i="31"/>
  <c r="C619" i="31"/>
  <c r="B619" i="31"/>
  <c r="A619" i="31"/>
  <c r="Q618" i="31"/>
  <c r="O618" i="31"/>
  <c r="M618" i="31"/>
  <c r="K618" i="31"/>
  <c r="I618" i="31"/>
  <c r="C618" i="31"/>
  <c r="B618" i="31"/>
  <c r="A618" i="31"/>
  <c r="Q617" i="31"/>
  <c r="O617" i="31"/>
  <c r="M617" i="31"/>
  <c r="K617" i="31"/>
  <c r="I617" i="31"/>
  <c r="C617" i="31"/>
  <c r="B617" i="31"/>
  <c r="A617" i="31"/>
  <c r="Q616" i="31"/>
  <c r="O616" i="31"/>
  <c r="M616" i="31"/>
  <c r="K616" i="31"/>
  <c r="I616" i="31"/>
  <c r="C616" i="31"/>
  <c r="B616" i="31"/>
  <c r="A616" i="31"/>
  <c r="Q615" i="31"/>
  <c r="O615" i="31"/>
  <c r="M615" i="31"/>
  <c r="K615" i="31"/>
  <c r="I615" i="31"/>
  <c r="C615" i="31"/>
  <c r="B615" i="31"/>
  <c r="A615" i="31"/>
  <c r="Q614" i="31"/>
  <c r="O614" i="31"/>
  <c r="M614" i="31"/>
  <c r="K614" i="31"/>
  <c r="I614" i="31"/>
  <c r="C614" i="31"/>
  <c r="B614" i="31"/>
  <c r="A614" i="31"/>
  <c r="Q613" i="31"/>
  <c r="O613" i="31"/>
  <c r="M613" i="31"/>
  <c r="K613" i="31"/>
  <c r="I613" i="31"/>
  <c r="C613" i="31"/>
  <c r="B613" i="31"/>
  <c r="A613" i="31"/>
  <c r="Q612" i="31"/>
  <c r="O612" i="31"/>
  <c r="M612" i="31"/>
  <c r="K612" i="31"/>
  <c r="I612" i="31"/>
  <c r="C612" i="31"/>
  <c r="B612" i="31"/>
  <c r="A612" i="31"/>
  <c r="Q611" i="31"/>
  <c r="O611" i="31"/>
  <c r="M611" i="31"/>
  <c r="K611" i="31"/>
  <c r="I611" i="31"/>
  <c r="C611" i="31"/>
  <c r="B611" i="31"/>
  <c r="A611" i="31"/>
  <c r="Q610" i="31"/>
  <c r="O610" i="31"/>
  <c r="M610" i="31"/>
  <c r="K610" i="31"/>
  <c r="I610" i="31"/>
  <c r="C610" i="31"/>
  <c r="B610" i="31"/>
  <c r="A610" i="31"/>
  <c r="Q609" i="31"/>
  <c r="O609" i="31"/>
  <c r="M609" i="31"/>
  <c r="K609" i="31"/>
  <c r="I609" i="31"/>
  <c r="C609" i="31"/>
  <c r="B609" i="31"/>
  <c r="A609" i="31"/>
  <c r="Q608" i="31"/>
  <c r="O608" i="31"/>
  <c r="M608" i="31"/>
  <c r="K608" i="31"/>
  <c r="I608" i="31"/>
  <c r="C608" i="31"/>
  <c r="B608" i="31"/>
  <c r="A608" i="31"/>
  <c r="Q607" i="31"/>
  <c r="O607" i="31"/>
  <c r="M607" i="31"/>
  <c r="K607" i="31"/>
  <c r="I607" i="31"/>
  <c r="C607" i="31"/>
  <c r="B607" i="31"/>
  <c r="A607" i="31"/>
  <c r="Q606" i="31"/>
  <c r="O606" i="31"/>
  <c r="M606" i="31"/>
  <c r="K606" i="31"/>
  <c r="I606" i="31"/>
  <c r="C606" i="31"/>
  <c r="B606" i="31"/>
  <c r="A606" i="31"/>
  <c r="Q605" i="31"/>
  <c r="O605" i="31"/>
  <c r="M605" i="31"/>
  <c r="K605" i="31"/>
  <c r="I605" i="31"/>
  <c r="C605" i="31"/>
  <c r="B605" i="31"/>
  <c r="A605" i="31"/>
  <c r="Q604" i="31"/>
  <c r="O604" i="31"/>
  <c r="M604" i="31"/>
  <c r="K604" i="31"/>
  <c r="I604" i="31"/>
  <c r="C604" i="31"/>
  <c r="B604" i="31"/>
  <c r="A604" i="31"/>
  <c r="Q603" i="31"/>
  <c r="O603" i="31"/>
  <c r="M603" i="31"/>
  <c r="K603" i="31"/>
  <c r="I603" i="31"/>
  <c r="C603" i="31"/>
  <c r="B603" i="31"/>
  <c r="A603" i="31"/>
  <c r="Q602" i="31"/>
  <c r="O602" i="31"/>
  <c r="M602" i="31"/>
  <c r="K602" i="31"/>
  <c r="I602" i="31"/>
  <c r="C602" i="31"/>
  <c r="B602" i="31"/>
  <c r="A602" i="31"/>
  <c r="Q601" i="31"/>
  <c r="O601" i="31"/>
  <c r="M601" i="31"/>
  <c r="K601" i="31"/>
  <c r="I601" i="31"/>
  <c r="C601" i="31"/>
  <c r="B601" i="31"/>
  <c r="A601" i="31"/>
  <c r="Q600" i="31"/>
  <c r="O600" i="31"/>
  <c r="M600" i="31"/>
  <c r="K600" i="31"/>
  <c r="I600" i="31"/>
  <c r="C600" i="31"/>
  <c r="B600" i="31"/>
  <c r="A600" i="31"/>
  <c r="Q599" i="31"/>
  <c r="O599" i="31"/>
  <c r="M599" i="31"/>
  <c r="K599" i="31"/>
  <c r="I599" i="31"/>
  <c r="C599" i="31"/>
  <c r="B599" i="31"/>
  <c r="A599" i="31"/>
  <c r="Q598" i="31"/>
  <c r="O598" i="31"/>
  <c r="M598" i="31"/>
  <c r="K598" i="31"/>
  <c r="I598" i="31"/>
  <c r="C598" i="31"/>
  <c r="B598" i="31"/>
  <c r="A598" i="31"/>
  <c r="Q597" i="31"/>
  <c r="O597" i="31"/>
  <c r="M597" i="31"/>
  <c r="K597" i="31"/>
  <c r="I597" i="31"/>
  <c r="C597" i="31"/>
  <c r="B597" i="31"/>
  <c r="A597" i="31"/>
  <c r="Q596" i="31"/>
  <c r="O596" i="31"/>
  <c r="M596" i="31"/>
  <c r="K596" i="31"/>
  <c r="I596" i="31"/>
  <c r="C596" i="31"/>
  <c r="B596" i="31"/>
  <c r="A596" i="31"/>
  <c r="Q595" i="31"/>
  <c r="O595" i="31"/>
  <c r="M595" i="31"/>
  <c r="K595" i="31"/>
  <c r="I595" i="31"/>
  <c r="C595" i="31"/>
  <c r="B595" i="31"/>
  <c r="A595" i="31"/>
  <c r="Q594" i="31"/>
  <c r="O594" i="31"/>
  <c r="M594" i="31"/>
  <c r="K594" i="31"/>
  <c r="I594" i="31"/>
  <c r="C594" i="31"/>
  <c r="B594" i="31"/>
  <c r="A594" i="31"/>
  <c r="Q593" i="31"/>
  <c r="O593" i="31"/>
  <c r="M593" i="31"/>
  <c r="K593" i="31"/>
  <c r="I593" i="31"/>
  <c r="C593" i="31"/>
  <c r="B593" i="31"/>
  <c r="A593" i="31"/>
  <c r="Q592" i="31"/>
  <c r="O592" i="31"/>
  <c r="M592" i="31"/>
  <c r="K592" i="31"/>
  <c r="I592" i="31"/>
  <c r="C592" i="31"/>
  <c r="B592" i="31"/>
  <c r="A592" i="31"/>
  <c r="Q591" i="31"/>
  <c r="O591" i="31"/>
  <c r="M591" i="31"/>
  <c r="K591" i="31"/>
  <c r="I591" i="31"/>
  <c r="C591" i="31"/>
  <c r="B591" i="31"/>
  <c r="A591" i="31"/>
  <c r="Q590" i="31"/>
  <c r="O590" i="31"/>
  <c r="M590" i="31"/>
  <c r="K590" i="31"/>
  <c r="I590" i="31"/>
  <c r="C590" i="31"/>
  <c r="B590" i="31"/>
  <c r="A590" i="31"/>
  <c r="Q589" i="31"/>
  <c r="O589" i="31"/>
  <c r="M589" i="31"/>
  <c r="K589" i="31"/>
  <c r="I589" i="31"/>
  <c r="C589" i="31"/>
  <c r="B589" i="31"/>
  <c r="A589" i="31"/>
  <c r="Q588" i="31"/>
  <c r="O588" i="31"/>
  <c r="M588" i="31"/>
  <c r="K588" i="31"/>
  <c r="I588" i="31"/>
  <c r="C588" i="31"/>
  <c r="B588" i="31"/>
  <c r="A588" i="31"/>
  <c r="Q587" i="31"/>
  <c r="O587" i="31"/>
  <c r="M587" i="31"/>
  <c r="K587" i="31"/>
  <c r="I587" i="31"/>
  <c r="C587" i="31"/>
  <c r="B587" i="31"/>
  <c r="A587" i="31"/>
  <c r="Q586" i="31"/>
  <c r="O586" i="31"/>
  <c r="M586" i="31"/>
  <c r="K586" i="31"/>
  <c r="I586" i="31"/>
  <c r="C586" i="31"/>
  <c r="B586" i="31"/>
  <c r="A586" i="31"/>
  <c r="Q585" i="31"/>
  <c r="O585" i="31"/>
  <c r="M585" i="31"/>
  <c r="K585" i="31"/>
  <c r="I585" i="31"/>
  <c r="C585" i="31"/>
  <c r="B585" i="31"/>
  <c r="A585" i="31"/>
  <c r="Q584" i="31"/>
  <c r="O584" i="31"/>
  <c r="M584" i="31"/>
  <c r="K584" i="31"/>
  <c r="I584" i="31"/>
  <c r="C584" i="31"/>
  <c r="B584" i="31"/>
  <c r="A584" i="31"/>
  <c r="Q583" i="31"/>
  <c r="O583" i="31"/>
  <c r="M583" i="31"/>
  <c r="K583" i="31"/>
  <c r="I583" i="31"/>
  <c r="C583" i="31"/>
  <c r="B583" i="31"/>
  <c r="A583" i="31"/>
  <c r="Q582" i="31"/>
  <c r="O582" i="31"/>
  <c r="M582" i="31"/>
  <c r="K582" i="31"/>
  <c r="I582" i="31"/>
  <c r="C582" i="31"/>
  <c r="B582" i="31"/>
  <c r="A582" i="31"/>
  <c r="Q581" i="31"/>
  <c r="O581" i="31"/>
  <c r="M581" i="31"/>
  <c r="K581" i="31"/>
  <c r="I581" i="31"/>
  <c r="C581" i="31"/>
  <c r="B581" i="31"/>
  <c r="A581" i="31"/>
  <c r="Q580" i="31"/>
  <c r="O580" i="31"/>
  <c r="M580" i="31"/>
  <c r="K580" i="31"/>
  <c r="I580" i="31"/>
  <c r="C580" i="31"/>
  <c r="B580" i="31"/>
  <c r="A580" i="31"/>
  <c r="Q579" i="31"/>
  <c r="O579" i="31"/>
  <c r="M579" i="31"/>
  <c r="K579" i="31"/>
  <c r="I579" i="31"/>
  <c r="C579" i="31"/>
  <c r="B579" i="31"/>
  <c r="A579" i="31"/>
  <c r="Q578" i="31"/>
  <c r="O578" i="31"/>
  <c r="M578" i="31"/>
  <c r="K578" i="31"/>
  <c r="I578" i="31"/>
  <c r="C578" i="31"/>
  <c r="B578" i="31"/>
  <c r="A578" i="31"/>
  <c r="Q577" i="31"/>
  <c r="O577" i="31"/>
  <c r="M577" i="31"/>
  <c r="K577" i="31"/>
  <c r="I577" i="31"/>
  <c r="C577" i="31"/>
  <c r="B577" i="31"/>
  <c r="A577" i="31"/>
  <c r="Q576" i="31"/>
  <c r="O576" i="31"/>
  <c r="M576" i="31"/>
  <c r="K576" i="31"/>
  <c r="I576" i="31"/>
  <c r="C576" i="31"/>
  <c r="B576" i="31"/>
  <c r="A576" i="31"/>
  <c r="Q575" i="31"/>
  <c r="O575" i="31"/>
  <c r="M575" i="31"/>
  <c r="K575" i="31"/>
  <c r="I575" i="31"/>
  <c r="C575" i="31"/>
  <c r="B575" i="31"/>
  <c r="A575" i="31"/>
  <c r="Q574" i="31"/>
  <c r="O574" i="31"/>
  <c r="M574" i="31"/>
  <c r="K574" i="31"/>
  <c r="I574" i="31"/>
  <c r="C574" i="31"/>
  <c r="B574" i="31"/>
  <c r="A574" i="31"/>
  <c r="Q573" i="31"/>
  <c r="O573" i="31"/>
  <c r="M573" i="31"/>
  <c r="K573" i="31"/>
  <c r="I573" i="31"/>
  <c r="C573" i="31"/>
  <c r="B573" i="31"/>
  <c r="A573" i="31"/>
  <c r="Q572" i="31"/>
  <c r="O572" i="31"/>
  <c r="M572" i="31"/>
  <c r="K572" i="31"/>
  <c r="I572" i="31"/>
  <c r="C572" i="31"/>
  <c r="B572" i="31"/>
  <c r="A572" i="31"/>
  <c r="Q571" i="31"/>
  <c r="O571" i="31"/>
  <c r="M571" i="31"/>
  <c r="K571" i="31"/>
  <c r="I571" i="31"/>
  <c r="C571" i="31"/>
  <c r="B571" i="31"/>
  <c r="A571" i="31"/>
  <c r="Q570" i="31"/>
  <c r="O570" i="31"/>
  <c r="M570" i="31"/>
  <c r="K570" i="31"/>
  <c r="I570" i="31"/>
  <c r="C570" i="31"/>
  <c r="B570" i="31"/>
  <c r="A570" i="31"/>
  <c r="Q569" i="31"/>
  <c r="O569" i="31"/>
  <c r="M569" i="31"/>
  <c r="K569" i="31"/>
  <c r="I569" i="31"/>
  <c r="C569" i="31"/>
  <c r="B569" i="31"/>
  <c r="A569" i="31"/>
  <c r="Q568" i="31"/>
  <c r="O568" i="31"/>
  <c r="M568" i="31"/>
  <c r="K568" i="31"/>
  <c r="I568" i="31"/>
  <c r="C568" i="31"/>
  <c r="B568" i="31"/>
  <c r="A568" i="31"/>
  <c r="Q567" i="31"/>
  <c r="O567" i="31"/>
  <c r="M567" i="31"/>
  <c r="K567" i="31"/>
  <c r="I567" i="31"/>
  <c r="C567" i="31"/>
  <c r="B567" i="31"/>
  <c r="A567" i="31"/>
  <c r="Q566" i="31"/>
  <c r="O566" i="31"/>
  <c r="M566" i="31"/>
  <c r="K566" i="31"/>
  <c r="I566" i="31"/>
  <c r="C566" i="31"/>
  <c r="B566" i="31"/>
  <c r="A566" i="31"/>
  <c r="Q565" i="31"/>
  <c r="O565" i="31"/>
  <c r="M565" i="31"/>
  <c r="K565" i="31"/>
  <c r="I565" i="31"/>
  <c r="C565" i="31"/>
  <c r="B565" i="31"/>
  <c r="A565" i="31"/>
  <c r="Q564" i="31"/>
  <c r="O564" i="31"/>
  <c r="M564" i="31"/>
  <c r="K564" i="31"/>
  <c r="I564" i="31"/>
  <c r="C564" i="31"/>
  <c r="B564" i="31"/>
  <c r="A564" i="31"/>
  <c r="Q563" i="31"/>
  <c r="O563" i="31"/>
  <c r="M563" i="31"/>
  <c r="K563" i="31"/>
  <c r="I563" i="31"/>
  <c r="C563" i="31"/>
  <c r="B563" i="31"/>
  <c r="A563" i="31"/>
  <c r="Q562" i="31"/>
  <c r="O562" i="31"/>
  <c r="M562" i="31"/>
  <c r="K562" i="31"/>
  <c r="I562" i="31"/>
  <c r="C562" i="31"/>
  <c r="B562" i="31"/>
  <c r="A562" i="31"/>
  <c r="Q561" i="31"/>
  <c r="O561" i="31"/>
  <c r="M561" i="31"/>
  <c r="K561" i="31"/>
  <c r="I561" i="31"/>
  <c r="C561" i="31"/>
  <c r="B561" i="31"/>
  <c r="A561" i="31"/>
  <c r="Q560" i="31"/>
  <c r="O560" i="31"/>
  <c r="M560" i="31"/>
  <c r="K560" i="31"/>
  <c r="I560" i="31"/>
  <c r="C560" i="31"/>
  <c r="B560" i="31"/>
  <c r="A560" i="31"/>
  <c r="Q559" i="31"/>
  <c r="O559" i="31"/>
  <c r="M559" i="31"/>
  <c r="K559" i="31"/>
  <c r="I559" i="31"/>
  <c r="C559" i="31"/>
  <c r="B559" i="31"/>
  <c r="A559" i="31"/>
  <c r="Q558" i="31"/>
  <c r="O558" i="31"/>
  <c r="M558" i="31"/>
  <c r="K558" i="31"/>
  <c r="I558" i="31"/>
  <c r="C558" i="31"/>
  <c r="B558" i="31"/>
  <c r="A558" i="31"/>
  <c r="Q557" i="31"/>
  <c r="O557" i="31"/>
  <c r="M557" i="31"/>
  <c r="K557" i="31"/>
  <c r="I557" i="31"/>
  <c r="C557" i="31"/>
  <c r="B557" i="31"/>
  <c r="A557" i="31"/>
  <c r="Q556" i="31"/>
  <c r="O556" i="31"/>
  <c r="M556" i="31"/>
  <c r="K556" i="31"/>
  <c r="I556" i="31"/>
  <c r="C556" i="31"/>
  <c r="B556" i="31"/>
  <c r="A556" i="31"/>
  <c r="Q555" i="31"/>
  <c r="O555" i="31"/>
  <c r="M555" i="31"/>
  <c r="K555" i="31"/>
  <c r="I555" i="31"/>
  <c r="C555" i="31"/>
  <c r="B555" i="31"/>
  <c r="A555" i="31"/>
  <c r="Q554" i="31"/>
  <c r="O554" i="31"/>
  <c r="M554" i="31"/>
  <c r="K554" i="31"/>
  <c r="I554" i="31"/>
  <c r="C554" i="31"/>
  <c r="B554" i="31"/>
  <c r="A554" i="31"/>
  <c r="Q553" i="31"/>
  <c r="O553" i="31"/>
  <c r="M553" i="31"/>
  <c r="K553" i="31"/>
  <c r="I553" i="31"/>
  <c r="C553" i="31"/>
  <c r="B553" i="31"/>
  <c r="A553" i="31"/>
  <c r="Q552" i="31"/>
  <c r="O552" i="31"/>
  <c r="M552" i="31"/>
  <c r="K552" i="31"/>
  <c r="I552" i="31"/>
  <c r="C552" i="31"/>
  <c r="B552" i="31"/>
  <c r="A552" i="31"/>
  <c r="Q551" i="31"/>
  <c r="O551" i="31"/>
  <c r="M551" i="31"/>
  <c r="K551" i="31"/>
  <c r="I551" i="31"/>
  <c r="C551" i="31"/>
  <c r="B551" i="31"/>
  <c r="A551" i="31"/>
  <c r="Q550" i="31"/>
  <c r="O550" i="31"/>
  <c r="M550" i="31"/>
  <c r="K550" i="31"/>
  <c r="I550" i="31"/>
  <c r="C550" i="31"/>
  <c r="B550" i="31"/>
  <c r="A550" i="31"/>
  <c r="Q549" i="31"/>
  <c r="O549" i="31"/>
  <c r="M549" i="31"/>
  <c r="K549" i="31"/>
  <c r="I549" i="31"/>
  <c r="C549" i="31"/>
  <c r="B549" i="31"/>
  <c r="A549" i="31"/>
  <c r="Q548" i="31"/>
  <c r="O548" i="31"/>
  <c r="M548" i="31"/>
  <c r="K548" i="31"/>
  <c r="I548" i="31"/>
  <c r="C548" i="31"/>
  <c r="B548" i="31"/>
  <c r="A548" i="31"/>
  <c r="Q547" i="31"/>
  <c r="O547" i="31"/>
  <c r="M547" i="31"/>
  <c r="K547" i="31"/>
  <c r="I547" i="31"/>
  <c r="C547" i="31"/>
  <c r="B547" i="31"/>
  <c r="A547" i="31"/>
  <c r="Q546" i="31"/>
  <c r="O546" i="31"/>
  <c r="M546" i="31"/>
  <c r="K546" i="31"/>
  <c r="I546" i="31"/>
  <c r="C546" i="31"/>
  <c r="B546" i="31"/>
  <c r="A546" i="31"/>
  <c r="Q545" i="31"/>
  <c r="O545" i="31"/>
  <c r="M545" i="31"/>
  <c r="K545" i="31"/>
  <c r="I545" i="31"/>
  <c r="C545" i="31"/>
  <c r="B545" i="31"/>
  <c r="A545" i="31"/>
  <c r="Q544" i="31"/>
  <c r="O544" i="31"/>
  <c r="M544" i="31"/>
  <c r="K544" i="31"/>
  <c r="I544" i="31"/>
  <c r="C544" i="31"/>
  <c r="B544" i="31"/>
  <c r="A544" i="31"/>
  <c r="Q543" i="31"/>
  <c r="O543" i="31"/>
  <c r="M543" i="31"/>
  <c r="K543" i="31"/>
  <c r="I543" i="31"/>
  <c r="C543" i="31"/>
  <c r="B543" i="31"/>
  <c r="A543" i="31"/>
  <c r="Q542" i="31"/>
  <c r="O542" i="31"/>
  <c r="M542" i="31"/>
  <c r="K542" i="31"/>
  <c r="I542" i="31"/>
  <c r="C542" i="31"/>
  <c r="B542" i="31"/>
  <c r="A542" i="31"/>
  <c r="Q541" i="31"/>
  <c r="O541" i="31"/>
  <c r="M541" i="31"/>
  <c r="K541" i="31"/>
  <c r="I541" i="31"/>
  <c r="C541" i="31"/>
  <c r="B541" i="31"/>
  <c r="A541" i="31"/>
  <c r="Q540" i="31"/>
  <c r="O540" i="31"/>
  <c r="M540" i="31"/>
  <c r="K540" i="31"/>
  <c r="I540" i="31"/>
  <c r="C540" i="31"/>
  <c r="B540" i="31"/>
  <c r="A540" i="31"/>
  <c r="Q539" i="31"/>
  <c r="O539" i="31"/>
  <c r="M539" i="31"/>
  <c r="K539" i="31"/>
  <c r="I539" i="31"/>
  <c r="C539" i="31"/>
  <c r="B539" i="31"/>
  <c r="A539" i="31"/>
  <c r="Q538" i="31"/>
  <c r="O538" i="31"/>
  <c r="M538" i="31"/>
  <c r="K538" i="31"/>
  <c r="I538" i="31"/>
  <c r="C538" i="31"/>
  <c r="B538" i="31"/>
  <c r="A538" i="31"/>
  <c r="Q537" i="31"/>
  <c r="O537" i="31"/>
  <c r="M537" i="31"/>
  <c r="K537" i="31"/>
  <c r="I537" i="31"/>
  <c r="C537" i="31"/>
  <c r="B537" i="31"/>
  <c r="A537" i="31"/>
  <c r="Q536" i="31"/>
  <c r="O536" i="31"/>
  <c r="M536" i="31"/>
  <c r="K536" i="31"/>
  <c r="I536" i="31"/>
  <c r="C536" i="31"/>
  <c r="B536" i="31"/>
  <c r="A536" i="31"/>
  <c r="Q535" i="31"/>
  <c r="O535" i="31"/>
  <c r="M535" i="31"/>
  <c r="K535" i="31"/>
  <c r="I535" i="31"/>
  <c r="C535" i="31"/>
  <c r="B535" i="31"/>
  <c r="A535" i="31"/>
  <c r="Q534" i="31"/>
  <c r="O534" i="31"/>
  <c r="M534" i="31"/>
  <c r="K534" i="31"/>
  <c r="I534" i="31"/>
  <c r="C534" i="31"/>
  <c r="B534" i="31"/>
  <c r="A534" i="31"/>
  <c r="Q533" i="31"/>
  <c r="O533" i="31"/>
  <c r="M533" i="31"/>
  <c r="K533" i="31"/>
  <c r="I533" i="31"/>
  <c r="C533" i="31"/>
  <c r="B533" i="31"/>
  <c r="A533" i="31"/>
  <c r="Q532" i="31"/>
  <c r="O532" i="31"/>
  <c r="M532" i="31"/>
  <c r="K532" i="31"/>
  <c r="I532" i="31"/>
  <c r="C532" i="31"/>
  <c r="B532" i="31"/>
  <c r="A532" i="31"/>
  <c r="Q531" i="31"/>
  <c r="O531" i="31"/>
  <c r="M531" i="31"/>
  <c r="K531" i="31"/>
  <c r="I531" i="31"/>
  <c r="C531" i="31"/>
  <c r="B531" i="31"/>
  <c r="A531" i="31"/>
  <c r="Q530" i="31"/>
  <c r="O530" i="31"/>
  <c r="M530" i="31"/>
  <c r="K530" i="31"/>
  <c r="I530" i="31"/>
  <c r="C530" i="31"/>
  <c r="B530" i="31"/>
  <c r="A530" i="31"/>
  <c r="Q529" i="31"/>
  <c r="O529" i="31"/>
  <c r="M529" i="31"/>
  <c r="K529" i="31"/>
  <c r="I529" i="31"/>
  <c r="C529" i="31"/>
  <c r="B529" i="31"/>
  <c r="A529" i="31"/>
  <c r="Q528" i="31"/>
  <c r="O528" i="31"/>
  <c r="M528" i="31"/>
  <c r="K528" i="31"/>
  <c r="I528" i="31"/>
  <c r="C528" i="31"/>
  <c r="B528" i="31"/>
  <c r="A528" i="31"/>
  <c r="Q527" i="31"/>
  <c r="O527" i="31"/>
  <c r="M527" i="31"/>
  <c r="K527" i="31"/>
  <c r="I527" i="31"/>
  <c r="C527" i="31"/>
  <c r="B527" i="31"/>
  <c r="A527" i="31"/>
  <c r="Q526" i="31"/>
  <c r="O526" i="31"/>
  <c r="M526" i="31"/>
  <c r="K526" i="31"/>
  <c r="I526" i="31"/>
  <c r="C526" i="31"/>
  <c r="B526" i="31"/>
  <c r="A526" i="31"/>
  <c r="Q525" i="31"/>
  <c r="O525" i="31"/>
  <c r="M525" i="31"/>
  <c r="K525" i="31"/>
  <c r="I525" i="31"/>
  <c r="C525" i="31"/>
  <c r="B525" i="31"/>
  <c r="A525" i="31"/>
  <c r="Q524" i="31"/>
  <c r="O524" i="31"/>
  <c r="M524" i="31"/>
  <c r="K524" i="31"/>
  <c r="I524" i="31"/>
  <c r="C524" i="31"/>
  <c r="B524" i="31"/>
  <c r="A524" i="31"/>
  <c r="Q523" i="31"/>
  <c r="O523" i="31"/>
  <c r="M523" i="31"/>
  <c r="K523" i="31"/>
  <c r="I523" i="31"/>
  <c r="C523" i="31"/>
  <c r="B523" i="31"/>
  <c r="A523" i="31"/>
  <c r="Q522" i="31"/>
  <c r="O522" i="31"/>
  <c r="M522" i="31"/>
  <c r="K522" i="31"/>
  <c r="I522" i="31"/>
  <c r="C522" i="31"/>
  <c r="B522" i="31"/>
  <c r="A522" i="31"/>
  <c r="Q521" i="31"/>
  <c r="O521" i="31"/>
  <c r="M521" i="31"/>
  <c r="K521" i="31"/>
  <c r="I521" i="31"/>
  <c r="C521" i="31"/>
  <c r="B521" i="31"/>
  <c r="A521" i="31"/>
  <c r="Q520" i="31"/>
  <c r="O520" i="31"/>
  <c r="M520" i="31"/>
  <c r="K520" i="31"/>
  <c r="I520" i="31"/>
  <c r="C520" i="31"/>
  <c r="B520" i="31"/>
  <c r="A520" i="31"/>
  <c r="Q519" i="31"/>
  <c r="O519" i="31"/>
  <c r="M519" i="31"/>
  <c r="K519" i="31"/>
  <c r="I519" i="31"/>
  <c r="C519" i="31"/>
  <c r="B519" i="31"/>
  <c r="A519" i="31"/>
  <c r="Q518" i="31"/>
  <c r="O518" i="31"/>
  <c r="M518" i="31"/>
  <c r="K518" i="31"/>
  <c r="I518" i="31"/>
  <c r="C518" i="31"/>
  <c r="B518" i="31"/>
  <c r="A518" i="31"/>
  <c r="Q517" i="31"/>
  <c r="O517" i="31"/>
  <c r="M517" i="31"/>
  <c r="K517" i="31"/>
  <c r="I517" i="31"/>
  <c r="C517" i="31"/>
  <c r="B517" i="31"/>
  <c r="A517" i="31"/>
  <c r="Q516" i="31"/>
  <c r="O516" i="31"/>
  <c r="M516" i="31"/>
  <c r="K516" i="31"/>
  <c r="I516" i="31"/>
  <c r="C516" i="31"/>
  <c r="B516" i="31"/>
  <c r="A516" i="31"/>
  <c r="Q515" i="31"/>
  <c r="O515" i="31"/>
  <c r="M515" i="31"/>
  <c r="K515" i="31"/>
  <c r="I515" i="31"/>
  <c r="C515" i="31"/>
  <c r="B515" i="31"/>
  <c r="A515" i="31"/>
  <c r="Q514" i="31"/>
  <c r="O514" i="31"/>
  <c r="M514" i="31"/>
  <c r="K514" i="31"/>
  <c r="I514" i="31"/>
  <c r="C514" i="31"/>
  <c r="B514" i="31"/>
  <c r="A514" i="31"/>
  <c r="Q513" i="31"/>
  <c r="O513" i="31"/>
  <c r="M513" i="31"/>
  <c r="K513" i="31"/>
  <c r="I513" i="31"/>
  <c r="C513" i="31"/>
  <c r="B513" i="31"/>
  <c r="A513" i="31"/>
  <c r="Q512" i="31"/>
  <c r="O512" i="31"/>
  <c r="M512" i="31"/>
  <c r="K512" i="31"/>
  <c r="I512" i="31"/>
  <c r="C512" i="31"/>
  <c r="B512" i="31"/>
  <c r="A512" i="31"/>
  <c r="Q511" i="31"/>
  <c r="O511" i="31"/>
  <c r="M511" i="31"/>
  <c r="K511" i="31"/>
  <c r="I511" i="31"/>
  <c r="C511" i="31"/>
  <c r="B511" i="31"/>
  <c r="A511" i="31"/>
  <c r="Q510" i="31"/>
  <c r="O510" i="31"/>
  <c r="M510" i="31"/>
  <c r="K510" i="31"/>
  <c r="I510" i="31"/>
  <c r="C510" i="31"/>
  <c r="B510" i="31"/>
  <c r="A510" i="31"/>
  <c r="Q509" i="31"/>
  <c r="O509" i="31"/>
  <c r="M509" i="31"/>
  <c r="K509" i="31"/>
  <c r="I509" i="31"/>
  <c r="C509" i="31"/>
  <c r="B509" i="31"/>
  <c r="A509" i="31"/>
  <c r="Q508" i="31"/>
  <c r="O508" i="31"/>
  <c r="M508" i="31"/>
  <c r="K508" i="31"/>
  <c r="I508" i="31"/>
  <c r="C508" i="31"/>
  <c r="B508" i="31"/>
  <c r="A508" i="31"/>
  <c r="Q507" i="31"/>
  <c r="O507" i="31"/>
  <c r="M507" i="31"/>
  <c r="K507" i="31"/>
  <c r="I507" i="31"/>
  <c r="C507" i="31"/>
  <c r="B507" i="31"/>
  <c r="A507" i="31"/>
  <c r="Q506" i="31"/>
  <c r="O506" i="31"/>
  <c r="M506" i="31"/>
  <c r="K506" i="31"/>
  <c r="I506" i="31"/>
  <c r="C506" i="31"/>
  <c r="B506" i="31"/>
  <c r="A506" i="31"/>
  <c r="Q505" i="31"/>
  <c r="O505" i="31"/>
  <c r="M505" i="31"/>
  <c r="K505" i="31"/>
  <c r="I505" i="31"/>
  <c r="C505" i="31"/>
  <c r="B505" i="31"/>
  <c r="A505" i="31"/>
  <c r="Q504" i="31"/>
  <c r="O504" i="31"/>
  <c r="M504" i="31"/>
  <c r="K504" i="31"/>
  <c r="I504" i="31"/>
  <c r="C504" i="31"/>
  <c r="B504" i="31"/>
  <c r="A504" i="31"/>
  <c r="Q503" i="31"/>
  <c r="O503" i="31"/>
  <c r="M503" i="31"/>
  <c r="K503" i="31"/>
  <c r="I503" i="31"/>
  <c r="C503" i="31"/>
  <c r="B503" i="31"/>
  <c r="A503" i="31"/>
  <c r="Q502" i="31"/>
  <c r="O502" i="31"/>
  <c r="M502" i="31"/>
  <c r="K502" i="31"/>
  <c r="I502" i="31"/>
  <c r="C502" i="31"/>
  <c r="B502" i="31"/>
  <c r="A502" i="31"/>
  <c r="Q501" i="31"/>
  <c r="O501" i="31"/>
  <c r="M501" i="31"/>
  <c r="K501" i="31"/>
  <c r="I501" i="31"/>
  <c r="C501" i="31"/>
  <c r="B501" i="31"/>
  <c r="A501" i="31"/>
  <c r="Q500" i="31"/>
  <c r="O500" i="31"/>
  <c r="M500" i="31"/>
  <c r="K500" i="31"/>
  <c r="I500" i="31"/>
  <c r="C500" i="31"/>
  <c r="B500" i="31"/>
  <c r="A500" i="31"/>
  <c r="Q499" i="31"/>
  <c r="O499" i="31"/>
  <c r="M499" i="31"/>
  <c r="K499" i="31"/>
  <c r="I499" i="31"/>
  <c r="C499" i="31"/>
  <c r="B499" i="31"/>
  <c r="A499" i="31"/>
  <c r="Q498" i="31"/>
  <c r="O498" i="31"/>
  <c r="M498" i="31"/>
  <c r="K498" i="31"/>
  <c r="I498" i="31"/>
  <c r="C498" i="31"/>
  <c r="B498" i="31"/>
  <c r="A498" i="31"/>
  <c r="Q497" i="31"/>
  <c r="O497" i="31"/>
  <c r="M497" i="31"/>
  <c r="K497" i="31"/>
  <c r="I497" i="31"/>
  <c r="C497" i="31"/>
  <c r="B497" i="31"/>
  <c r="A497" i="31"/>
  <c r="Q496" i="31"/>
  <c r="O496" i="31"/>
  <c r="M496" i="31"/>
  <c r="K496" i="31"/>
  <c r="I496" i="31"/>
  <c r="C496" i="31"/>
  <c r="B496" i="31"/>
  <c r="A496" i="31"/>
  <c r="Q495" i="31"/>
  <c r="O495" i="31"/>
  <c r="M495" i="31"/>
  <c r="K495" i="31"/>
  <c r="I495" i="31"/>
  <c r="C495" i="31"/>
  <c r="B495" i="31"/>
  <c r="A495" i="31"/>
  <c r="Q494" i="31"/>
  <c r="O494" i="31"/>
  <c r="M494" i="31"/>
  <c r="K494" i="31"/>
  <c r="I494" i="31"/>
  <c r="C494" i="31"/>
  <c r="B494" i="31"/>
  <c r="A494" i="31"/>
  <c r="Q493" i="31"/>
  <c r="O493" i="31"/>
  <c r="M493" i="31"/>
  <c r="K493" i="31"/>
  <c r="I493" i="31"/>
  <c r="C493" i="31"/>
  <c r="B493" i="31"/>
  <c r="A493" i="31"/>
  <c r="Q492" i="31"/>
  <c r="O492" i="31"/>
  <c r="M492" i="31"/>
  <c r="K492" i="31"/>
  <c r="I492" i="31"/>
  <c r="C492" i="31"/>
  <c r="B492" i="31"/>
  <c r="A492" i="31"/>
  <c r="Q491" i="31"/>
  <c r="O491" i="31"/>
  <c r="M491" i="31"/>
  <c r="K491" i="31"/>
  <c r="I491" i="31"/>
  <c r="C491" i="31"/>
  <c r="B491" i="31"/>
  <c r="A491" i="31"/>
  <c r="Q490" i="31"/>
  <c r="O490" i="31"/>
  <c r="M490" i="31"/>
  <c r="K490" i="31"/>
  <c r="I490" i="31"/>
  <c r="C490" i="31"/>
  <c r="B490" i="31"/>
  <c r="A490" i="31"/>
  <c r="Q489" i="31"/>
  <c r="O489" i="31"/>
  <c r="M489" i="31"/>
  <c r="K489" i="31"/>
  <c r="I489" i="31"/>
  <c r="C489" i="31"/>
  <c r="B489" i="31"/>
  <c r="A489" i="31"/>
  <c r="Q488" i="31"/>
  <c r="O488" i="31"/>
  <c r="M488" i="31"/>
  <c r="K488" i="31"/>
  <c r="I488" i="31"/>
  <c r="C488" i="31"/>
  <c r="B488" i="31"/>
  <c r="A488" i="31"/>
  <c r="Q487" i="31"/>
  <c r="O487" i="31"/>
  <c r="M487" i="31"/>
  <c r="K487" i="31"/>
  <c r="I487" i="31"/>
  <c r="C487" i="31"/>
  <c r="B487" i="31"/>
  <c r="A487" i="31"/>
  <c r="Q486" i="31"/>
  <c r="O486" i="31"/>
  <c r="M486" i="31"/>
  <c r="K486" i="31"/>
  <c r="I486" i="31"/>
  <c r="C486" i="31"/>
  <c r="B486" i="31"/>
  <c r="A486" i="31"/>
  <c r="Q485" i="31"/>
  <c r="O485" i="31"/>
  <c r="M485" i="31"/>
  <c r="K485" i="31"/>
  <c r="I485" i="31"/>
  <c r="C485" i="31"/>
  <c r="B485" i="31"/>
  <c r="A485" i="31"/>
  <c r="Q484" i="31"/>
  <c r="O484" i="31"/>
  <c r="M484" i="31"/>
  <c r="K484" i="31"/>
  <c r="I484" i="31"/>
  <c r="C484" i="31"/>
  <c r="B484" i="31"/>
  <c r="A484" i="31"/>
  <c r="Q483" i="31"/>
  <c r="O483" i="31"/>
  <c r="M483" i="31"/>
  <c r="K483" i="31"/>
  <c r="I483" i="31"/>
  <c r="C483" i="31"/>
  <c r="B483" i="31"/>
  <c r="A483" i="31"/>
  <c r="Q482" i="31"/>
  <c r="O482" i="31"/>
  <c r="M482" i="31"/>
  <c r="K482" i="31"/>
  <c r="I482" i="31"/>
  <c r="C482" i="31"/>
  <c r="B482" i="31"/>
  <c r="A482" i="31"/>
  <c r="Q481" i="31"/>
  <c r="O481" i="31"/>
  <c r="M481" i="31"/>
  <c r="K481" i="31"/>
  <c r="I481" i="31"/>
  <c r="C481" i="31"/>
  <c r="B481" i="31"/>
  <c r="A481" i="31"/>
  <c r="Q480" i="31"/>
  <c r="O480" i="31"/>
  <c r="M480" i="31"/>
  <c r="K480" i="31"/>
  <c r="I480" i="31"/>
  <c r="C480" i="31"/>
  <c r="B480" i="31"/>
  <c r="A480" i="31"/>
  <c r="Q479" i="31"/>
  <c r="O479" i="31"/>
  <c r="M479" i="31"/>
  <c r="K479" i="31"/>
  <c r="I479" i="31"/>
  <c r="C479" i="31"/>
  <c r="B479" i="31"/>
  <c r="A479" i="31"/>
  <c r="Q478" i="31"/>
  <c r="O478" i="31"/>
  <c r="M478" i="31"/>
  <c r="K478" i="31"/>
  <c r="I478" i="31"/>
  <c r="C478" i="31"/>
  <c r="B478" i="31"/>
  <c r="A478" i="31"/>
  <c r="Q477" i="31"/>
  <c r="O477" i="31"/>
  <c r="M477" i="31"/>
  <c r="K477" i="31"/>
  <c r="I477" i="31"/>
  <c r="C477" i="31"/>
  <c r="B477" i="31"/>
  <c r="A477" i="31"/>
  <c r="Q476" i="31"/>
  <c r="O476" i="31"/>
  <c r="M476" i="31"/>
  <c r="K476" i="31"/>
  <c r="I476" i="31"/>
  <c r="C476" i="31"/>
  <c r="B476" i="31"/>
  <c r="A476" i="31"/>
  <c r="Q475" i="31"/>
  <c r="O475" i="31"/>
  <c r="M475" i="31"/>
  <c r="K475" i="31"/>
  <c r="I475" i="31"/>
  <c r="C475" i="31"/>
  <c r="B475" i="31"/>
  <c r="A475" i="31"/>
  <c r="Q474" i="31"/>
  <c r="O474" i="31"/>
  <c r="M474" i="31"/>
  <c r="K474" i="31"/>
  <c r="I474" i="31"/>
  <c r="C474" i="31"/>
  <c r="B474" i="31"/>
  <c r="A474" i="31"/>
  <c r="Q473" i="31"/>
  <c r="O473" i="31"/>
  <c r="M473" i="31"/>
  <c r="K473" i="31"/>
  <c r="I473" i="31"/>
  <c r="C473" i="31"/>
  <c r="B473" i="31"/>
  <c r="A473" i="31"/>
  <c r="Q472" i="31"/>
  <c r="O472" i="31"/>
  <c r="M472" i="31"/>
  <c r="K472" i="31"/>
  <c r="I472" i="31"/>
  <c r="C472" i="31"/>
  <c r="B472" i="31"/>
  <c r="A472" i="31"/>
  <c r="Q471" i="31"/>
  <c r="O471" i="31"/>
  <c r="M471" i="31"/>
  <c r="K471" i="31"/>
  <c r="I471" i="31"/>
  <c r="C471" i="31"/>
  <c r="B471" i="31"/>
  <c r="A471" i="31"/>
  <c r="Q470" i="31"/>
  <c r="O470" i="31"/>
  <c r="M470" i="31"/>
  <c r="K470" i="31"/>
  <c r="I470" i="31"/>
  <c r="C470" i="31"/>
  <c r="B470" i="31"/>
  <c r="A470" i="31"/>
  <c r="Q469" i="31"/>
  <c r="O469" i="31"/>
  <c r="M469" i="31"/>
  <c r="K469" i="31"/>
  <c r="I469" i="31"/>
  <c r="C469" i="31"/>
  <c r="B469" i="31"/>
  <c r="A469" i="31"/>
  <c r="Q468" i="31"/>
  <c r="O468" i="31"/>
  <c r="M468" i="31"/>
  <c r="K468" i="31"/>
  <c r="I468" i="31"/>
  <c r="C468" i="31"/>
  <c r="B468" i="31"/>
  <c r="A468" i="31"/>
  <c r="Q467" i="31"/>
  <c r="O467" i="31"/>
  <c r="M467" i="31"/>
  <c r="K467" i="31"/>
  <c r="I467" i="31"/>
  <c r="C467" i="31"/>
  <c r="B467" i="31"/>
  <c r="A467" i="31"/>
  <c r="Q466" i="31"/>
  <c r="O466" i="31"/>
  <c r="M466" i="31"/>
  <c r="K466" i="31"/>
  <c r="I466" i="31"/>
  <c r="C466" i="31"/>
  <c r="B466" i="31"/>
  <c r="A466" i="31"/>
  <c r="Q465" i="31"/>
  <c r="O465" i="31"/>
  <c r="M465" i="31"/>
  <c r="K465" i="31"/>
  <c r="I465" i="31"/>
  <c r="C465" i="31"/>
  <c r="B465" i="31"/>
  <c r="A465" i="31"/>
  <c r="Q464" i="31"/>
  <c r="O464" i="31"/>
  <c r="M464" i="31"/>
  <c r="K464" i="31"/>
  <c r="I464" i="31"/>
  <c r="C464" i="31"/>
  <c r="B464" i="31"/>
  <c r="A464" i="31"/>
  <c r="Q463" i="31"/>
  <c r="O463" i="31"/>
  <c r="M463" i="31"/>
  <c r="K463" i="31"/>
  <c r="I463" i="31"/>
  <c r="C463" i="31"/>
  <c r="B463" i="31"/>
  <c r="A463" i="31"/>
  <c r="Q462" i="31"/>
  <c r="O462" i="31"/>
  <c r="M462" i="31"/>
  <c r="K462" i="31"/>
  <c r="I462" i="31"/>
  <c r="C462" i="31"/>
  <c r="B462" i="31"/>
  <c r="A462" i="31"/>
  <c r="Q461" i="31"/>
  <c r="O461" i="31"/>
  <c r="M461" i="31"/>
  <c r="K461" i="31"/>
  <c r="I461" i="31"/>
  <c r="C461" i="31"/>
  <c r="B461" i="31"/>
  <c r="A461" i="31"/>
  <c r="Q460" i="31"/>
  <c r="O460" i="31"/>
  <c r="M460" i="31"/>
  <c r="K460" i="31"/>
  <c r="I460" i="31"/>
  <c r="C460" i="31"/>
  <c r="B460" i="31"/>
  <c r="A460" i="31"/>
  <c r="Q459" i="31"/>
  <c r="O459" i="31"/>
  <c r="M459" i="31"/>
  <c r="K459" i="31"/>
  <c r="I459" i="31"/>
  <c r="C459" i="31"/>
  <c r="B459" i="31"/>
  <c r="A459" i="31"/>
  <c r="Q458" i="31"/>
  <c r="O458" i="31"/>
  <c r="M458" i="31"/>
  <c r="K458" i="31"/>
  <c r="I458" i="31"/>
  <c r="C458" i="31"/>
  <c r="B458" i="31"/>
  <c r="A458" i="31"/>
  <c r="Q457" i="31"/>
  <c r="O457" i="31"/>
  <c r="M457" i="31"/>
  <c r="K457" i="31"/>
  <c r="I457" i="31"/>
  <c r="C457" i="31"/>
  <c r="B457" i="31"/>
  <c r="A457" i="31"/>
  <c r="Q456" i="31"/>
  <c r="O456" i="31"/>
  <c r="M456" i="31"/>
  <c r="K456" i="31"/>
  <c r="I456" i="31"/>
  <c r="C456" i="31"/>
  <c r="B456" i="31"/>
  <c r="A456" i="31"/>
  <c r="Q455" i="31"/>
  <c r="O455" i="31"/>
  <c r="M455" i="31"/>
  <c r="K455" i="31"/>
  <c r="I455" i="31"/>
  <c r="C455" i="31"/>
  <c r="B455" i="31"/>
  <c r="A455" i="31"/>
  <c r="Q454" i="31"/>
  <c r="O454" i="31"/>
  <c r="M454" i="31"/>
  <c r="K454" i="31"/>
  <c r="I454" i="31"/>
  <c r="C454" i="31"/>
  <c r="B454" i="31"/>
  <c r="A454" i="31"/>
  <c r="Q453" i="31"/>
  <c r="O453" i="31"/>
  <c r="M453" i="31"/>
  <c r="K453" i="31"/>
  <c r="I453" i="31"/>
  <c r="C453" i="31"/>
  <c r="B453" i="31"/>
  <c r="A453" i="31"/>
  <c r="Q452" i="31"/>
  <c r="O452" i="31"/>
  <c r="M452" i="31"/>
  <c r="K452" i="31"/>
  <c r="I452" i="31"/>
  <c r="C452" i="31"/>
  <c r="B452" i="31"/>
  <c r="A452" i="31"/>
  <c r="Q451" i="31"/>
  <c r="O451" i="31"/>
  <c r="M451" i="31"/>
  <c r="K451" i="31"/>
  <c r="I451" i="31"/>
  <c r="C451" i="31"/>
  <c r="B451" i="31"/>
  <c r="A451" i="31"/>
  <c r="Q450" i="31"/>
  <c r="O450" i="31"/>
  <c r="M450" i="31"/>
  <c r="K450" i="31"/>
  <c r="I450" i="31"/>
  <c r="C450" i="31"/>
  <c r="B450" i="31"/>
  <c r="A450" i="31"/>
  <c r="Q449" i="31"/>
  <c r="O449" i="31"/>
  <c r="M449" i="31"/>
  <c r="K449" i="31"/>
  <c r="I449" i="31"/>
  <c r="C449" i="31"/>
  <c r="B449" i="31"/>
  <c r="A449" i="31"/>
  <c r="Q448" i="31"/>
  <c r="O448" i="31"/>
  <c r="M448" i="31"/>
  <c r="K448" i="31"/>
  <c r="I448" i="31"/>
  <c r="C448" i="31"/>
  <c r="B448" i="31"/>
  <c r="A448" i="31"/>
  <c r="Q447" i="31"/>
  <c r="O447" i="31"/>
  <c r="M447" i="31"/>
  <c r="K447" i="31"/>
  <c r="I447" i="31"/>
  <c r="C447" i="31"/>
  <c r="B447" i="31"/>
  <c r="A447" i="31"/>
  <c r="Q446" i="31"/>
  <c r="O446" i="31"/>
  <c r="M446" i="31"/>
  <c r="K446" i="31"/>
  <c r="I446" i="31"/>
  <c r="C446" i="31"/>
  <c r="B446" i="31"/>
  <c r="A446" i="31"/>
  <c r="Q445" i="31"/>
  <c r="O445" i="31"/>
  <c r="M445" i="31"/>
  <c r="K445" i="31"/>
  <c r="I445" i="31"/>
  <c r="C445" i="31"/>
  <c r="B445" i="31"/>
  <c r="A445" i="31"/>
  <c r="Q444" i="31"/>
  <c r="O444" i="31"/>
  <c r="M444" i="31"/>
  <c r="K444" i="31"/>
  <c r="I444" i="31"/>
  <c r="C444" i="31"/>
  <c r="B444" i="31"/>
  <c r="A444" i="31"/>
  <c r="Q443" i="31"/>
  <c r="O443" i="31"/>
  <c r="M443" i="31"/>
  <c r="K443" i="31"/>
  <c r="I443" i="31"/>
  <c r="C443" i="31"/>
  <c r="B443" i="31"/>
  <c r="A443" i="31"/>
  <c r="Q442" i="31"/>
  <c r="O442" i="31"/>
  <c r="M442" i="31"/>
  <c r="K442" i="31"/>
  <c r="I442" i="31"/>
  <c r="C442" i="31"/>
  <c r="B442" i="31"/>
  <c r="A442" i="31"/>
  <c r="Q441" i="31"/>
  <c r="O441" i="31"/>
  <c r="M441" i="31"/>
  <c r="K441" i="31"/>
  <c r="I441" i="31"/>
  <c r="C441" i="31"/>
  <c r="B441" i="31"/>
  <c r="A441" i="31"/>
  <c r="Q440" i="31"/>
  <c r="O440" i="31"/>
  <c r="M440" i="31"/>
  <c r="K440" i="31"/>
  <c r="I440" i="31"/>
  <c r="C440" i="31"/>
  <c r="B440" i="31"/>
  <c r="A440" i="31"/>
  <c r="Q439" i="31"/>
  <c r="O439" i="31"/>
  <c r="M439" i="31"/>
  <c r="K439" i="31"/>
  <c r="I439" i="31"/>
  <c r="C439" i="31"/>
  <c r="B439" i="31"/>
  <c r="A439" i="31"/>
  <c r="Q438" i="31"/>
  <c r="O438" i="31"/>
  <c r="M438" i="31"/>
  <c r="K438" i="31"/>
  <c r="I438" i="31"/>
  <c r="C438" i="31"/>
  <c r="B438" i="31"/>
  <c r="A438" i="31"/>
  <c r="Q437" i="31"/>
  <c r="O437" i="31"/>
  <c r="M437" i="31"/>
  <c r="K437" i="31"/>
  <c r="I437" i="31"/>
  <c r="C437" i="31"/>
  <c r="B437" i="31"/>
  <c r="A437" i="31"/>
  <c r="Q436" i="31"/>
  <c r="O436" i="31"/>
  <c r="M436" i="31"/>
  <c r="K436" i="31"/>
  <c r="I436" i="31"/>
  <c r="C436" i="31"/>
  <c r="B436" i="31"/>
  <c r="A436" i="31"/>
  <c r="Q435" i="31"/>
  <c r="O435" i="31"/>
  <c r="M435" i="31"/>
  <c r="K435" i="31"/>
  <c r="I435" i="31"/>
  <c r="C435" i="31"/>
  <c r="B435" i="31"/>
  <c r="A435" i="31"/>
  <c r="Q434" i="31"/>
  <c r="O434" i="31"/>
  <c r="M434" i="31"/>
  <c r="K434" i="31"/>
  <c r="I434" i="31"/>
  <c r="C434" i="31"/>
  <c r="B434" i="31"/>
  <c r="A434" i="31"/>
  <c r="Q433" i="31"/>
  <c r="O433" i="31"/>
  <c r="M433" i="31"/>
  <c r="K433" i="31"/>
  <c r="I433" i="31"/>
  <c r="C433" i="31"/>
  <c r="B433" i="31"/>
  <c r="A433" i="31"/>
  <c r="Q432" i="31"/>
  <c r="O432" i="31"/>
  <c r="M432" i="31"/>
  <c r="K432" i="31"/>
  <c r="I432" i="31"/>
  <c r="C432" i="31"/>
  <c r="B432" i="31"/>
  <c r="A432" i="31"/>
  <c r="Q431" i="31"/>
  <c r="O431" i="31"/>
  <c r="M431" i="31"/>
  <c r="K431" i="31"/>
  <c r="I431" i="31"/>
  <c r="C431" i="31"/>
  <c r="B431" i="31"/>
  <c r="A431" i="31"/>
  <c r="Q430" i="31"/>
  <c r="O430" i="31"/>
  <c r="M430" i="31"/>
  <c r="K430" i="31"/>
  <c r="I430" i="31"/>
  <c r="C430" i="31"/>
  <c r="B430" i="31"/>
  <c r="A430" i="31"/>
  <c r="Q429" i="31"/>
  <c r="O429" i="31"/>
  <c r="M429" i="31"/>
  <c r="K429" i="31"/>
  <c r="I429" i="31"/>
  <c r="C429" i="31"/>
  <c r="B429" i="31"/>
  <c r="A429" i="31"/>
  <c r="Q428" i="31"/>
  <c r="O428" i="31"/>
  <c r="M428" i="31"/>
  <c r="K428" i="31"/>
  <c r="I428" i="31"/>
  <c r="C428" i="31"/>
  <c r="B428" i="31"/>
  <c r="A428" i="31"/>
  <c r="Q427" i="31"/>
  <c r="O427" i="31"/>
  <c r="M427" i="31"/>
  <c r="K427" i="31"/>
  <c r="I427" i="31"/>
  <c r="C427" i="31"/>
  <c r="B427" i="31"/>
  <c r="A427" i="31"/>
  <c r="Q426" i="31"/>
  <c r="O426" i="31"/>
  <c r="M426" i="31"/>
  <c r="K426" i="31"/>
  <c r="I426" i="31"/>
  <c r="C426" i="31"/>
  <c r="B426" i="31"/>
  <c r="A426" i="31"/>
  <c r="Q425" i="31"/>
  <c r="O425" i="31"/>
  <c r="M425" i="31"/>
  <c r="K425" i="31"/>
  <c r="I425" i="31"/>
  <c r="C425" i="31"/>
  <c r="B425" i="31"/>
  <c r="A425" i="31"/>
  <c r="Q424" i="31"/>
  <c r="O424" i="31"/>
  <c r="M424" i="31"/>
  <c r="K424" i="31"/>
  <c r="I424" i="31"/>
  <c r="C424" i="31"/>
  <c r="B424" i="31"/>
  <c r="A424" i="31"/>
  <c r="Q423" i="31"/>
  <c r="O423" i="31"/>
  <c r="M423" i="31"/>
  <c r="K423" i="31"/>
  <c r="I423" i="31"/>
  <c r="C423" i="31"/>
  <c r="B423" i="31"/>
  <c r="A423" i="31"/>
  <c r="Q422" i="31"/>
  <c r="O422" i="31"/>
  <c r="M422" i="31"/>
  <c r="K422" i="31"/>
  <c r="I422" i="31"/>
  <c r="C422" i="31"/>
  <c r="B422" i="31"/>
  <c r="A422" i="31"/>
  <c r="Q421" i="31"/>
  <c r="O421" i="31"/>
  <c r="M421" i="31"/>
  <c r="K421" i="31"/>
  <c r="I421" i="31"/>
  <c r="C421" i="31"/>
  <c r="B421" i="31"/>
  <c r="A421" i="31"/>
  <c r="Q420" i="31"/>
  <c r="O420" i="31"/>
  <c r="M420" i="31"/>
  <c r="K420" i="31"/>
  <c r="I420" i="31"/>
  <c r="C420" i="31"/>
  <c r="B420" i="31"/>
  <c r="A420" i="31"/>
  <c r="Q419" i="31"/>
  <c r="O419" i="31"/>
  <c r="M419" i="31"/>
  <c r="K419" i="31"/>
  <c r="I419" i="31"/>
  <c r="C419" i="31"/>
  <c r="B419" i="31"/>
  <c r="A419" i="31"/>
  <c r="Q418" i="31"/>
  <c r="O418" i="31"/>
  <c r="M418" i="31"/>
  <c r="K418" i="31"/>
  <c r="I418" i="31"/>
  <c r="C418" i="31"/>
  <c r="B418" i="31"/>
  <c r="A418" i="31"/>
  <c r="Q417" i="31"/>
  <c r="O417" i="31"/>
  <c r="M417" i="31"/>
  <c r="K417" i="31"/>
  <c r="I417" i="31"/>
  <c r="C417" i="31"/>
  <c r="B417" i="31"/>
  <c r="A417" i="31"/>
  <c r="Q416" i="31"/>
  <c r="O416" i="31"/>
  <c r="M416" i="31"/>
  <c r="K416" i="31"/>
  <c r="I416" i="31"/>
  <c r="C416" i="31"/>
  <c r="B416" i="31"/>
  <c r="A416" i="31"/>
  <c r="Q415" i="31"/>
  <c r="O415" i="31"/>
  <c r="M415" i="31"/>
  <c r="K415" i="31"/>
  <c r="I415" i="31"/>
  <c r="C415" i="31"/>
  <c r="B415" i="31"/>
  <c r="A415" i="31"/>
  <c r="Q414" i="31"/>
  <c r="O414" i="31"/>
  <c r="M414" i="31"/>
  <c r="K414" i="31"/>
  <c r="I414" i="31"/>
  <c r="C414" i="31"/>
  <c r="B414" i="31"/>
  <c r="A414" i="31"/>
  <c r="Q413" i="31"/>
  <c r="O413" i="31"/>
  <c r="M413" i="31"/>
  <c r="K413" i="31"/>
  <c r="I413" i="31"/>
  <c r="C413" i="31"/>
  <c r="B413" i="31"/>
  <c r="A413" i="31"/>
  <c r="Q412" i="31"/>
  <c r="O412" i="31"/>
  <c r="M412" i="31"/>
  <c r="K412" i="31"/>
  <c r="I412" i="31"/>
  <c r="C412" i="31"/>
  <c r="B412" i="31"/>
  <c r="A412" i="31"/>
  <c r="Q411" i="31"/>
  <c r="O411" i="31"/>
  <c r="M411" i="31"/>
  <c r="K411" i="31"/>
  <c r="I411" i="31"/>
  <c r="C411" i="31"/>
  <c r="B411" i="31"/>
  <c r="A411" i="31"/>
  <c r="Q410" i="31"/>
  <c r="O410" i="31"/>
  <c r="M410" i="31"/>
  <c r="K410" i="31"/>
  <c r="I410" i="31"/>
  <c r="C410" i="31"/>
  <c r="B410" i="31"/>
  <c r="A410" i="31"/>
  <c r="Q409" i="31"/>
  <c r="O409" i="31"/>
  <c r="M409" i="31"/>
  <c r="K409" i="31"/>
  <c r="I409" i="31"/>
  <c r="C409" i="31"/>
  <c r="B409" i="31"/>
  <c r="A409" i="31"/>
  <c r="Q408" i="31"/>
  <c r="O408" i="31"/>
  <c r="M408" i="31"/>
  <c r="K408" i="31"/>
  <c r="I408" i="31"/>
  <c r="C408" i="31"/>
  <c r="B408" i="31"/>
  <c r="A408" i="31"/>
  <c r="Q407" i="31"/>
  <c r="O407" i="31"/>
  <c r="M407" i="31"/>
  <c r="K407" i="31"/>
  <c r="I407" i="31"/>
  <c r="C407" i="31"/>
  <c r="B407" i="31"/>
  <c r="A407" i="31"/>
  <c r="Q406" i="31"/>
  <c r="O406" i="31"/>
  <c r="M406" i="31"/>
  <c r="K406" i="31"/>
  <c r="I406" i="31"/>
  <c r="C406" i="31"/>
  <c r="B406" i="31"/>
  <c r="A406" i="31"/>
  <c r="Q405" i="31"/>
  <c r="O405" i="31"/>
  <c r="M405" i="31"/>
  <c r="K405" i="31"/>
  <c r="I405" i="31"/>
  <c r="C405" i="31"/>
  <c r="B405" i="31"/>
  <c r="A405" i="31"/>
  <c r="Q404" i="31"/>
  <c r="O404" i="31"/>
  <c r="M404" i="31"/>
  <c r="K404" i="31"/>
  <c r="I404" i="31"/>
  <c r="C404" i="31"/>
  <c r="B404" i="31"/>
  <c r="A404" i="31"/>
  <c r="Q403" i="31"/>
  <c r="O403" i="31"/>
  <c r="M403" i="31"/>
  <c r="K403" i="31"/>
  <c r="I403" i="31"/>
  <c r="C403" i="31"/>
  <c r="B403" i="31"/>
  <c r="A403" i="31"/>
  <c r="Q402" i="31"/>
  <c r="O402" i="31"/>
  <c r="M402" i="31"/>
  <c r="K402" i="31"/>
  <c r="I402" i="31"/>
  <c r="C402" i="31"/>
  <c r="B402" i="31"/>
  <c r="A402" i="31"/>
  <c r="Q401" i="31"/>
  <c r="O401" i="31"/>
  <c r="M401" i="31"/>
  <c r="K401" i="31"/>
  <c r="I401" i="31"/>
  <c r="C401" i="31"/>
  <c r="B401" i="31"/>
  <c r="A401" i="31"/>
  <c r="Q400" i="31"/>
  <c r="O400" i="31"/>
  <c r="M400" i="31"/>
  <c r="K400" i="31"/>
  <c r="I400" i="31"/>
  <c r="C400" i="31"/>
  <c r="B400" i="31"/>
  <c r="A400" i="31"/>
  <c r="Q399" i="31"/>
  <c r="O399" i="31"/>
  <c r="M399" i="31"/>
  <c r="K399" i="31"/>
  <c r="I399" i="31"/>
  <c r="C399" i="31"/>
  <c r="B399" i="31"/>
  <c r="A399" i="31"/>
  <c r="Q398" i="31"/>
  <c r="O398" i="31"/>
  <c r="M398" i="31"/>
  <c r="K398" i="31"/>
  <c r="I398" i="31"/>
  <c r="C398" i="31"/>
  <c r="B398" i="31"/>
  <c r="A398" i="31"/>
  <c r="Q397" i="31"/>
  <c r="O397" i="31"/>
  <c r="M397" i="31"/>
  <c r="K397" i="31"/>
  <c r="I397" i="31"/>
  <c r="C397" i="31"/>
  <c r="B397" i="31"/>
  <c r="A397" i="31"/>
  <c r="Q396" i="31"/>
  <c r="O396" i="31"/>
  <c r="M396" i="31"/>
  <c r="K396" i="31"/>
  <c r="I396" i="31"/>
  <c r="C396" i="31"/>
  <c r="B396" i="31"/>
  <c r="A396" i="31"/>
  <c r="Q395" i="31"/>
  <c r="O395" i="31"/>
  <c r="M395" i="31"/>
  <c r="K395" i="31"/>
  <c r="I395" i="31"/>
  <c r="C395" i="31"/>
  <c r="B395" i="31"/>
  <c r="A395" i="31"/>
  <c r="Q394" i="31"/>
  <c r="O394" i="31"/>
  <c r="M394" i="31"/>
  <c r="K394" i="31"/>
  <c r="I394" i="31"/>
  <c r="C394" i="31"/>
  <c r="B394" i="31"/>
  <c r="A394" i="31"/>
  <c r="Q393" i="31"/>
  <c r="O393" i="31"/>
  <c r="M393" i="31"/>
  <c r="K393" i="31"/>
  <c r="I393" i="31"/>
  <c r="C393" i="31"/>
  <c r="B393" i="31"/>
  <c r="A393" i="31"/>
  <c r="Q392" i="31"/>
  <c r="O392" i="31"/>
  <c r="M392" i="31"/>
  <c r="K392" i="31"/>
  <c r="I392" i="31"/>
  <c r="C392" i="31"/>
  <c r="B392" i="31"/>
  <c r="A392" i="31"/>
  <c r="Q391" i="31"/>
  <c r="O391" i="31"/>
  <c r="M391" i="31"/>
  <c r="K391" i="31"/>
  <c r="I391" i="31"/>
  <c r="C391" i="31"/>
  <c r="B391" i="31"/>
  <c r="A391" i="31"/>
  <c r="Q390" i="31"/>
  <c r="O390" i="31"/>
  <c r="M390" i="31"/>
  <c r="K390" i="31"/>
  <c r="I390" i="31"/>
  <c r="C390" i="31"/>
  <c r="B390" i="31"/>
  <c r="A390" i="31"/>
  <c r="Q389" i="31"/>
  <c r="O389" i="31"/>
  <c r="M389" i="31"/>
  <c r="K389" i="31"/>
  <c r="I389" i="31"/>
  <c r="C389" i="31"/>
  <c r="B389" i="31"/>
  <c r="A389" i="31"/>
  <c r="Q388" i="31"/>
  <c r="O388" i="31"/>
  <c r="M388" i="31"/>
  <c r="K388" i="31"/>
  <c r="I388" i="31"/>
  <c r="C388" i="31"/>
  <c r="B388" i="31"/>
  <c r="A388" i="31"/>
  <c r="Q387" i="31"/>
  <c r="O387" i="31"/>
  <c r="M387" i="31"/>
  <c r="K387" i="31"/>
  <c r="I387" i="31"/>
  <c r="C387" i="31"/>
  <c r="B387" i="31"/>
  <c r="A387" i="31"/>
  <c r="Q386" i="31"/>
  <c r="O386" i="31"/>
  <c r="M386" i="31"/>
  <c r="K386" i="31"/>
  <c r="I386" i="31"/>
  <c r="C386" i="31"/>
  <c r="B386" i="31"/>
  <c r="A386" i="31"/>
  <c r="Q385" i="31"/>
  <c r="O385" i="31"/>
  <c r="M385" i="31"/>
  <c r="K385" i="31"/>
  <c r="I385" i="31"/>
  <c r="C385" i="31"/>
  <c r="B385" i="31"/>
  <c r="A385" i="31"/>
  <c r="Q384" i="31"/>
  <c r="O384" i="31"/>
  <c r="M384" i="31"/>
  <c r="K384" i="31"/>
  <c r="I384" i="31"/>
  <c r="C384" i="31"/>
  <c r="B384" i="31"/>
  <c r="A384" i="31"/>
  <c r="Q383" i="31"/>
  <c r="O383" i="31"/>
  <c r="M383" i="31"/>
  <c r="K383" i="31"/>
  <c r="I383" i="31"/>
  <c r="C383" i="31"/>
  <c r="B383" i="31"/>
  <c r="A383" i="31"/>
  <c r="Q382" i="31"/>
  <c r="O382" i="31"/>
  <c r="M382" i="31"/>
  <c r="K382" i="31"/>
  <c r="I382" i="31"/>
  <c r="C382" i="31"/>
  <c r="B382" i="31"/>
  <c r="A382" i="31"/>
  <c r="Q381" i="31"/>
  <c r="O381" i="31"/>
  <c r="M381" i="31"/>
  <c r="K381" i="31"/>
  <c r="I381" i="31"/>
  <c r="C381" i="31"/>
  <c r="B381" i="31"/>
  <c r="A381" i="31"/>
  <c r="Q380" i="31"/>
  <c r="O380" i="31"/>
  <c r="M380" i="31"/>
  <c r="K380" i="31"/>
  <c r="I380" i="31"/>
  <c r="C380" i="31"/>
  <c r="B380" i="31"/>
  <c r="A380" i="31"/>
  <c r="Q379" i="31"/>
  <c r="O379" i="31"/>
  <c r="M379" i="31"/>
  <c r="K379" i="31"/>
  <c r="I379" i="31"/>
  <c r="C379" i="31"/>
  <c r="B379" i="31"/>
  <c r="A379" i="31"/>
  <c r="Q378" i="31"/>
  <c r="O378" i="31"/>
  <c r="M378" i="31"/>
  <c r="K378" i="31"/>
  <c r="I378" i="31"/>
  <c r="C378" i="31"/>
  <c r="B378" i="31"/>
  <c r="A378" i="31"/>
  <c r="Q377" i="31"/>
  <c r="O377" i="31"/>
  <c r="M377" i="31"/>
  <c r="K377" i="31"/>
  <c r="I377" i="31"/>
  <c r="C377" i="31"/>
  <c r="B377" i="31"/>
  <c r="A377" i="31"/>
  <c r="Q376" i="31"/>
  <c r="O376" i="31"/>
  <c r="M376" i="31"/>
  <c r="K376" i="31"/>
  <c r="I376" i="31"/>
  <c r="C376" i="31"/>
  <c r="B376" i="31"/>
  <c r="A376" i="31"/>
  <c r="Q375" i="31"/>
  <c r="O375" i="31"/>
  <c r="M375" i="31"/>
  <c r="K375" i="31"/>
  <c r="I375" i="31"/>
  <c r="C375" i="31"/>
  <c r="B375" i="31"/>
  <c r="A375" i="31"/>
  <c r="Q374" i="31"/>
  <c r="O374" i="31"/>
  <c r="M374" i="31"/>
  <c r="K374" i="31"/>
  <c r="I374" i="31"/>
  <c r="C374" i="31"/>
  <c r="B374" i="31"/>
  <c r="A374" i="31"/>
  <c r="Q373" i="31"/>
  <c r="O373" i="31"/>
  <c r="M373" i="31"/>
  <c r="K373" i="31"/>
  <c r="I373" i="31"/>
  <c r="C373" i="31"/>
  <c r="B373" i="31"/>
  <c r="A373" i="31"/>
  <c r="Q372" i="31"/>
  <c r="O372" i="31"/>
  <c r="M372" i="31"/>
  <c r="K372" i="31"/>
  <c r="I372" i="31"/>
  <c r="C372" i="31"/>
  <c r="B372" i="31"/>
  <c r="A372" i="31"/>
  <c r="Q371" i="31"/>
  <c r="O371" i="31"/>
  <c r="M371" i="31"/>
  <c r="K371" i="31"/>
  <c r="I371" i="31"/>
  <c r="C371" i="31"/>
  <c r="B371" i="31"/>
  <c r="A371" i="31"/>
  <c r="Q370" i="31"/>
  <c r="O370" i="31"/>
  <c r="M370" i="31"/>
  <c r="K370" i="31"/>
  <c r="I370" i="31"/>
  <c r="C370" i="31"/>
  <c r="B370" i="31"/>
  <c r="A370" i="31"/>
  <c r="Q369" i="31"/>
  <c r="O369" i="31"/>
  <c r="M369" i="31"/>
  <c r="K369" i="31"/>
  <c r="I369" i="31"/>
  <c r="C369" i="31"/>
  <c r="B369" i="31"/>
  <c r="A369" i="31"/>
  <c r="Q368" i="31"/>
  <c r="O368" i="31"/>
  <c r="M368" i="31"/>
  <c r="K368" i="31"/>
  <c r="I368" i="31"/>
  <c r="C368" i="31"/>
  <c r="B368" i="31"/>
  <c r="A368" i="31"/>
  <c r="Q367" i="31"/>
  <c r="O367" i="31"/>
  <c r="M367" i="31"/>
  <c r="K367" i="31"/>
  <c r="I367" i="31"/>
  <c r="C367" i="31"/>
  <c r="B367" i="31"/>
  <c r="A367" i="31"/>
  <c r="Q366" i="31"/>
  <c r="O366" i="31"/>
  <c r="M366" i="31"/>
  <c r="K366" i="31"/>
  <c r="I366" i="31"/>
  <c r="C366" i="31"/>
  <c r="B366" i="31"/>
  <c r="A366" i="31"/>
  <c r="Q365" i="31"/>
  <c r="O365" i="31"/>
  <c r="M365" i="31"/>
  <c r="K365" i="31"/>
  <c r="I365" i="31"/>
  <c r="C365" i="31"/>
  <c r="B365" i="31"/>
  <c r="A365" i="31"/>
  <c r="Q364" i="31"/>
  <c r="O364" i="31"/>
  <c r="M364" i="31"/>
  <c r="K364" i="31"/>
  <c r="I364" i="31"/>
  <c r="C364" i="31"/>
  <c r="B364" i="31"/>
  <c r="A364" i="31"/>
  <c r="Q363" i="31"/>
  <c r="O363" i="31"/>
  <c r="M363" i="31"/>
  <c r="K363" i="31"/>
  <c r="I363" i="31"/>
  <c r="C363" i="31"/>
  <c r="B363" i="31"/>
  <c r="A363" i="31"/>
  <c r="Q362" i="31"/>
  <c r="O362" i="31"/>
  <c r="M362" i="31"/>
  <c r="K362" i="31"/>
  <c r="I362" i="31"/>
  <c r="C362" i="31"/>
  <c r="B362" i="31"/>
  <c r="A362" i="31"/>
  <c r="Q361" i="31"/>
  <c r="O361" i="31"/>
  <c r="M361" i="31"/>
  <c r="K361" i="31"/>
  <c r="I361" i="31"/>
  <c r="C361" i="31"/>
  <c r="B361" i="31"/>
  <c r="A361" i="31"/>
  <c r="Q360" i="31"/>
  <c r="O360" i="31"/>
  <c r="M360" i="31"/>
  <c r="K360" i="31"/>
  <c r="I360" i="31"/>
  <c r="C360" i="31"/>
  <c r="B360" i="31"/>
  <c r="A360" i="31"/>
  <c r="Q359" i="31"/>
  <c r="O359" i="31"/>
  <c r="M359" i="31"/>
  <c r="K359" i="31"/>
  <c r="I359" i="31"/>
  <c r="C359" i="31"/>
  <c r="B359" i="31"/>
  <c r="A359" i="31"/>
  <c r="Q358" i="31"/>
  <c r="O358" i="31"/>
  <c r="M358" i="31"/>
  <c r="K358" i="31"/>
  <c r="I358" i="31"/>
  <c r="C358" i="31"/>
  <c r="B358" i="31"/>
  <c r="A358" i="31"/>
  <c r="Q357" i="31"/>
  <c r="O357" i="31"/>
  <c r="M357" i="31"/>
  <c r="K357" i="31"/>
  <c r="I357" i="31"/>
  <c r="C357" i="31"/>
  <c r="B357" i="31"/>
  <c r="A357" i="31"/>
  <c r="Q356" i="31"/>
  <c r="O356" i="31"/>
  <c r="M356" i="31"/>
  <c r="K356" i="31"/>
  <c r="I356" i="31"/>
  <c r="C356" i="31"/>
  <c r="B356" i="31"/>
  <c r="A356" i="31"/>
  <c r="Q355" i="31"/>
  <c r="O355" i="31"/>
  <c r="M355" i="31"/>
  <c r="K355" i="31"/>
  <c r="I355" i="31"/>
  <c r="C355" i="31"/>
  <c r="B355" i="31"/>
  <c r="A355" i="31"/>
  <c r="Q354" i="31"/>
  <c r="O354" i="31"/>
  <c r="M354" i="31"/>
  <c r="K354" i="31"/>
  <c r="I354" i="31"/>
  <c r="C354" i="31"/>
  <c r="B354" i="31"/>
  <c r="A354" i="31"/>
  <c r="Q353" i="31"/>
  <c r="O353" i="31"/>
  <c r="M353" i="31"/>
  <c r="K353" i="31"/>
  <c r="I353" i="31"/>
  <c r="C353" i="31"/>
  <c r="B353" i="31"/>
  <c r="A353" i="31"/>
  <c r="Q352" i="31"/>
  <c r="O352" i="31"/>
  <c r="M352" i="31"/>
  <c r="K352" i="31"/>
  <c r="I352" i="31"/>
  <c r="C352" i="31"/>
  <c r="B352" i="31"/>
  <c r="A352" i="31"/>
  <c r="Q351" i="31"/>
  <c r="O351" i="31"/>
  <c r="M351" i="31"/>
  <c r="K351" i="31"/>
  <c r="I351" i="31"/>
  <c r="C351" i="31"/>
  <c r="B351" i="31"/>
  <c r="A351" i="31"/>
  <c r="Q350" i="31"/>
  <c r="O350" i="31"/>
  <c r="M350" i="31"/>
  <c r="K350" i="31"/>
  <c r="I350" i="31"/>
  <c r="C350" i="31"/>
  <c r="B350" i="31"/>
  <c r="A350" i="31"/>
  <c r="Q349" i="31"/>
  <c r="O349" i="31"/>
  <c r="M349" i="31"/>
  <c r="K349" i="31"/>
  <c r="I349" i="31"/>
  <c r="C349" i="31"/>
  <c r="B349" i="31"/>
  <c r="A349" i="31"/>
  <c r="Q348" i="31"/>
  <c r="O348" i="31"/>
  <c r="M348" i="31"/>
  <c r="K348" i="31"/>
  <c r="I348" i="31"/>
  <c r="C348" i="31"/>
  <c r="B348" i="31"/>
  <c r="A348" i="31"/>
  <c r="Q347" i="31"/>
  <c r="O347" i="31"/>
  <c r="M347" i="31"/>
  <c r="K347" i="31"/>
  <c r="I347" i="31"/>
  <c r="C347" i="31"/>
  <c r="B347" i="31"/>
  <c r="A347" i="31"/>
  <c r="Q346" i="31"/>
  <c r="O346" i="31"/>
  <c r="M346" i="31"/>
  <c r="K346" i="31"/>
  <c r="I346" i="31"/>
  <c r="C346" i="31"/>
  <c r="B346" i="31"/>
  <c r="A346" i="31"/>
  <c r="Q345" i="31"/>
  <c r="O345" i="31"/>
  <c r="M345" i="31"/>
  <c r="K345" i="31"/>
  <c r="I345" i="31"/>
  <c r="C345" i="31"/>
  <c r="B345" i="31"/>
  <c r="A345" i="31"/>
  <c r="Q344" i="31"/>
  <c r="O344" i="31"/>
  <c r="M344" i="31"/>
  <c r="K344" i="31"/>
  <c r="I344" i="31"/>
  <c r="C344" i="31"/>
  <c r="B344" i="31"/>
  <c r="A344" i="31"/>
  <c r="Q343" i="31"/>
  <c r="O343" i="31"/>
  <c r="M343" i="31"/>
  <c r="K343" i="31"/>
  <c r="I343" i="31"/>
  <c r="C343" i="31"/>
  <c r="B343" i="31"/>
  <c r="A343" i="31"/>
  <c r="Q342" i="31"/>
  <c r="O342" i="31"/>
  <c r="M342" i="31"/>
  <c r="K342" i="31"/>
  <c r="I342" i="31"/>
  <c r="C342" i="31"/>
  <c r="B342" i="31"/>
  <c r="A342" i="31"/>
  <c r="Q341" i="31"/>
  <c r="O341" i="31"/>
  <c r="M341" i="31"/>
  <c r="K341" i="31"/>
  <c r="I341" i="31"/>
  <c r="C341" i="31"/>
  <c r="B341" i="31"/>
  <c r="A341" i="31"/>
  <c r="Q340" i="31"/>
  <c r="O340" i="31"/>
  <c r="M340" i="31"/>
  <c r="K340" i="31"/>
  <c r="I340" i="31"/>
  <c r="C340" i="31"/>
  <c r="B340" i="31"/>
  <c r="A340" i="31"/>
  <c r="Q339" i="31"/>
  <c r="O339" i="31"/>
  <c r="M339" i="31"/>
  <c r="K339" i="31"/>
  <c r="I339" i="31"/>
  <c r="C339" i="31"/>
  <c r="B339" i="31"/>
  <c r="A339" i="31"/>
  <c r="Q338" i="31"/>
  <c r="O338" i="31"/>
  <c r="M338" i="31"/>
  <c r="K338" i="31"/>
  <c r="I338" i="31"/>
  <c r="C338" i="31"/>
  <c r="B338" i="31"/>
  <c r="A338" i="31"/>
  <c r="Q337" i="31"/>
  <c r="O337" i="31"/>
  <c r="M337" i="31"/>
  <c r="K337" i="31"/>
  <c r="I337" i="31"/>
  <c r="C337" i="31"/>
  <c r="B337" i="31"/>
  <c r="A337" i="31"/>
  <c r="Q336" i="31"/>
  <c r="O336" i="31"/>
  <c r="M336" i="31"/>
  <c r="K336" i="31"/>
  <c r="I336" i="31"/>
  <c r="C336" i="31"/>
  <c r="B336" i="31"/>
  <c r="A336" i="31"/>
  <c r="Q335" i="31"/>
  <c r="O335" i="31"/>
  <c r="M335" i="31"/>
  <c r="K335" i="31"/>
  <c r="I335" i="31"/>
  <c r="C335" i="31"/>
  <c r="B335" i="31"/>
  <c r="A335" i="31"/>
  <c r="Q334" i="31"/>
  <c r="O334" i="31"/>
  <c r="M334" i="31"/>
  <c r="K334" i="31"/>
  <c r="I334" i="31"/>
  <c r="C334" i="31"/>
  <c r="B334" i="31"/>
  <c r="A334" i="31"/>
  <c r="Q333" i="31"/>
  <c r="O333" i="31"/>
  <c r="M333" i="31"/>
  <c r="K333" i="31"/>
  <c r="I333" i="31"/>
  <c r="C333" i="31"/>
  <c r="B333" i="31"/>
  <c r="A333" i="31"/>
  <c r="Q332" i="31"/>
  <c r="O332" i="31"/>
  <c r="M332" i="31"/>
  <c r="K332" i="31"/>
  <c r="I332" i="31"/>
  <c r="C332" i="31"/>
  <c r="B332" i="31"/>
  <c r="A332" i="31"/>
  <c r="Q331" i="31"/>
  <c r="O331" i="31"/>
  <c r="M331" i="31"/>
  <c r="K331" i="31"/>
  <c r="I331" i="31"/>
  <c r="C331" i="31"/>
  <c r="B331" i="31"/>
  <c r="A331" i="31"/>
  <c r="Q330" i="31"/>
  <c r="O330" i="31"/>
  <c r="M330" i="31"/>
  <c r="K330" i="31"/>
  <c r="I330" i="31"/>
  <c r="C330" i="31"/>
  <c r="B330" i="31"/>
  <c r="A330" i="31"/>
  <c r="Q329" i="31"/>
  <c r="O329" i="31"/>
  <c r="M329" i="31"/>
  <c r="K329" i="31"/>
  <c r="I329" i="31"/>
  <c r="C329" i="31"/>
  <c r="B329" i="31"/>
  <c r="A329" i="31"/>
  <c r="Q328" i="31"/>
  <c r="O328" i="31"/>
  <c r="M328" i="31"/>
  <c r="K328" i="31"/>
  <c r="I328" i="31"/>
  <c r="C328" i="31"/>
  <c r="B328" i="31"/>
  <c r="A328" i="31"/>
  <c r="Q327" i="31"/>
  <c r="O327" i="31"/>
  <c r="M327" i="31"/>
  <c r="K327" i="31"/>
  <c r="I327" i="31"/>
  <c r="C327" i="31"/>
  <c r="B327" i="31"/>
  <c r="A327" i="31"/>
  <c r="Q326" i="31"/>
  <c r="O326" i="31"/>
  <c r="M326" i="31"/>
  <c r="K326" i="31"/>
  <c r="I326" i="31"/>
  <c r="C326" i="31"/>
  <c r="B326" i="31"/>
  <c r="A326" i="31"/>
  <c r="Q325" i="31"/>
  <c r="O325" i="31"/>
  <c r="M325" i="31"/>
  <c r="K325" i="31"/>
  <c r="I325" i="31"/>
  <c r="C325" i="31"/>
  <c r="B325" i="31"/>
  <c r="A325" i="31"/>
  <c r="Q324" i="31"/>
  <c r="O324" i="31"/>
  <c r="M324" i="31"/>
  <c r="K324" i="31"/>
  <c r="I324" i="31"/>
  <c r="C324" i="31"/>
  <c r="B324" i="31"/>
  <c r="A324" i="31"/>
  <c r="Q323" i="31"/>
  <c r="O323" i="31"/>
  <c r="M323" i="31"/>
  <c r="K323" i="31"/>
  <c r="I323" i="31"/>
  <c r="C323" i="31"/>
  <c r="B323" i="31"/>
  <c r="A323" i="31"/>
  <c r="Q322" i="31"/>
  <c r="O322" i="31"/>
  <c r="M322" i="31"/>
  <c r="K322" i="31"/>
  <c r="I322" i="31"/>
  <c r="C322" i="31"/>
  <c r="B322" i="31"/>
  <c r="A322" i="31"/>
  <c r="Q321" i="31"/>
  <c r="O321" i="31"/>
  <c r="M321" i="31"/>
  <c r="K321" i="31"/>
  <c r="I321" i="31"/>
  <c r="C321" i="31"/>
  <c r="B321" i="31"/>
  <c r="A321" i="31"/>
  <c r="Q320" i="31"/>
  <c r="O320" i="31"/>
  <c r="M320" i="31"/>
  <c r="K320" i="31"/>
  <c r="I320" i="31"/>
  <c r="C320" i="31"/>
  <c r="B320" i="31"/>
  <c r="A320" i="31"/>
  <c r="Q319" i="31"/>
  <c r="O319" i="31"/>
  <c r="M319" i="31"/>
  <c r="K319" i="31"/>
  <c r="I319" i="31"/>
  <c r="C319" i="31"/>
  <c r="B319" i="31"/>
  <c r="A319" i="31"/>
  <c r="Q318" i="31"/>
  <c r="O318" i="31"/>
  <c r="M318" i="31"/>
  <c r="K318" i="31"/>
  <c r="I318" i="31"/>
  <c r="C318" i="31"/>
  <c r="B318" i="31"/>
  <c r="A318" i="31"/>
  <c r="Q317" i="31"/>
  <c r="O317" i="31"/>
  <c r="M317" i="31"/>
  <c r="K317" i="31"/>
  <c r="I317" i="31"/>
  <c r="C317" i="31"/>
  <c r="B317" i="31"/>
  <c r="A317" i="31"/>
  <c r="Q316" i="31"/>
  <c r="O316" i="31"/>
  <c r="M316" i="31"/>
  <c r="K316" i="31"/>
  <c r="I316" i="31"/>
  <c r="C316" i="31"/>
  <c r="B316" i="31"/>
  <c r="A316" i="31"/>
  <c r="Q315" i="31"/>
  <c r="O315" i="31"/>
  <c r="M315" i="31"/>
  <c r="K315" i="31"/>
  <c r="I315" i="31"/>
  <c r="C315" i="31"/>
  <c r="B315" i="31"/>
  <c r="A315" i="31"/>
  <c r="Q314" i="31"/>
  <c r="O314" i="31"/>
  <c r="M314" i="31"/>
  <c r="K314" i="31"/>
  <c r="I314" i="31"/>
  <c r="C314" i="31"/>
  <c r="B314" i="31"/>
  <c r="A314" i="31"/>
  <c r="Q313" i="31"/>
  <c r="O313" i="31"/>
  <c r="M313" i="31"/>
  <c r="K313" i="31"/>
  <c r="I313" i="31"/>
  <c r="C313" i="31"/>
  <c r="B313" i="31"/>
  <c r="A313" i="31"/>
  <c r="Q312" i="31"/>
  <c r="O312" i="31"/>
  <c r="M312" i="31"/>
  <c r="K312" i="31"/>
  <c r="I312" i="31"/>
  <c r="C312" i="31"/>
  <c r="B312" i="31"/>
  <c r="A312" i="31"/>
  <c r="Q311" i="31"/>
  <c r="O311" i="31"/>
  <c r="M311" i="31"/>
  <c r="K311" i="31"/>
  <c r="I311" i="31"/>
  <c r="C311" i="31"/>
  <c r="B311" i="31"/>
  <c r="A311" i="31"/>
  <c r="Q310" i="31"/>
  <c r="O310" i="31"/>
  <c r="M310" i="31"/>
  <c r="K310" i="31"/>
  <c r="I310" i="31"/>
  <c r="C310" i="31"/>
  <c r="B310" i="31"/>
  <c r="A310" i="31"/>
  <c r="Q309" i="31"/>
  <c r="O309" i="31"/>
  <c r="M309" i="31"/>
  <c r="K309" i="31"/>
  <c r="I309" i="31"/>
  <c r="C309" i="31"/>
  <c r="B309" i="31"/>
  <c r="A309" i="31"/>
  <c r="Q308" i="31"/>
  <c r="O308" i="31"/>
  <c r="M308" i="31"/>
  <c r="K308" i="31"/>
  <c r="I308" i="31"/>
  <c r="C308" i="31"/>
  <c r="B308" i="31"/>
  <c r="A308" i="31"/>
  <c r="Q307" i="31"/>
  <c r="O307" i="31"/>
  <c r="M307" i="31"/>
  <c r="K307" i="31"/>
  <c r="I307" i="31"/>
  <c r="C307" i="31"/>
  <c r="B307" i="31"/>
  <c r="A307" i="31"/>
  <c r="Q306" i="31"/>
  <c r="O306" i="31"/>
  <c r="M306" i="31"/>
  <c r="K306" i="31"/>
  <c r="I306" i="31"/>
  <c r="C306" i="31"/>
  <c r="B306" i="31"/>
  <c r="A306" i="31"/>
  <c r="Q305" i="31"/>
  <c r="O305" i="31"/>
  <c r="M305" i="31"/>
  <c r="K305" i="31"/>
  <c r="I305" i="31"/>
  <c r="C305" i="31"/>
  <c r="B305" i="31"/>
  <c r="A305" i="31"/>
  <c r="Q304" i="31"/>
  <c r="O304" i="31"/>
  <c r="M304" i="31"/>
  <c r="K304" i="31"/>
  <c r="I304" i="31"/>
  <c r="C304" i="31"/>
  <c r="B304" i="31"/>
  <c r="A304" i="31"/>
  <c r="Q303" i="31"/>
  <c r="O303" i="31"/>
  <c r="M303" i="31"/>
  <c r="K303" i="31"/>
  <c r="I303" i="31"/>
  <c r="C303" i="31"/>
  <c r="B303" i="31"/>
  <c r="A303" i="31"/>
  <c r="Q302" i="31"/>
  <c r="O302" i="31"/>
  <c r="M302" i="31"/>
  <c r="K302" i="31"/>
  <c r="I302" i="31"/>
  <c r="C302" i="31"/>
  <c r="B302" i="31"/>
  <c r="A302" i="31"/>
  <c r="Q301" i="31"/>
  <c r="O301" i="31"/>
  <c r="M301" i="31"/>
  <c r="K301" i="31"/>
  <c r="I301" i="31"/>
  <c r="C301" i="31"/>
  <c r="B301" i="31"/>
  <c r="A301" i="31"/>
  <c r="Q300" i="31"/>
  <c r="O300" i="31"/>
  <c r="M300" i="31"/>
  <c r="K300" i="31"/>
  <c r="I300" i="31"/>
  <c r="C300" i="31"/>
  <c r="B300" i="31"/>
  <c r="A300" i="31"/>
  <c r="Q299" i="31"/>
  <c r="O299" i="31"/>
  <c r="M299" i="31"/>
  <c r="K299" i="31"/>
  <c r="I299" i="31"/>
  <c r="C299" i="31"/>
  <c r="B299" i="31"/>
  <c r="A299" i="31"/>
  <c r="Q298" i="31"/>
  <c r="O298" i="31"/>
  <c r="M298" i="31"/>
  <c r="K298" i="31"/>
  <c r="I298" i="31"/>
  <c r="C298" i="31"/>
  <c r="B298" i="31"/>
  <c r="A298" i="31"/>
  <c r="Q297" i="31"/>
  <c r="O297" i="31"/>
  <c r="M297" i="31"/>
  <c r="K297" i="31"/>
  <c r="I297" i="31"/>
  <c r="C297" i="31"/>
  <c r="B297" i="31"/>
  <c r="A297" i="31"/>
  <c r="Q296" i="31"/>
  <c r="O296" i="31"/>
  <c r="M296" i="31"/>
  <c r="K296" i="31"/>
  <c r="I296" i="31"/>
  <c r="C296" i="31"/>
  <c r="B296" i="31"/>
  <c r="A296" i="31"/>
  <c r="Q295" i="31"/>
  <c r="O295" i="31"/>
  <c r="M295" i="31"/>
  <c r="K295" i="31"/>
  <c r="I295" i="31"/>
  <c r="C295" i="31"/>
  <c r="B295" i="31"/>
  <c r="A295" i="31"/>
  <c r="Q294" i="31"/>
  <c r="O294" i="31"/>
  <c r="M294" i="31"/>
  <c r="K294" i="31"/>
  <c r="I294" i="31"/>
  <c r="C294" i="31"/>
  <c r="B294" i="31"/>
  <c r="A294" i="31"/>
  <c r="Q293" i="31"/>
  <c r="O293" i="31"/>
  <c r="M293" i="31"/>
  <c r="K293" i="31"/>
  <c r="I293" i="31"/>
  <c r="C293" i="31"/>
  <c r="B293" i="31"/>
  <c r="A293" i="31"/>
  <c r="Q292" i="31"/>
  <c r="O292" i="31"/>
  <c r="M292" i="31"/>
  <c r="K292" i="31"/>
  <c r="I292" i="31"/>
  <c r="C292" i="31"/>
  <c r="B292" i="31"/>
  <c r="A292" i="31"/>
  <c r="Q291" i="31"/>
  <c r="O291" i="31"/>
  <c r="M291" i="31"/>
  <c r="K291" i="31"/>
  <c r="I291" i="31"/>
  <c r="C291" i="31"/>
  <c r="B291" i="31"/>
  <c r="A291" i="31"/>
  <c r="Q290" i="31"/>
  <c r="O290" i="31"/>
  <c r="M290" i="31"/>
  <c r="K290" i="31"/>
  <c r="I290" i="31"/>
  <c r="C290" i="31"/>
  <c r="B290" i="31"/>
  <c r="A290" i="31"/>
  <c r="Q289" i="31"/>
  <c r="O289" i="31"/>
  <c r="M289" i="31"/>
  <c r="K289" i="31"/>
  <c r="I289" i="31"/>
  <c r="C289" i="31"/>
  <c r="B289" i="31"/>
  <c r="A289" i="31"/>
  <c r="Q288" i="31"/>
  <c r="O288" i="31"/>
  <c r="M288" i="31"/>
  <c r="K288" i="31"/>
  <c r="I288" i="31"/>
  <c r="C288" i="31"/>
  <c r="B288" i="31"/>
  <c r="A288" i="31"/>
  <c r="Q287" i="31"/>
  <c r="O287" i="31"/>
  <c r="M287" i="31"/>
  <c r="K287" i="31"/>
  <c r="I287" i="31"/>
  <c r="C287" i="31"/>
  <c r="B287" i="31"/>
  <c r="A287" i="31"/>
  <c r="Q286" i="31"/>
  <c r="O286" i="31"/>
  <c r="M286" i="31"/>
  <c r="K286" i="31"/>
  <c r="I286" i="31"/>
  <c r="C286" i="31"/>
  <c r="B286" i="31"/>
  <c r="A286" i="31"/>
  <c r="Q285" i="31"/>
  <c r="O285" i="31"/>
  <c r="M285" i="31"/>
  <c r="K285" i="31"/>
  <c r="I285" i="31"/>
  <c r="C285" i="31"/>
  <c r="B285" i="31"/>
  <c r="A285" i="31"/>
  <c r="Q284" i="31"/>
  <c r="O284" i="31"/>
  <c r="M284" i="31"/>
  <c r="K284" i="31"/>
  <c r="I284" i="31"/>
  <c r="C284" i="31"/>
  <c r="B284" i="31"/>
  <c r="A284" i="31"/>
  <c r="Q283" i="31"/>
  <c r="O283" i="31"/>
  <c r="M283" i="31"/>
  <c r="K283" i="31"/>
  <c r="I283" i="31"/>
  <c r="C283" i="31"/>
  <c r="B283" i="31"/>
  <c r="A283" i="31"/>
  <c r="Q282" i="31"/>
  <c r="O282" i="31"/>
  <c r="M282" i="31"/>
  <c r="K282" i="31"/>
  <c r="I282" i="31"/>
  <c r="C282" i="31"/>
  <c r="B282" i="31"/>
  <c r="A282" i="31"/>
  <c r="Q281" i="31"/>
  <c r="O281" i="31"/>
  <c r="M281" i="31"/>
  <c r="K281" i="31"/>
  <c r="I281" i="31"/>
  <c r="C281" i="31"/>
  <c r="B281" i="31"/>
  <c r="A281" i="31"/>
  <c r="Q280" i="31"/>
  <c r="O280" i="31"/>
  <c r="M280" i="31"/>
  <c r="K280" i="31"/>
  <c r="I280" i="31"/>
  <c r="C280" i="31"/>
  <c r="B280" i="31"/>
  <c r="A280" i="31"/>
  <c r="Q279" i="31"/>
  <c r="O279" i="31"/>
  <c r="M279" i="31"/>
  <c r="K279" i="31"/>
  <c r="I279" i="31"/>
  <c r="C279" i="31"/>
  <c r="B279" i="31"/>
  <c r="A279" i="31"/>
  <c r="Q278" i="31"/>
  <c r="O278" i="31"/>
  <c r="M278" i="31"/>
  <c r="K278" i="31"/>
  <c r="I278" i="31"/>
  <c r="C278" i="31"/>
  <c r="B278" i="31"/>
  <c r="A278" i="31"/>
  <c r="Q277" i="31"/>
  <c r="O277" i="31"/>
  <c r="M277" i="31"/>
  <c r="K277" i="31"/>
  <c r="I277" i="31"/>
  <c r="C277" i="31"/>
  <c r="B277" i="31"/>
  <c r="A277" i="31"/>
  <c r="Q276" i="31"/>
  <c r="O276" i="31"/>
  <c r="M276" i="31"/>
  <c r="K276" i="31"/>
  <c r="I276" i="31"/>
  <c r="C276" i="31"/>
  <c r="B276" i="31"/>
  <c r="A276" i="31"/>
  <c r="Q275" i="31"/>
  <c r="O275" i="31"/>
  <c r="M275" i="31"/>
  <c r="K275" i="31"/>
  <c r="I275" i="31"/>
  <c r="C275" i="31"/>
  <c r="B275" i="31"/>
  <c r="A275" i="31"/>
  <c r="Q274" i="31"/>
  <c r="O274" i="31"/>
  <c r="M274" i="31"/>
  <c r="K274" i="31"/>
  <c r="I274" i="31"/>
  <c r="C274" i="31"/>
  <c r="B274" i="31"/>
  <c r="A274" i="31"/>
  <c r="Q273" i="31"/>
  <c r="O273" i="31"/>
  <c r="M273" i="31"/>
  <c r="K273" i="31"/>
  <c r="I273" i="31"/>
  <c r="C273" i="31"/>
  <c r="B273" i="31"/>
  <c r="A273" i="31"/>
  <c r="Q272" i="31"/>
  <c r="O272" i="31"/>
  <c r="M272" i="31"/>
  <c r="K272" i="31"/>
  <c r="I272" i="31"/>
  <c r="C272" i="31"/>
  <c r="B272" i="31"/>
  <c r="A272" i="31"/>
  <c r="Q271" i="31"/>
  <c r="O271" i="31"/>
  <c r="M271" i="31"/>
  <c r="K271" i="31"/>
  <c r="I271" i="31"/>
  <c r="C271" i="31"/>
  <c r="B271" i="31"/>
  <c r="A271" i="31"/>
  <c r="Q270" i="31"/>
  <c r="O270" i="31"/>
  <c r="M270" i="31"/>
  <c r="K270" i="31"/>
  <c r="I270" i="31"/>
  <c r="C270" i="31"/>
  <c r="B270" i="31"/>
  <c r="A270" i="31"/>
  <c r="Q269" i="31"/>
  <c r="O269" i="31"/>
  <c r="M269" i="31"/>
  <c r="K269" i="31"/>
  <c r="I269" i="31"/>
  <c r="C269" i="31"/>
  <c r="B269" i="31"/>
  <c r="A269" i="31"/>
  <c r="Q268" i="31"/>
  <c r="O268" i="31"/>
  <c r="M268" i="31"/>
  <c r="K268" i="31"/>
  <c r="I268" i="31"/>
  <c r="C268" i="31"/>
  <c r="B268" i="31"/>
  <c r="A268" i="31"/>
  <c r="Q267" i="31"/>
  <c r="O267" i="31"/>
  <c r="M267" i="31"/>
  <c r="K267" i="31"/>
  <c r="I267" i="31"/>
  <c r="C267" i="31"/>
  <c r="B267" i="31"/>
  <c r="A267" i="31"/>
  <c r="Q266" i="31"/>
  <c r="O266" i="31"/>
  <c r="M266" i="31"/>
  <c r="K266" i="31"/>
  <c r="I266" i="31"/>
  <c r="C266" i="31"/>
  <c r="B266" i="31"/>
  <c r="A266" i="31"/>
  <c r="Q265" i="31"/>
  <c r="O265" i="31"/>
  <c r="M265" i="31"/>
  <c r="K265" i="31"/>
  <c r="I265" i="31"/>
  <c r="C265" i="31"/>
  <c r="B265" i="31"/>
  <c r="A265" i="31"/>
  <c r="Q264" i="31"/>
  <c r="O264" i="31"/>
  <c r="M264" i="31"/>
  <c r="K264" i="31"/>
  <c r="I264" i="31"/>
  <c r="C264" i="31"/>
  <c r="B264" i="31"/>
  <c r="A264" i="31"/>
  <c r="Q263" i="31"/>
  <c r="O263" i="31"/>
  <c r="M263" i="31"/>
  <c r="K263" i="31"/>
  <c r="I263" i="31"/>
  <c r="C263" i="31"/>
  <c r="B263" i="31"/>
  <c r="A263" i="31"/>
  <c r="Q262" i="31"/>
  <c r="O262" i="31"/>
  <c r="M262" i="31"/>
  <c r="K262" i="31"/>
  <c r="I262" i="31"/>
  <c r="C262" i="31"/>
  <c r="B262" i="31"/>
  <c r="A262" i="31"/>
  <c r="Q261" i="31"/>
  <c r="O261" i="31"/>
  <c r="M261" i="31"/>
  <c r="K261" i="31"/>
  <c r="I261" i="31"/>
  <c r="C261" i="31"/>
  <c r="B261" i="31"/>
  <c r="A261" i="31"/>
  <c r="Q260" i="31"/>
  <c r="O260" i="31"/>
  <c r="M260" i="31"/>
  <c r="K260" i="31"/>
  <c r="I260" i="31"/>
  <c r="C260" i="31"/>
  <c r="B260" i="31"/>
  <c r="A260" i="31"/>
  <c r="Q259" i="31"/>
  <c r="O259" i="31"/>
  <c r="M259" i="31"/>
  <c r="K259" i="31"/>
  <c r="I259" i="31"/>
  <c r="C259" i="31"/>
  <c r="B259" i="31"/>
  <c r="A259" i="31"/>
  <c r="Q258" i="31"/>
  <c r="O258" i="31"/>
  <c r="M258" i="31"/>
  <c r="K258" i="31"/>
  <c r="I258" i="31"/>
  <c r="C258" i="31"/>
  <c r="B258" i="31"/>
  <c r="A258" i="31"/>
  <c r="Q257" i="31"/>
  <c r="O257" i="31"/>
  <c r="M257" i="31"/>
  <c r="K257" i="31"/>
  <c r="I257" i="31"/>
  <c r="C257" i="31"/>
  <c r="B257" i="31"/>
  <c r="A257" i="31"/>
  <c r="Q256" i="31"/>
  <c r="O256" i="31"/>
  <c r="M256" i="31"/>
  <c r="K256" i="31"/>
  <c r="I256" i="31"/>
  <c r="C256" i="31"/>
  <c r="B256" i="31"/>
  <c r="A256" i="31"/>
  <c r="Q255" i="31"/>
  <c r="O255" i="31"/>
  <c r="M255" i="31"/>
  <c r="K255" i="31"/>
  <c r="I255" i="31"/>
  <c r="C255" i="31"/>
  <c r="B255" i="31"/>
  <c r="A255" i="31"/>
  <c r="Q254" i="31"/>
  <c r="O254" i="31"/>
  <c r="M254" i="31"/>
  <c r="K254" i="31"/>
  <c r="I254" i="31"/>
  <c r="C254" i="31"/>
  <c r="B254" i="31"/>
  <c r="A254" i="31"/>
  <c r="Q253" i="31"/>
  <c r="O253" i="31"/>
  <c r="M253" i="31"/>
  <c r="K253" i="31"/>
  <c r="I253" i="31"/>
  <c r="C253" i="31"/>
  <c r="B253" i="31"/>
  <c r="A253" i="31"/>
  <c r="Q252" i="31"/>
  <c r="O252" i="31"/>
  <c r="M252" i="31"/>
  <c r="K252" i="31"/>
  <c r="I252" i="31"/>
  <c r="C252" i="31"/>
  <c r="B252" i="31"/>
  <c r="A252" i="31"/>
  <c r="Q251" i="31"/>
  <c r="O251" i="31"/>
  <c r="M251" i="31"/>
  <c r="K251" i="31"/>
  <c r="I251" i="31"/>
  <c r="C251" i="31"/>
  <c r="B251" i="31"/>
  <c r="A251" i="31"/>
  <c r="Q250" i="31"/>
  <c r="O250" i="31"/>
  <c r="M250" i="31"/>
  <c r="K250" i="31"/>
  <c r="I250" i="31"/>
  <c r="C250" i="31"/>
  <c r="B250" i="31"/>
  <c r="A250" i="31"/>
  <c r="Q249" i="31"/>
  <c r="O249" i="31"/>
  <c r="M249" i="31"/>
  <c r="K249" i="31"/>
  <c r="I249" i="31"/>
  <c r="C249" i="31"/>
  <c r="B249" i="31"/>
  <c r="A249" i="31"/>
  <c r="Q248" i="31"/>
  <c r="O248" i="31"/>
  <c r="M248" i="31"/>
  <c r="K248" i="31"/>
  <c r="I248" i="31"/>
  <c r="C248" i="31"/>
  <c r="B248" i="31"/>
  <c r="A248" i="31"/>
  <c r="Q247" i="31"/>
  <c r="O247" i="31"/>
  <c r="M247" i="31"/>
  <c r="K247" i="31"/>
  <c r="I247" i="31"/>
  <c r="C247" i="31"/>
  <c r="B247" i="31"/>
  <c r="A247" i="31"/>
  <c r="Q246" i="31"/>
  <c r="O246" i="31"/>
  <c r="M246" i="31"/>
  <c r="K246" i="31"/>
  <c r="I246" i="31"/>
  <c r="C246" i="31"/>
  <c r="B246" i="31"/>
  <c r="A246" i="31"/>
  <c r="Q245" i="31"/>
  <c r="O245" i="31"/>
  <c r="M245" i="31"/>
  <c r="K245" i="31"/>
  <c r="I245" i="31"/>
  <c r="C245" i="31"/>
  <c r="B245" i="31"/>
  <c r="A245" i="31"/>
  <c r="Q244" i="31"/>
  <c r="O244" i="31"/>
  <c r="M244" i="31"/>
  <c r="K244" i="31"/>
  <c r="I244" i="31"/>
  <c r="C244" i="31"/>
  <c r="B244" i="31"/>
  <c r="A244" i="31"/>
  <c r="Q243" i="31"/>
  <c r="O243" i="31"/>
  <c r="M243" i="31"/>
  <c r="K243" i="31"/>
  <c r="I243" i="31"/>
  <c r="C243" i="31"/>
  <c r="B243" i="31"/>
  <c r="A243" i="31"/>
  <c r="Q242" i="31"/>
  <c r="O242" i="31"/>
  <c r="M242" i="31"/>
  <c r="K242" i="31"/>
  <c r="I242" i="31"/>
  <c r="C242" i="31"/>
  <c r="B242" i="31"/>
  <c r="A242" i="31"/>
  <c r="Q241" i="31"/>
  <c r="O241" i="31"/>
  <c r="M241" i="31"/>
  <c r="K241" i="31"/>
  <c r="I241" i="31"/>
  <c r="C241" i="31"/>
  <c r="B241" i="31"/>
  <c r="A241" i="31"/>
  <c r="Q240" i="31"/>
  <c r="O240" i="31"/>
  <c r="M240" i="31"/>
  <c r="K240" i="31"/>
  <c r="I240" i="31"/>
  <c r="C240" i="31"/>
  <c r="B240" i="31"/>
  <c r="A240" i="31"/>
  <c r="Q239" i="31"/>
  <c r="O239" i="31"/>
  <c r="M239" i="31"/>
  <c r="K239" i="31"/>
  <c r="I239" i="31"/>
  <c r="C239" i="31"/>
  <c r="B239" i="31"/>
  <c r="A239" i="31"/>
  <c r="Q238" i="31"/>
  <c r="O238" i="31"/>
  <c r="M238" i="31"/>
  <c r="K238" i="31"/>
  <c r="I238" i="31"/>
  <c r="C238" i="31"/>
  <c r="B238" i="31"/>
  <c r="A238" i="31"/>
  <c r="Q237" i="31"/>
  <c r="O237" i="31"/>
  <c r="M237" i="31"/>
  <c r="K237" i="31"/>
  <c r="I237" i="31"/>
  <c r="C237" i="31"/>
  <c r="B237" i="31"/>
  <c r="A237" i="31"/>
  <c r="Q236" i="31"/>
  <c r="O236" i="31"/>
  <c r="M236" i="31"/>
  <c r="K236" i="31"/>
  <c r="I236" i="31"/>
  <c r="C236" i="31"/>
  <c r="B236" i="31"/>
  <c r="A236" i="31"/>
  <c r="Q235" i="31"/>
  <c r="O235" i="31"/>
  <c r="M235" i="31"/>
  <c r="K235" i="31"/>
  <c r="I235" i="31"/>
  <c r="C235" i="31"/>
  <c r="B235" i="31"/>
  <c r="A235" i="31"/>
  <c r="Q234" i="31"/>
  <c r="O234" i="31"/>
  <c r="M234" i="31"/>
  <c r="K234" i="31"/>
  <c r="I234" i="31"/>
  <c r="C234" i="31"/>
  <c r="B234" i="31"/>
  <c r="A234" i="31"/>
  <c r="Q233" i="31"/>
  <c r="O233" i="31"/>
  <c r="M233" i="31"/>
  <c r="K233" i="31"/>
  <c r="I233" i="31"/>
  <c r="C233" i="31"/>
  <c r="B233" i="31"/>
  <c r="A233" i="31"/>
  <c r="Q232" i="31"/>
  <c r="O232" i="31"/>
  <c r="M232" i="31"/>
  <c r="K232" i="31"/>
  <c r="I232" i="31"/>
  <c r="C232" i="31"/>
  <c r="B232" i="31"/>
  <c r="A232" i="31"/>
  <c r="Q231" i="31"/>
  <c r="O231" i="31"/>
  <c r="M231" i="31"/>
  <c r="K231" i="31"/>
  <c r="I231" i="31"/>
  <c r="C231" i="31"/>
  <c r="B231" i="31"/>
  <c r="A231" i="31"/>
  <c r="Q230" i="31"/>
  <c r="O230" i="31"/>
  <c r="M230" i="31"/>
  <c r="K230" i="31"/>
  <c r="I230" i="31"/>
  <c r="C230" i="31"/>
  <c r="B230" i="31"/>
  <c r="A230" i="31"/>
  <c r="Q229" i="31"/>
  <c r="O229" i="31"/>
  <c r="M229" i="31"/>
  <c r="K229" i="31"/>
  <c r="I229" i="31"/>
  <c r="C229" i="31"/>
  <c r="B229" i="31"/>
  <c r="A229" i="31"/>
  <c r="Q228" i="31"/>
  <c r="O228" i="31"/>
  <c r="M228" i="31"/>
  <c r="K228" i="31"/>
  <c r="I228" i="31"/>
  <c r="C228" i="31"/>
  <c r="B228" i="31"/>
  <c r="A228" i="31"/>
  <c r="Q227" i="31"/>
  <c r="O227" i="31"/>
  <c r="M227" i="31"/>
  <c r="K227" i="31"/>
  <c r="I227" i="31"/>
  <c r="C227" i="31"/>
  <c r="B227" i="31"/>
  <c r="A227" i="31"/>
  <c r="Q226" i="31"/>
  <c r="O226" i="31"/>
  <c r="M226" i="31"/>
  <c r="K226" i="31"/>
  <c r="I226" i="31"/>
  <c r="C226" i="31"/>
  <c r="B226" i="31"/>
  <c r="A226" i="31"/>
  <c r="Q225" i="31"/>
  <c r="O225" i="31"/>
  <c r="M225" i="31"/>
  <c r="K225" i="31"/>
  <c r="I225" i="31"/>
  <c r="C225" i="31"/>
  <c r="B225" i="31"/>
  <c r="A225" i="31"/>
  <c r="Q224" i="31"/>
  <c r="O224" i="31"/>
  <c r="M224" i="31"/>
  <c r="K224" i="31"/>
  <c r="I224" i="31"/>
  <c r="C224" i="31"/>
  <c r="B224" i="31"/>
  <c r="A224" i="31"/>
  <c r="Q223" i="31"/>
  <c r="O223" i="31"/>
  <c r="M223" i="31"/>
  <c r="K223" i="31"/>
  <c r="I223" i="31"/>
  <c r="C223" i="31"/>
  <c r="B223" i="31"/>
  <c r="A223" i="31"/>
  <c r="Q222" i="31"/>
  <c r="O222" i="31"/>
  <c r="M222" i="31"/>
  <c r="K222" i="31"/>
  <c r="I222" i="31"/>
  <c r="C222" i="31"/>
  <c r="B222" i="31"/>
  <c r="A222" i="31"/>
  <c r="Q221" i="31"/>
  <c r="O221" i="31"/>
  <c r="M221" i="31"/>
  <c r="K221" i="31"/>
  <c r="I221" i="31"/>
  <c r="C221" i="31"/>
  <c r="B221" i="31"/>
  <c r="A221" i="31"/>
  <c r="Q220" i="31"/>
  <c r="O220" i="31"/>
  <c r="M220" i="31"/>
  <c r="K220" i="31"/>
  <c r="I220" i="31"/>
  <c r="C220" i="31"/>
  <c r="B220" i="31"/>
  <c r="A220" i="31"/>
  <c r="Q219" i="31"/>
  <c r="O219" i="31"/>
  <c r="M219" i="31"/>
  <c r="K219" i="31"/>
  <c r="I219" i="31"/>
  <c r="C219" i="31"/>
  <c r="B219" i="31"/>
  <c r="A219" i="31"/>
  <c r="Q218" i="31"/>
  <c r="O218" i="31"/>
  <c r="M218" i="31"/>
  <c r="K218" i="31"/>
  <c r="I218" i="31"/>
  <c r="C218" i="31"/>
  <c r="B218" i="31"/>
  <c r="A218" i="31"/>
  <c r="Q217" i="31"/>
  <c r="O217" i="31"/>
  <c r="M217" i="31"/>
  <c r="K217" i="31"/>
  <c r="I217" i="31"/>
  <c r="C217" i="31"/>
  <c r="B217" i="31"/>
  <c r="A217" i="31"/>
  <c r="Q216" i="31"/>
  <c r="O216" i="31"/>
  <c r="M216" i="31"/>
  <c r="K216" i="31"/>
  <c r="I216" i="31"/>
  <c r="C216" i="31"/>
  <c r="B216" i="31"/>
  <c r="A216" i="31"/>
  <c r="Q215" i="31"/>
  <c r="O215" i="31"/>
  <c r="M215" i="31"/>
  <c r="K215" i="31"/>
  <c r="I215" i="31"/>
  <c r="C215" i="31"/>
  <c r="B215" i="31"/>
  <c r="A215" i="31"/>
  <c r="Q214" i="31"/>
  <c r="O214" i="31"/>
  <c r="M214" i="31"/>
  <c r="K214" i="31"/>
  <c r="I214" i="31"/>
  <c r="C214" i="31"/>
  <c r="B214" i="31"/>
  <c r="A214" i="31"/>
  <c r="Q213" i="31"/>
  <c r="O213" i="31"/>
  <c r="M213" i="31"/>
  <c r="K213" i="31"/>
  <c r="I213" i="31"/>
  <c r="C213" i="31"/>
  <c r="B213" i="31"/>
  <c r="A213" i="31"/>
  <c r="Q212" i="31"/>
  <c r="O212" i="31"/>
  <c r="M212" i="31"/>
  <c r="K212" i="31"/>
  <c r="I212" i="31"/>
  <c r="C212" i="31"/>
  <c r="B212" i="31"/>
  <c r="A212" i="31"/>
  <c r="Q211" i="31"/>
  <c r="O211" i="31"/>
  <c r="M211" i="31"/>
  <c r="K211" i="31"/>
  <c r="I211" i="31"/>
  <c r="C211" i="31"/>
  <c r="B211" i="31"/>
  <c r="A211" i="31"/>
  <c r="Q210" i="31"/>
  <c r="O210" i="31"/>
  <c r="M210" i="31"/>
  <c r="K210" i="31"/>
  <c r="I210" i="31"/>
  <c r="C210" i="31"/>
  <c r="B210" i="31"/>
  <c r="A210" i="31"/>
  <c r="Q209" i="31"/>
  <c r="O209" i="31"/>
  <c r="M209" i="31"/>
  <c r="K209" i="31"/>
  <c r="I209" i="31"/>
  <c r="C209" i="31"/>
  <c r="B209" i="31"/>
  <c r="A209" i="31"/>
  <c r="Q208" i="31"/>
  <c r="O208" i="31"/>
  <c r="M208" i="31"/>
  <c r="K208" i="31"/>
  <c r="I208" i="31"/>
  <c r="C208" i="31"/>
  <c r="B208" i="31"/>
  <c r="A208" i="31"/>
  <c r="Q207" i="31"/>
  <c r="O207" i="31"/>
  <c r="M207" i="31"/>
  <c r="K207" i="31"/>
  <c r="I207" i="31"/>
  <c r="C207" i="31"/>
  <c r="B207" i="31"/>
  <c r="A207" i="31"/>
  <c r="Q206" i="31"/>
  <c r="O206" i="31"/>
  <c r="M206" i="31"/>
  <c r="K206" i="31"/>
  <c r="I206" i="31"/>
  <c r="C206" i="31"/>
  <c r="B206" i="31"/>
  <c r="A206" i="31"/>
  <c r="Q205" i="31"/>
  <c r="O205" i="31"/>
  <c r="M205" i="31"/>
  <c r="K205" i="31"/>
  <c r="I205" i="31"/>
  <c r="C205" i="31"/>
  <c r="B205" i="31"/>
  <c r="A205" i="31"/>
  <c r="Q204" i="31"/>
  <c r="O204" i="31"/>
  <c r="M204" i="31"/>
  <c r="K204" i="31"/>
  <c r="I204" i="31"/>
  <c r="C204" i="31"/>
  <c r="B204" i="31"/>
  <c r="A204" i="31"/>
  <c r="Q203" i="31"/>
  <c r="O203" i="31"/>
  <c r="M203" i="31"/>
  <c r="K203" i="31"/>
  <c r="I203" i="31"/>
  <c r="C203" i="31"/>
  <c r="B203" i="31"/>
  <c r="A203" i="31"/>
  <c r="Q202" i="31"/>
  <c r="O202" i="31"/>
  <c r="M202" i="31"/>
  <c r="K202" i="31"/>
  <c r="I202" i="31"/>
  <c r="C202" i="31"/>
  <c r="B202" i="31"/>
  <c r="A202" i="31"/>
  <c r="Q201" i="31"/>
  <c r="O201" i="31"/>
  <c r="M201" i="31"/>
  <c r="K201" i="31"/>
  <c r="I201" i="31"/>
  <c r="C201" i="31"/>
  <c r="B201" i="31"/>
  <c r="A201" i="31"/>
  <c r="Q200" i="31"/>
  <c r="O200" i="31"/>
  <c r="M200" i="31"/>
  <c r="K200" i="31"/>
  <c r="I200" i="31"/>
  <c r="C200" i="31"/>
  <c r="B200" i="31"/>
  <c r="A200" i="31"/>
  <c r="Q199" i="31"/>
  <c r="O199" i="31"/>
  <c r="M199" i="31"/>
  <c r="K199" i="31"/>
  <c r="I199" i="31"/>
  <c r="C199" i="31"/>
  <c r="B199" i="31"/>
  <c r="A199" i="31"/>
  <c r="Q198" i="31"/>
  <c r="O198" i="31"/>
  <c r="M198" i="31"/>
  <c r="K198" i="31"/>
  <c r="I198" i="31"/>
  <c r="C198" i="31"/>
  <c r="B198" i="31"/>
  <c r="A198" i="31"/>
  <c r="Q197" i="31"/>
  <c r="O197" i="31"/>
  <c r="M197" i="31"/>
  <c r="K197" i="31"/>
  <c r="I197" i="31"/>
  <c r="C197" i="31"/>
  <c r="B197" i="31"/>
  <c r="A197" i="31"/>
  <c r="Q196" i="31"/>
  <c r="O196" i="31"/>
  <c r="M196" i="31"/>
  <c r="K196" i="31"/>
  <c r="I196" i="31"/>
  <c r="C196" i="31"/>
  <c r="B196" i="31"/>
  <c r="A196" i="31"/>
  <c r="Q195" i="31"/>
  <c r="O195" i="31"/>
  <c r="M195" i="31"/>
  <c r="K195" i="31"/>
  <c r="I195" i="31"/>
  <c r="C195" i="31"/>
  <c r="B195" i="31"/>
  <c r="A195" i="31"/>
  <c r="Q194" i="31"/>
  <c r="O194" i="31"/>
  <c r="M194" i="31"/>
  <c r="K194" i="31"/>
  <c r="I194" i="31"/>
  <c r="C194" i="31"/>
  <c r="B194" i="31"/>
  <c r="A194" i="31"/>
  <c r="Q193" i="31"/>
  <c r="O193" i="31"/>
  <c r="M193" i="31"/>
  <c r="K193" i="31"/>
  <c r="I193" i="31"/>
  <c r="C193" i="31"/>
  <c r="B193" i="31"/>
  <c r="A193" i="31"/>
  <c r="Q192" i="31"/>
  <c r="O192" i="31"/>
  <c r="M192" i="31"/>
  <c r="K192" i="31"/>
  <c r="I192" i="31"/>
  <c r="C192" i="31"/>
  <c r="B192" i="31"/>
  <c r="A192" i="31"/>
  <c r="Q191" i="31"/>
  <c r="O191" i="31"/>
  <c r="M191" i="31"/>
  <c r="K191" i="31"/>
  <c r="I191" i="31"/>
  <c r="C191" i="31"/>
  <c r="B191" i="31"/>
  <c r="A191" i="31"/>
  <c r="Q190" i="31"/>
  <c r="O190" i="31"/>
  <c r="M190" i="31"/>
  <c r="K190" i="31"/>
  <c r="I190" i="31"/>
  <c r="C190" i="31"/>
  <c r="B190" i="31"/>
  <c r="A190" i="31"/>
  <c r="Q189" i="31"/>
  <c r="O189" i="31"/>
  <c r="M189" i="31"/>
  <c r="K189" i="31"/>
  <c r="I189" i="31"/>
  <c r="C189" i="31"/>
  <c r="B189" i="31"/>
  <c r="A189" i="31"/>
  <c r="Q188" i="31"/>
  <c r="O188" i="31"/>
  <c r="M188" i="31"/>
  <c r="K188" i="31"/>
  <c r="I188" i="31"/>
  <c r="C188" i="31"/>
  <c r="B188" i="31"/>
  <c r="A188" i="31"/>
  <c r="Q187" i="31"/>
  <c r="O187" i="31"/>
  <c r="M187" i="31"/>
  <c r="K187" i="31"/>
  <c r="I187" i="31"/>
  <c r="C187" i="31"/>
  <c r="B187" i="31"/>
  <c r="A187" i="31"/>
  <c r="Q186" i="31"/>
  <c r="O186" i="31"/>
  <c r="M186" i="31"/>
  <c r="K186" i="31"/>
  <c r="I186" i="31"/>
  <c r="C186" i="31"/>
  <c r="B186" i="31"/>
  <c r="A186" i="31"/>
  <c r="Q185" i="31"/>
  <c r="O185" i="31"/>
  <c r="M185" i="31"/>
  <c r="K185" i="31"/>
  <c r="I185" i="31"/>
  <c r="C185" i="31"/>
  <c r="B185" i="31"/>
  <c r="A185" i="31"/>
  <c r="Q184" i="31"/>
  <c r="O184" i="31"/>
  <c r="M184" i="31"/>
  <c r="K184" i="31"/>
  <c r="I184" i="31"/>
  <c r="C184" i="31"/>
  <c r="B184" i="31"/>
  <c r="A184" i="31"/>
  <c r="Q183" i="31"/>
  <c r="O183" i="31"/>
  <c r="M183" i="31"/>
  <c r="K183" i="31"/>
  <c r="I183" i="31"/>
  <c r="C183" i="31"/>
  <c r="B183" i="31"/>
  <c r="A183" i="31"/>
  <c r="Q182" i="31"/>
  <c r="O182" i="31"/>
  <c r="M182" i="31"/>
  <c r="K182" i="31"/>
  <c r="I182" i="31"/>
  <c r="C182" i="31"/>
  <c r="B182" i="31"/>
  <c r="A182" i="31"/>
  <c r="Q181" i="31"/>
  <c r="O181" i="31"/>
  <c r="M181" i="31"/>
  <c r="K181" i="31"/>
  <c r="I181" i="31"/>
  <c r="C181" i="31"/>
  <c r="B181" i="31"/>
  <c r="A181" i="31"/>
  <c r="Q180" i="31"/>
  <c r="O180" i="31"/>
  <c r="M180" i="31"/>
  <c r="K180" i="31"/>
  <c r="I180" i="31"/>
  <c r="C180" i="31"/>
  <c r="B180" i="31"/>
  <c r="A180" i="31"/>
  <c r="Q179" i="31"/>
  <c r="O179" i="31"/>
  <c r="M179" i="31"/>
  <c r="K179" i="31"/>
  <c r="I179" i="31"/>
  <c r="C179" i="31"/>
  <c r="B179" i="31"/>
  <c r="A179" i="31"/>
  <c r="Q178" i="31"/>
  <c r="O178" i="31"/>
  <c r="M178" i="31"/>
  <c r="K178" i="31"/>
  <c r="I178" i="31"/>
  <c r="C178" i="31"/>
  <c r="B178" i="31"/>
  <c r="A178" i="31"/>
  <c r="Q177" i="31"/>
  <c r="O177" i="31"/>
  <c r="M177" i="31"/>
  <c r="K177" i="31"/>
  <c r="I177" i="31"/>
  <c r="C177" i="31"/>
  <c r="B177" i="31"/>
  <c r="A177" i="31"/>
  <c r="Q176" i="31"/>
  <c r="O176" i="31"/>
  <c r="M176" i="31"/>
  <c r="K176" i="31"/>
  <c r="I176" i="31"/>
  <c r="C176" i="31"/>
  <c r="B176" i="31"/>
  <c r="A176" i="31"/>
  <c r="Q175" i="31"/>
  <c r="O175" i="31"/>
  <c r="M175" i="31"/>
  <c r="K175" i="31"/>
  <c r="I175" i="31"/>
  <c r="C175" i="31"/>
  <c r="B175" i="31"/>
  <c r="A175" i="31"/>
  <c r="Q174" i="31"/>
  <c r="O174" i="31"/>
  <c r="M174" i="31"/>
  <c r="K174" i="31"/>
  <c r="I174" i="31"/>
  <c r="C174" i="31"/>
  <c r="B174" i="31"/>
  <c r="A174" i="31"/>
  <c r="Q173" i="31"/>
  <c r="O173" i="31"/>
  <c r="M173" i="31"/>
  <c r="K173" i="31"/>
  <c r="I173" i="31"/>
  <c r="C173" i="31"/>
  <c r="B173" i="31"/>
  <c r="A173" i="31"/>
  <c r="Q172" i="31"/>
  <c r="O172" i="31"/>
  <c r="M172" i="31"/>
  <c r="K172" i="31"/>
  <c r="I172" i="31"/>
  <c r="C172" i="31"/>
  <c r="B172" i="31"/>
  <c r="A172" i="31"/>
  <c r="Q171" i="31"/>
  <c r="O171" i="31"/>
  <c r="M171" i="31"/>
  <c r="K171" i="31"/>
  <c r="I171" i="31"/>
  <c r="C171" i="31"/>
  <c r="B171" i="31"/>
  <c r="A171" i="31"/>
  <c r="Q170" i="31"/>
  <c r="O170" i="31"/>
  <c r="M170" i="31"/>
  <c r="K170" i="31"/>
  <c r="I170" i="31"/>
  <c r="C170" i="31"/>
  <c r="B170" i="31"/>
  <c r="A170" i="31"/>
  <c r="Q169" i="31"/>
  <c r="O169" i="31"/>
  <c r="M169" i="31"/>
  <c r="K169" i="31"/>
  <c r="I169" i="31"/>
  <c r="C169" i="31"/>
  <c r="B169" i="31"/>
  <c r="A169" i="31"/>
  <c r="Q168" i="31"/>
  <c r="O168" i="31"/>
  <c r="M168" i="31"/>
  <c r="K168" i="31"/>
  <c r="I168" i="31"/>
  <c r="C168" i="31"/>
  <c r="B168" i="31"/>
  <c r="A168" i="31"/>
  <c r="Q167" i="31"/>
  <c r="O167" i="31"/>
  <c r="M167" i="31"/>
  <c r="K167" i="31"/>
  <c r="I167" i="31"/>
  <c r="C167" i="31"/>
  <c r="B167" i="31"/>
  <c r="A167" i="31"/>
  <c r="Q166" i="31"/>
  <c r="O166" i="31"/>
  <c r="M166" i="31"/>
  <c r="K166" i="31"/>
  <c r="I166" i="31"/>
  <c r="C166" i="31"/>
  <c r="B166" i="31"/>
  <c r="A166" i="31"/>
  <c r="Q165" i="31"/>
  <c r="O165" i="31"/>
  <c r="M165" i="31"/>
  <c r="K165" i="31"/>
  <c r="I165" i="31"/>
  <c r="C165" i="31"/>
  <c r="B165" i="31"/>
  <c r="A165" i="31"/>
  <c r="Q164" i="31"/>
  <c r="O164" i="31"/>
  <c r="M164" i="31"/>
  <c r="K164" i="31"/>
  <c r="I164" i="31"/>
  <c r="C164" i="31"/>
  <c r="B164" i="31"/>
  <c r="A164" i="31"/>
  <c r="Q163" i="31"/>
  <c r="O163" i="31"/>
  <c r="M163" i="31"/>
  <c r="K163" i="31"/>
  <c r="I163" i="31"/>
  <c r="C163" i="31"/>
  <c r="B163" i="31"/>
  <c r="A163" i="31"/>
  <c r="Q162" i="31"/>
  <c r="O162" i="31"/>
  <c r="M162" i="31"/>
  <c r="K162" i="31"/>
  <c r="I162" i="31"/>
  <c r="C162" i="31"/>
  <c r="B162" i="31"/>
  <c r="A162" i="31"/>
  <c r="Q161" i="31"/>
  <c r="O161" i="31"/>
  <c r="M161" i="31"/>
  <c r="K161" i="31"/>
  <c r="I161" i="31"/>
  <c r="C161" i="31"/>
  <c r="B161" i="31"/>
  <c r="A161" i="31"/>
  <c r="Q160" i="31"/>
  <c r="O160" i="31"/>
  <c r="M160" i="31"/>
  <c r="K160" i="31"/>
  <c r="I160" i="31"/>
  <c r="C160" i="31"/>
  <c r="B160" i="31"/>
  <c r="A160" i="31"/>
  <c r="Q159" i="31"/>
  <c r="O159" i="31"/>
  <c r="M159" i="31"/>
  <c r="K159" i="31"/>
  <c r="I159" i="31"/>
  <c r="C159" i="31"/>
  <c r="B159" i="31"/>
  <c r="A159" i="31"/>
  <c r="Q158" i="31"/>
  <c r="O158" i="31"/>
  <c r="M158" i="31"/>
  <c r="K158" i="31"/>
  <c r="I158" i="31"/>
  <c r="C158" i="31"/>
  <c r="B158" i="31"/>
  <c r="A158" i="31"/>
  <c r="Q157" i="31"/>
  <c r="O157" i="31"/>
  <c r="M157" i="31"/>
  <c r="K157" i="31"/>
  <c r="I157" i="31"/>
  <c r="C157" i="31"/>
  <c r="B157" i="31"/>
  <c r="A157" i="31"/>
  <c r="Q156" i="31"/>
  <c r="O156" i="31"/>
  <c r="M156" i="31"/>
  <c r="K156" i="31"/>
  <c r="I156" i="31"/>
  <c r="C156" i="31"/>
  <c r="B156" i="31"/>
  <c r="A156" i="31"/>
  <c r="Q155" i="31"/>
  <c r="O155" i="31"/>
  <c r="M155" i="31"/>
  <c r="K155" i="31"/>
  <c r="I155" i="31"/>
  <c r="C155" i="31"/>
  <c r="B155" i="31"/>
  <c r="A155" i="31"/>
  <c r="Q154" i="31"/>
  <c r="O154" i="31"/>
  <c r="M154" i="31"/>
  <c r="K154" i="31"/>
  <c r="I154" i="31"/>
  <c r="C154" i="31"/>
  <c r="B154" i="31"/>
  <c r="A154" i="31"/>
  <c r="Q153" i="31"/>
  <c r="O153" i="31"/>
  <c r="M153" i="31"/>
  <c r="K153" i="31"/>
  <c r="I153" i="31"/>
  <c r="C153" i="31"/>
  <c r="B153" i="31"/>
  <c r="A153" i="31"/>
  <c r="Q152" i="31"/>
  <c r="O152" i="31"/>
  <c r="M152" i="31"/>
  <c r="K152" i="31"/>
  <c r="I152" i="31"/>
  <c r="C152" i="31"/>
  <c r="B152" i="31"/>
  <c r="A152" i="31"/>
  <c r="Q151" i="31"/>
  <c r="O151" i="31"/>
  <c r="M151" i="31"/>
  <c r="K151" i="31"/>
  <c r="I151" i="31"/>
  <c r="C151" i="31"/>
  <c r="B151" i="31"/>
  <c r="A151" i="31"/>
  <c r="Q150" i="31"/>
  <c r="O150" i="31"/>
  <c r="M150" i="31"/>
  <c r="K150" i="31"/>
  <c r="I150" i="31"/>
  <c r="C150" i="31"/>
  <c r="B150" i="31"/>
  <c r="A150" i="31"/>
  <c r="Q149" i="31"/>
  <c r="O149" i="31"/>
  <c r="M149" i="31"/>
  <c r="K149" i="31"/>
  <c r="I149" i="31"/>
  <c r="C149" i="31"/>
  <c r="B149" i="31"/>
  <c r="A149" i="31"/>
  <c r="Q148" i="31"/>
  <c r="O148" i="31"/>
  <c r="M148" i="31"/>
  <c r="K148" i="31"/>
  <c r="I148" i="31"/>
  <c r="C148" i="31"/>
  <c r="B148" i="31"/>
  <c r="A148" i="31"/>
  <c r="Q147" i="31"/>
  <c r="O147" i="31"/>
  <c r="M147" i="31"/>
  <c r="K147" i="31"/>
  <c r="I147" i="31"/>
  <c r="C147" i="31"/>
  <c r="B147" i="31"/>
  <c r="A147" i="31"/>
  <c r="Q146" i="31"/>
  <c r="O146" i="31"/>
  <c r="M146" i="31"/>
  <c r="K146" i="31"/>
  <c r="I146" i="31"/>
  <c r="C146" i="31"/>
  <c r="B146" i="31"/>
  <c r="A146" i="31"/>
  <c r="Q145" i="31"/>
  <c r="O145" i="31"/>
  <c r="M145" i="31"/>
  <c r="K145" i="31"/>
  <c r="I145" i="31"/>
  <c r="C145" i="31"/>
  <c r="B145" i="31"/>
  <c r="A145" i="31"/>
  <c r="Q144" i="31"/>
  <c r="O144" i="31"/>
  <c r="M144" i="31"/>
  <c r="K144" i="31"/>
  <c r="I144" i="31"/>
  <c r="C144" i="31"/>
  <c r="B144" i="31"/>
  <c r="A144" i="31"/>
  <c r="Q143" i="31"/>
  <c r="O143" i="31"/>
  <c r="M143" i="31"/>
  <c r="K143" i="31"/>
  <c r="I143" i="31"/>
  <c r="C143" i="31"/>
  <c r="B143" i="31"/>
  <c r="A143" i="31"/>
  <c r="Q142" i="31"/>
  <c r="O142" i="31"/>
  <c r="M142" i="31"/>
  <c r="K142" i="31"/>
  <c r="I142" i="31"/>
  <c r="C142" i="31"/>
  <c r="B142" i="31"/>
  <c r="A142" i="31"/>
  <c r="Q141" i="31"/>
  <c r="O141" i="31"/>
  <c r="M141" i="31"/>
  <c r="K141" i="31"/>
  <c r="I141" i="31"/>
  <c r="C141" i="31"/>
  <c r="B141" i="31"/>
  <c r="A141" i="31"/>
  <c r="Q140" i="31"/>
  <c r="O140" i="31"/>
  <c r="M140" i="31"/>
  <c r="K140" i="31"/>
  <c r="I140" i="31"/>
  <c r="C140" i="31"/>
  <c r="B140" i="31"/>
  <c r="A140" i="31"/>
  <c r="Q139" i="31"/>
  <c r="O139" i="31"/>
  <c r="M139" i="31"/>
  <c r="K139" i="31"/>
  <c r="I139" i="31"/>
  <c r="C139" i="31"/>
  <c r="B139" i="31"/>
  <c r="A139" i="31"/>
  <c r="Q138" i="31"/>
  <c r="O138" i="31"/>
  <c r="M138" i="31"/>
  <c r="K138" i="31"/>
  <c r="I138" i="31"/>
  <c r="C138" i="31"/>
  <c r="B138" i="31"/>
  <c r="A138" i="31"/>
  <c r="Q137" i="31"/>
  <c r="O137" i="31"/>
  <c r="M137" i="31"/>
  <c r="K137" i="31"/>
  <c r="I137" i="31"/>
  <c r="C137" i="31"/>
  <c r="B137" i="31"/>
  <c r="A137" i="31"/>
  <c r="Q136" i="31"/>
  <c r="O136" i="31"/>
  <c r="M136" i="31"/>
  <c r="K136" i="31"/>
  <c r="I136" i="31"/>
  <c r="C136" i="31"/>
  <c r="B136" i="31"/>
  <c r="A136" i="31"/>
  <c r="Q135" i="31"/>
  <c r="O135" i="31"/>
  <c r="M135" i="31"/>
  <c r="K135" i="31"/>
  <c r="I135" i="31"/>
  <c r="C135" i="31"/>
  <c r="B135" i="31"/>
  <c r="A135" i="31"/>
  <c r="Q134" i="31"/>
  <c r="O134" i="31"/>
  <c r="M134" i="31"/>
  <c r="K134" i="31"/>
  <c r="I134" i="31"/>
  <c r="C134" i="31"/>
  <c r="B134" i="31"/>
  <c r="A134" i="31"/>
  <c r="Q133" i="31"/>
  <c r="O133" i="31"/>
  <c r="M133" i="31"/>
  <c r="K133" i="31"/>
  <c r="I133" i="31"/>
  <c r="C133" i="31"/>
  <c r="B133" i="31"/>
  <c r="A133" i="31"/>
  <c r="Q132" i="31"/>
  <c r="O132" i="31"/>
  <c r="M132" i="31"/>
  <c r="K132" i="31"/>
  <c r="I132" i="31"/>
  <c r="C132" i="31"/>
  <c r="B132" i="31"/>
  <c r="A132" i="31"/>
  <c r="Q131" i="31"/>
  <c r="O131" i="31"/>
  <c r="M131" i="31"/>
  <c r="K131" i="31"/>
  <c r="I131" i="31"/>
  <c r="C131" i="31"/>
  <c r="B131" i="31"/>
  <c r="A131" i="31"/>
  <c r="Q130" i="31"/>
  <c r="O130" i="31"/>
  <c r="M130" i="31"/>
  <c r="K130" i="31"/>
  <c r="I130" i="31"/>
  <c r="C130" i="31"/>
  <c r="B130" i="31"/>
  <c r="A130" i="31"/>
  <c r="Q129" i="31"/>
  <c r="O129" i="31"/>
  <c r="M129" i="31"/>
  <c r="K129" i="31"/>
  <c r="I129" i="31"/>
  <c r="C129" i="31"/>
  <c r="B129" i="31"/>
  <c r="A129" i="31"/>
  <c r="Q128" i="31"/>
  <c r="O128" i="31"/>
  <c r="M128" i="31"/>
  <c r="K128" i="31"/>
  <c r="I128" i="31"/>
  <c r="C128" i="31"/>
  <c r="B128" i="31"/>
  <c r="A128" i="31"/>
  <c r="Q127" i="31"/>
  <c r="O127" i="31"/>
  <c r="M127" i="31"/>
  <c r="K127" i="31"/>
  <c r="I127" i="31"/>
  <c r="C127" i="31"/>
  <c r="B127" i="31"/>
  <c r="A127" i="31"/>
  <c r="Q126" i="31"/>
  <c r="O126" i="31"/>
  <c r="M126" i="31"/>
  <c r="K126" i="31"/>
  <c r="I126" i="31"/>
  <c r="C126" i="31"/>
  <c r="B126" i="31"/>
  <c r="A126" i="31"/>
  <c r="Q125" i="31"/>
  <c r="O125" i="31"/>
  <c r="M125" i="31"/>
  <c r="K125" i="31"/>
  <c r="I125" i="31"/>
  <c r="C125" i="31"/>
  <c r="B125" i="31"/>
  <c r="A125" i="31"/>
  <c r="Q124" i="31"/>
  <c r="O124" i="31"/>
  <c r="M124" i="31"/>
  <c r="K124" i="31"/>
  <c r="I124" i="31"/>
  <c r="C124" i="31"/>
  <c r="B124" i="31"/>
  <c r="A124" i="31"/>
  <c r="Q123" i="31"/>
  <c r="O123" i="31"/>
  <c r="M123" i="31"/>
  <c r="K123" i="31"/>
  <c r="I123" i="31"/>
  <c r="C123" i="31"/>
  <c r="B123" i="31"/>
  <c r="A123" i="31"/>
  <c r="Q122" i="31"/>
  <c r="O122" i="31"/>
  <c r="M122" i="31"/>
  <c r="K122" i="31"/>
  <c r="I122" i="31"/>
  <c r="C122" i="31"/>
  <c r="B122" i="31"/>
  <c r="A122" i="31"/>
  <c r="Q121" i="31"/>
  <c r="O121" i="31"/>
  <c r="M121" i="31"/>
  <c r="K121" i="31"/>
  <c r="I121" i="31"/>
  <c r="C121" i="31"/>
  <c r="B121" i="31"/>
  <c r="A121" i="31"/>
  <c r="Q120" i="31"/>
  <c r="O120" i="31"/>
  <c r="M120" i="31"/>
  <c r="K120" i="31"/>
  <c r="I120" i="31"/>
  <c r="C120" i="31"/>
  <c r="B120" i="31"/>
  <c r="A120" i="31"/>
  <c r="Q119" i="31"/>
  <c r="O119" i="31"/>
  <c r="M119" i="31"/>
  <c r="K119" i="31"/>
  <c r="I119" i="31"/>
  <c r="C119" i="31"/>
  <c r="B119" i="31"/>
  <c r="A119" i="31"/>
  <c r="Q118" i="31"/>
  <c r="O118" i="31"/>
  <c r="M118" i="31"/>
  <c r="K118" i="31"/>
  <c r="I118" i="31"/>
  <c r="C118" i="31"/>
  <c r="B118" i="31"/>
  <c r="A118" i="31"/>
  <c r="Q117" i="31"/>
  <c r="O117" i="31"/>
  <c r="M117" i="31"/>
  <c r="K117" i="31"/>
  <c r="I117" i="31"/>
  <c r="C117" i="31"/>
  <c r="B117" i="31"/>
  <c r="A117" i="31"/>
  <c r="Q116" i="31"/>
  <c r="O116" i="31"/>
  <c r="M116" i="31"/>
  <c r="K116" i="31"/>
  <c r="I116" i="31"/>
  <c r="C116" i="31"/>
  <c r="B116" i="31"/>
  <c r="A116" i="31"/>
  <c r="Q115" i="31"/>
  <c r="O115" i="31"/>
  <c r="M115" i="31"/>
  <c r="K115" i="31"/>
  <c r="I115" i="31"/>
  <c r="C115" i="31"/>
  <c r="B115" i="31"/>
  <c r="A115" i="31"/>
  <c r="Q114" i="31"/>
  <c r="O114" i="31"/>
  <c r="M114" i="31"/>
  <c r="K114" i="31"/>
  <c r="I114" i="31"/>
  <c r="C114" i="31"/>
  <c r="B114" i="31"/>
  <c r="A114" i="31"/>
  <c r="Q113" i="31"/>
  <c r="O113" i="31"/>
  <c r="M113" i="31"/>
  <c r="K113" i="31"/>
  <c r="I113" i="31"/>
  <c r="C113" i="31"/>
  <c r="B113" i="31"/>
  <c r="A113" i="31"/>
  <c r="Q112" i="31"/>
  <c r="O112" i="31"/>
  <c r="M112" i="31"/>
  <c r="K112" i="31"/>
  <c r="I112" i="31"/>
  <c r="C112" i="31"/>
  <c r="B112" i="31"/>
  <c r="A112" i="31"/>
  <c r="Q111" i="31"/>
  <c r="O111" i="31"/>
  <c r="M111" i="31"/>
  <c r="K111" i="31"/>
  <c r="I111" i="31"/>
  <c r="C111" i="31"/>
  <c r="B111" i="31"/>
  <c r="A111" i="31"/>
  <c r="Q110" i="31"/>
  <c r="O110" i="31"/>
  <c r="M110" i="31"/>
  <c r="K110" i="31"/>
  <c r="I110" i="31"/>
  <c r="C110" i="31"/>
  <c r="B110" i="31"/>
  <c r="A110" i="31"/>
  <c r="Q109" i="31"/>
  <c r="O109" i="31"/>
  <c r="M109" i="31"/>
  <c r="K109" i="31"/>
  <c r="I109" i="31"/>
  <c r="C109" i="31"/>
  <c r="B109" i="31"/>
  <c r="A109" i="31"/>
  <c r="Q108" i="31"/>
  <c r="O108" i="31"/>
  <c r="M108" i="31"/>
  <c r="K108" i="31"/>
  <c r="I108" i="31"/>
  <c r="C108" i="31"/>
  <c r="B108" i="31"/>
  <c r="A108" i="31"/>
  <c r="Q107" i="31"/>
  <c r="O107" i="31"/>
  <c r="M107" i="31"/>
  <c r="K107" i="31"/>
  <c r="I107" i="31"/>
  <c r="C107" i="31"/>
  <c r="B107" i="31"/>
  <c r="A107" i="31"/>
  <c r="Q106" i="31"/>
  <c r="O106" i="31"/>
  <c r="M106" i="31"/>
  <c r="K106" i="31"/>
  <c r="I106" i="31"/>
  <c r="C106" i="31"/>
  <c r="B106" i="31"/>
  <c r="A106" i="31"/>
  <c r="Q105" i="31"/>
  <c r="O105" i="31"/>
  <c r="M105" i="31"/>
  <c r="K105" i="31"/>
  <c r="I105" i="31"/>
  <c r="C105" i="31"/>
  <c r="B105" i="31"/>
  <c r="A105" i="31"/>
  <c r="Q104" i="31"/>
  <c r="O104" i="31"/>
  <c r="M104" i="31"/>
  <c r="K104" i="31"/>
  <c r="I104" i="31"/>
  <c r="C104" i="31"/>
  <c r="B104" i="31"/>
  <c r="A104" i="31"/>
  <c r="Q103" i="31"/>
  <c r="O103" i="31"/>
  <c r="M103" i="31"/>
  <c r="K103" i="31"/>
  <c r="I103" i="31"/>
  <c r="C103" i="31"/>
  <c r="B103" i="31"/>
  <c r="A103" i="31"/>
  <c r="Q102" i="31"/>
  <c r="O102" i="31"/>
  <c r="M102" i="31"/>
  <c r="K102" i="31"/>
  <c r="I102" i="31"/>
  <c r="C102" i="31"/>
  <c r="B102" i="31"/>
  <c r="A102" i="31"/>
  <c r="Q101" i="31"/>
  <c r="O101" i="31"/>
  <c r="M101" i="31"/>
  <c r="K101" i="31"/>
  <c r="I101" i="31"/>
  <c r="C101" i="31"/>
  <c r="B101" i="31"/>
  <c r="A101" i="31"/>
  <c r="Q100" i="31"/>
  <c r="O100" i="31"/>
  <c r="M100" i="31"/>
  <c r="K100" i="31"/>
  <c r="I100" i="31"/>
  <c r="C100" i="31"/>
  <c r="B100" i="31"/>
  <c r="A100" i="31"/>
  <c r="Q99" i="31"/>
  <c r="O99" i="31"/>
  <c r="M99" i="31"/>
  <c r="K99" i="31"/>
  <c r="I99" i="31"/>
  <c r="C99" i="31"/>
  <c r="B99" i="31"/>
  <c r="A99" i="31"/>
  <c r="Q98" i="31"/>
  <c r="O98" i="31"/>
  <c r="M98" i="31"/>
  <c r="K98" i="31"/>
  <c r="I98" i="31"/>
  <c r="C98" i="31"/>
  <c r="B98" i="31"/>
  <c r="A98" i="31"/>
  <c r="Q97" i="31"/>
  <c r="O97" i="31"/>
  <c r="M97" i="31"/>
  <c r="K97" i="31"/>
  <c r="I97" i="31"/>
  <c r="C97" i="31"/>
  <c r="B97" i="31"/>
  <c r="A97" i="31"/>
  <c r="Q96" i="31"/>
  <c r="O96" i="31"/>
  <c r="M96" i="31"/>
  <c r="K96" i="31"/>
  <c r="I96" i="31"/>
  <c r="C96" i="31"/>
  <c r="B96" i="31"/>
  <c r="A96" i="31"/>
  <c r="Q95" i="31"/>
  <c r="O95" i="31"/>
  <c r="M95" i="31"/>
  <c r="K95" i="31"/>
  <c r="I95" i="31"/>
  <c r="C95" i="31"/>
  <c r="B95" i="31"/>
  <c r="A95" i="31"/>
  <c r="Q94" i="31"/>
  <c r="O94" i="31"/>
  <c r="M94" i="31"/>
  <c r="K94" i="31"/>
  <c r="I94" i="31"/>
  <c r="C94" i="31"/>
  <c r="B94" i="31"/>
  <c r="A94" i="31"/>
  <c r="Q93" i="31"/>
  <c r="O93" i="31"/>
  <c r="M93" i="31"/>
  <c r="K93" i="31"/>
  <c r="I93" i="31"/>
  <c r="C93" i="31"/>
  <c r="B93" i="31"/>
  <c r="A93" i="31"/>
  <c r="Q92" i="31"/>
  <c r="O92" i="31"/>
  <c r="M92" i="31"/>
  <c r="K92" i="31"/>
  <c r="I92" i="31"/>
  <c r="C92" i="31"/>
  <c r="B92" i="31"/>
  <c r="A92" i="31"/>
  <c r="Q91" i="31"/>
  <c r="O91" i="31"/>
  <c r="M91" i="31"/>
  <c r="K91" i="31"/>
  <c r="I91" i="31"/>
  <c r="C91" i="31"/>
  <c r="B91" i="31"/>
  <c r="A91" i="31"/>
  <c r="Q90" i="31"/>
  <c r="O90" i="31"/>
  <c r="M90" i="31"/>
  <c r="K90" i="31"/>
  <c r="I90" i="31"/>
  <c r="C90" i="31"/>
  <c r="B90" i="31"/>
  <c r="A90" i="31"/>
  <c r="Q89" i="31"/>
  <c r="O89" i="31"/>
  <c r="M89" i="31"/>
  <c r="K89" i="31"/>
  <c r="I89" i="31"/>
  <c r="C89" i="31"/>
  <c r="B89" i="31"/>
  <c r="A89" i="31"/>
  <c r="Q88" i="31"/>
  <c r="O88" i="31"/>
  <c r="M88" i="31"/>
  <c r="K88" i="31"/>
  <c r="I88" i="31"/>
  <c r="C88" i="31"/>
  <c r="B88" i="31"/>
  <c r="A88" i="31"/>
  <c r="Q87" i="31"/>
  <c r="O87" i="31"/>
  <c r="M87" i="31"/>
  <c r="K87" i="31"/>
  <c r="I87" i="31"/>
  <c r="C87" i="31"/>
  <c r="B87" i="31"/>
  <c r="A87" i="31"/>
  <c r="Q86" i="31"/>
  <c r="O86" i="31"/>
  <c r="M86" i="31"/>
  <c r="K86" i="31"/>
  <c r="I86" i="31"/>
  <c r="C86" i="31"/>
  <c r="B86" i="31"/>
  <c r="A86" i="31"/>
  <c r="Q85" i="31"/>
  <c r="O85" i="31"/>
  <c r="M85" i="31"/>
  <c r="K85" i="31"/>
  <c r="I85" i="31"/>
  <c r="C85" i="31"/>
  <c r="B85" i="31"/>
  <c r="A85" i="31"/>
  <c r="Q84" i="31"/>
  <c r="O84" i="31"/>
  <c r="M84" i="31"/>
  <c r="K84" i="31"/>
  <c r="I84" i="31"/>
  <c r="C84" i="31"/>
  <c r="B84" i="31"/>
  <c r="A84" i="31"/>
  <c r="Q83" i="31"/>
  <c r="O83" i="31"/>
  <c r="M83" i="31"/>
  <c r="K83" i="31"/>
  <c r="I83" i="31"/>
  <c r="C83" i="31"/>
  <c r="B83" i="31"/>
  <c r="A83" i="31"/>
  <c r="Q82" i="31"/>
  <c r="O82" i="31"/>
  <c r="M82" i="31"/>
  <c r="K82" i="31"/>
  <c r="I82" i="31"/>
  <c r="C82" i="31"/>
  <c r="B82" i="31"/>
  <c r="A82" i="31"/>
  <c r="Q81" i="31"/>
  <c r="O81" i="31"/>
  <c r="M81" i="31"/>
  <c r="K81" i="31"/>
  <c r="I81" i="31"/>
  <c r="C81" i="31"/>
  <c r="B81" i="31"/>
  <c r="A81" i="31"/>
  <c r="Q80" i="31"/>
  <c r="O80" i="31"/>
  <c r="M80" i="31"/>
  <c r="K80" i="31"/>
  <c r="I80" i="31"/>
  <c r="C80" i="31"/>
  <c r="B80" i="31"/>
  <c r="A80" i="31"/>
  <c r="Q79" i="31"/>
  <c r="O79" i="31"/>
  <c r="M79" i="31"/>
  <c r="K79" i="31"/>
  <c r="I79" i="31"/>
  <c r="C79" i="31"/>
  <c r="B79" i="31"/>
  <c r="A79" i="31"/>
  <c r="Q78" i="31"/>
  <c r="O78" i="31"/>
  <c r="M78" i="31"/>
  <c r="K78" i="31"/>
  <c r="I78" i="31"/>
  <c r="C78" i="31"/>
  <c r="B78" i="31"/>
  <c r="A78" i="31"/>
  <c r="Q77" i="31"/>
  <c r="O77" i="31"/>
  <c r="M77" i="31"/>
  <c r="K77" i="31"/>
  <c r="I77" i="31"/>
  <c r="C77" i="31"/>
  <c r="B77" i="31"/>
  <c r="A77" i="31"/>
  <c r="Q76" i="31"/>
  <c r="O76" i="31"/>
  <c r="M76" i="31"/>
  <c r="K76" i="31"/>
  <c r="I76" i="31"/>
  <c r="C76" i="31"/>
  <c r="B76" i="31"/>
  <c r="A76" i="31"/>
  <c r="Q75" i="31"/>
  <c r="O75" i="31"/>
  <c r="M75" i="31"/>
  <c r="K75" i="31"/>
  <c r="I75" i="31"/>
  <c r="C75" i="31"/>
  <c r="B75" i="31"/>
  <c r="A75" i="31"/>
  <c r="Q74" i="31"/>
  <c r="O74" i="31"/>
  <c r="M74" i="31"/>
  <c r="K74" i="31"/>
  <c r="I74" i="31"/>
  <c r="C74" i="31"/>
  <c r="B74" i="31"/>
  <c r="A74" i="31"/>
  <c r="Q73" i="31"/>
  <c r="O73" i="31"/>
  <c r="M73" i="31"/>
  <c r="K73" i="31"/>
  <c r="I73" i="31"/>
  <c r="C73" i="31"/>
  <c r="B73" i="31"/>
  <c r="A73" i="31"/>
  <c r="Q72" i="31"/>
  <c r="O72" i="31"/>
  <c r="M72" i="31"/>
  <c r="K72" i="31"/>
  <c r="I72" i="31"/>
  <c r="C72" i="31"/>
  <c r="B72" i="31"/>
  <c r="A72" i="31"/>
  <c r="Q71" i="31"/>
  <c r="O71" i="31"/>
  <c r="M71" i="31"/>
  <c r="K71" i="31"/>
  <c r="I71" i="31"/>
  <c r="C71" i="31"/>
  <c r="B71" i="31"/>
  <c r="A71" i="31"/>
  <c r="Q70" i="31"/>
  <c r="O70" i="31"/>
  <c r="M70" i="31"/>
  <c r="K70" i="31"/>
  <c r="I70" i="31"/>
  <c r="C70" i="31"/>
  <c r="B70" i="31"/>
  <c r="A70" i="31"/>
  <c r="Q69" i="31"/>
  <c r="O69" i="31"/>
  <c r="M69" i="31"/>
  <c r="K69" i="31"/>
  <c r="I69" i="31"/>
  <c r="C69" i="31"/>
  <c r="B69" i="31"/>
  <c r="A69" i="31"/>
  <c r="Q68" i="31"/>
  <c r="O68" i="31"/>
  <c r="M68" i="31"/>
  <c r="K68" i="31"/>
  <c r="I68" i="31"/>
  <c r="C68" i="31"/>
  <c r="B68" i="31"/>
  <c r="A68" i="31"/>
  <c r="Q67" i="31"/>
  <c r="O67" i="31"/>
  <c r="M67" i="31"/>
  <c r="K67" i="31"/>
  <c r="I67" i="31"/>
  <c r="C67" i="31"/>
  <c r="B67" i="31"/>
  <c r="A67" i="31"/>
  <c r="Q66" i="31"/>
  <c r="O66" i="31"/>
  <c r="M66" i="31"/>
  <c r="K66" i="31"/>
  <c r="I66" i="31"/>
  <c r="C66" i="31"/>
  <c r="B66" i="31"/>
  <c r="A66" i="31"/>
  <c r="Q65" i="31"/>
  <c r="O65" i="31"/>
  <c r="M65" i="31"/>
  <c r="K65" i="31"/>
  <c r="I65" i="31"/>
  <c r="C65" i="31"/>
  <c r="B65" i="31"/>
  <c r="A65" i="31"/>
  <c r="Q64" i="31"/>
  <c r="O64" i="31"/>
  <c r="M64" i="31"/>
  <c r="K64" i="31"/>
  <c r="I64" i="31"/>
  <c r="C64" i="31"/>
  <c r="B64" i="31"/>
  <c r="A64" i="31"/>
  <c r="Q63" i="31"/>
  <c r="O63" i="31"/>
  <c r="M63" i="31"/>
  <c r="K63" i="31"/>
  <c r="I63" i="31"/>
  <c r="C63" i="31"/>
  <c r="B63" i="31"/>
  <c r="A63" i="31"/>
  <c r="Q62" i="31"/>
  <c r="O62" i="31"/>
  <c r="M62" i="31"/>
  <c r="K62" i="31"/>
  <c r="I62" i="31"/>
  <c r="C62" i="31"/>
  <c r="B62" i="31"/>
  <c r="A62" i="31"/>
  <c r="Q61" i="31"/>
  <c r="O61" i="31"/>
  <c r="M61" i="31"/>
  <c r="K61" i="31"/>
  <c r="I61" i="31"/>
  <c r="C61" i="31"/>
  <c r="B61" i="31"/>
  <c r="A61" i="31"/>
  <c r="Q60" i="31"/>
  <c r="O60" i="31"/>
  <c r="M60" i="31"/>
  <c r="K60" i="31"/>
  <c r="I60" i="31"/>
  <c r="C60" i="31"/>
  <c r="B60" i="31"/>
  <c r="A60" i="31"/>
  <c r="Q59" i="31"/>
  <c r="O59" i="31"/>
  <c r="M59" i="31"/>
  <c r="K59" i="31"/>
  <c r="I59" i="31"/>
  <c r="C59" i="31"/>
  <c r="B59" i="31"/>
  <c r="A59" i="31"/>
  <c r="Q58" i="31"/>
  <c r="O58" i="31"/>
  <c r="M58" i="31"/>
  <c r="K58" i="31"/>
  <c r="I58" i="31"/>
  <c r="C58" i="31"/>
  <c r="B58" i="31"/>
  <c r="A58" i="31"/>
  <c r="Q57" i="31"/>
  <c r="O57" i="31"/>
  <c r="M57" i="31"/>
  <c r="K57" i="31"/>
  <c r="I57" i="31"/>
  <c r="C57" i="31"/>
  <c r="B57" i="31"/>
  <c r="A57" i="31"/>
  <c r="Q56" i="31"/>
  <c r="O56" i="31"/>
  <c r="M56" i="31"/>
  <c r="K56" i="31"/>
  <c r="I56" i="31"/>
  <c r="C56" i="31"/>
  <c r="B56" i="31"/>
  <c r="A56" i="31"/>
  <c r="Q55" i="31"/>
  <c r="O55" i="31"/>
  <c r="M55" i="31"/>
  <c r="K55" i="31"/>
  <c r="I55" i="31"/>
  <c r="C55" i="31"/>
  <c r="B55" i="31"/>
  <c r="A55" i="31"/>
  <c r="Q54" i="31"/>
  <c r="O54" i="31"/>
  <c r="M54" i="31"/>
  <c r="K54" i="31"/>
  <c r="I54" i="31"/>
  <c r="C54" i="31"/>
  <c r="B54" i="31"/>
  <c r="A54" i="31"/>
  <c r="Q53" i="31"/>
  <c r="O53" i="31"/>
  <c r="M53" i="31"/>
  <c r="K53" i="31"/>
  <c r="I53" i="31"/>
  <c r="C53" i="31"/>
  <c r="B53" i="31"/>
  <c r="A53" i="31"/>
  <c r="Q52" i="31"/>
  <c r="O52" i="31"/>
  <c r="M52" i="31"/>
  <c r="K52" i="31"/>
  <c r="I52" i="31"/>
  <c r="C52" i="31"/>
  <c r="B52" i="31"/>
  <c r="A52" i="31"/>
  <c r="Q51" i="31"/>
  <c r="O51" i="31"/>
  <c r="M51" i="31"/>
  <c r="K51" i="31"/>
  <c r="I51" i="31"/>
  <c r="C51" i="31"/>
  <c r="B51" i="31"/>
  <c r="A51" i="31"/>
  <c r="Q50" i="31"/>
  <c r="O50" i="31"/>
  <c r="M50" i="31"/>
  <c r="K50" i="31"/>
  <c r="I50" i="31"/>
  <c r="C50" i="31"/>
  <c r="B50" i="31"/>
  <c r="A50" i="31"/>
  <c r="Q49" i="31"/>
  <c r="O49" i="31"/>
  <c r="M49" i="31"/>
  <c r="K49" i="31"/>
  <c r="I49" i="31"/>
  <c r="C49" i="31"/>
  <c r="B49" i="31"/>
  <c r="A49" i="31"/>
  <c r="Q48" i="31"/>
  <c r="O48" i="31"/>
  <c r="M48" i="31"/>
  <c r="K48" i="31"/>
  <c r="I48" i="31"/>
  <c r="C48" i="31"/>
  <c r="B48" i="31"/>
  <c r="A48" i="31"/>
  <c r="Q47" i="31"/>
  <c r="O47" i="31"/>
  <c r="M47" i="31"/>
  <c r="K47" i="31"/>
  <c r="I47" i="31"/>
  <c r="C47" i="31"/>
  <c r="B47" i="31"/>
  <c r="A47" i="31"/>
  <c r="Q46" i="31"/>
  <c r="O46" i="31"/>
  <c r="M46" i="31"/>
  <c r="K46" i="31"/>
  <c r="I46" i="31"/>
  <c r="C46" i="31"/>
  <c r="B46" i="31"/>
  <c r="A46" i="31"/>
  <c r="Q45" i="31"/>
  <c r="O45" i="31"/>
  <c r="M45" i="31"/>
  <c r="K45" i="31"/>
  <c r="I45" i="31"/>
  <c r="C45" i="31"/>
  <c r="B45" i="31"/>
  <c r="A45" i="31"/>
  <c r="Q44" i="31"/>
  <c r="O44" i="31"/>
  <c r="M44" i="31"/>
  <c r="K44" i="31"/>
  <c r="I44" i="31"/>
  <c r="C44" i="31"/>
  <c r="B44" i="31"/>
  <c r="A44" i="31"/>
  <c r="Q43" i="31"/>
  <c r="O43" i="31"/>
  <c r="M43" i="31"/>
  <c r="K43" i="31"/>
  <c r="I43" i="31"/>
  <c r="C43" i="31"/>
  <c r="B43" i="31"/>
  <c r="A43" i="31"/>
  <c r="Q42" i="31"/>
  <c r="O42" i="31"/>
  <c r="M42" i="31"/>
  <c r="K42" i="31"/>
  <c r="I42" i="31"/>
  <c r="C42" i="31"/>
  <c r="B42" i="31"/>
  <c r="A42" i="31"/>
  <c r="Q41" i="31"/>
  <c r="O41" i="31"/>
  <c r="M41" i="31"/>
  <c r="K41" i="31"/>
  <c r="I41" i="31"/>
  <c r="C41" i="31"/>
  <c r="B41" i="31"/>
  <c r="A41" i="31"/>
  <c r="Q40" i="31"/>
  <c r="O40" i="31"/>
  <c r="M40" i="31"/>
  <c r="K40" i="31"/>
  <c r="I40" i="31"/>
  <c r="C40" i="31"/>
  <c r="B40" i="31"/>
  <c r="A40" i="31"/>
  <c r="Q39" i="31"/>
  <c r="O39" i="31"/>
  <c r="M39" i="31"/>
  <c r="K39" i="31"/>
  <c r="I39" i="31"/>
  <c r="C39" i="31"/>
  <c r="B39" i="31"/>
  <c r="A39" i="31"/>
  <c r="Q38" i="31"/>
  <c r="O38" i="31"/>
  <c r="M38" i="31"/>
  <c r="K38" i="31"/>
  <c r="I38" i="31"/>
  <c r="C38" i="31"/>
  <c r="B38" i="31"/>
  <c r="A38" i="31"/>
  <c r="Q37" i="31"/>
  <c r="O37" i="31"/>
  <c r="M37" i="31"/>
  <c r="K37" i="31"/>
  <c r="I37" i="31"/>
  <c r="C37" i="31"/>
  <c r="B37" i="31"/>
  <c r="A37" i="31"/>
  <c r="Q36" i="31"/>
  <c r="O36" i="31"/>
  <c r="M36" i="31"/>
  <c r="K36" i="31"/>
  <c r="I36" i="31"/>
  <c r="C36" i="31"/>
  <c r="B36" i="31"/>
  <c r="A36" i="31"/>
  <c r="Q35" i="31"/>
  <c r="O35" i="31"/>
  <c r="M35" i="31"/>
  <c r="K35" i="31"/>
  <c r="I35" i="31"/>
  <c r="C35" i="31"/>
  <c r="B35" i="31"/>
  <c r="A35" i="31"/>
  <c r="Q34" i="31"/>
  <c r="O34" i="31"/>
  <c r="M34" i="31"/>
  <c r="K34" i="31"/>
  <c r="I34" i="31"/>
  <c r="C34" i="31"/>
  <c r="B34" i="31"/>
  <c r="A34" i="31"/>
  <c r="Q33" i="31"/>
  <c r="O33" i="31"/>
  <c r="M33" i="31"/>
  <c r="K33" i="31"/>
  <c r="I33" i="31"/>
  <c r="C33" i="31"/>
  <c r="B33" i="31"/>
  <c r="A33" i="31"/>
  <c r="Q32" i="31"/>
  <c r="O32" i="31"/>
  <c r="M32" i="31"/>
  <c r="K32" i="31"/>
  <c r="I32" i="31"/>
  <c r="C32" i="31"/>
  <c r="B32" i="31"/>
  <c r="A32" i="31"/>
  <c r="Q31" i="31"/>
  <c r="O31" i="31"/>
  <c r="M31" i="31"/>
  <c r="K31" i="31"/>
  <c r="I31" i="31"/>
  <c r="C31" i="31"/>
  <c r="B31" i="31"/>
  <c r="A31" i="31"/>
  <c r="Q30" i="31"/>
  <c r="O30" i="31"/>
  <c r="M30" i="31"/>
  <c r="K30" i="31"/>
  <c r="I30" i="31"/>
  <c r="C30" i="31"/>
  <c r="B30" i="31"/>
  <c r="A30" i="31"/>
  <c r="Q29" i="31"/>
  <c r="O29" i="31"/>
  <c r="M29" i="31"/>
  <c r="K29" i="31"/>
  <c r="I29" i="31"/>
  <c r="C29" i="31"/>
  <c r="B29" i="31"/>
  <c r="A29" i="31"/>
  <c r="Q28" i="31"/>
  <c r="O28" i="31"/>
  <c r="M28" i="31"/>
  <c r="K28" i="31"/>
  <c r="I28" i="31"/>
  <c r="C28" i="31"/>
  <c r="B28" i="31"/>
  <c r="A28" i="31"/>
  <c r="Q27" i="31"/>
  <c r="O27" i="31"/>
  <c r="M27" i="31"/>
  <c r="K27" i="31"/>
  <c r="I27" i="31"/>
  <c r="C27" i="31"/>
  <c r="B27" i="31"/>
  <c r="A27" i="31"/>
  <c r="Q26" i="31"/>
  <c r="O26" i="31"/>
  <c r="M26" i="31"/>
  <c r="K26" i="31"/>
  <c r="I26" i="31"/>
  <c r="C26" i="31"/>
  <c r="B26" i="31"/>
  <c r="A26" i="31"/>
  <c r="Q25" i="31"/>
  <c r="O25" i="31"/>
  <c r="M25" i="31"/>
  <c r="K25" i="31"/>
  <c r="I25" i="31"/>
  <c r="C25" i="31"/>
  <c r="B25" i="31"/>
  <c r="A25" i="31"/>
  <c r="B24" i="31"/>
  <c r="P23" i="31"/>
  <c r="N23" i="31"/>
  <c r="L23" i="31"/>
  <c r="J23" i="31"/>
  <c r="H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7" i="31"/>
  <c r="C7" i="31"/>
  <c r="B7" i="31"/>
  <c r="S6" i="31"/>
  <c r="R6" i="31"/>
  <c r="Q6" i="31"/>
  <c r="P6" i="31"/>
  <c r="O6" i="31"/>
  <c r="N6" i="31"/>
  <c r="M6" i="31"/>
  <c r="L6" i="31"/>
  <c r="K6" i="31"/>
  <c r="J6" i="31"/>
  <c r="I6" i="31"/>
  <c r="H6" i="31"/>
  <c r="G6" i="31"/>
  <c r="F6" i="31"/>
  <c r="E6" i="31"/>
  <c r="D6" i="31"/>
  <c r="F5" i="31"/>
  <c r="E5" i="31"/>
  <c r="D5" i="31"/>
  <c r="C5" i="31"/>
  <c r="B5" i="31"/>
  <c r="E444" i="31" s="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D109" i="81"/>
  <c r="E109" i="81" s="1"/>
  <c r="F109" i="81" s="1"/>
  <c r="G109" i="81" s="1"/>
  <c r="H109" i="81" s="1"/>
  <c r="I109" i="81" s="1"/>
  <c r="J109" i="81" s="1"/>
  <c r="K109" i="81" s="1"/>
  <c r="L109" i="81" s="1"/>
  <c r="M109" i="81" s="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E78" i="81"/>
  <c r="F78" i="81" s="1"/>
  <c r="G78" i="81" s="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P59"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Z36" i="81"/>
  <c r="Q36" i="81"/>
  <c r="J36" i="81"/>
  <c r="AC36" i="81" s="1"/>
  <c r="H36" i="81"/>
  <c r="AB36" i="81" s="1"/>
  <c r="F36" i="81"/>
  <c r="AA36" i="81" s="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Z15" i="81"/>
  <c r="Q15" i="81"/>
  <c r="J15" i="81"/>
  <c r="AC15" i="81" s="1"/>
  <c r="H15" i="81"/>
  <c r="AB15" i="81" s="1"/>
  <c r="F15" i="81"/>
  <c r="AA15" i="81" s="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D3"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E78" i="34"/>
  <c r="F78" i="34" s="1"/>
  <c r="G78" i="34" s="1"/>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V49" i="34" s="1"/>
  <c r="I49" i="34" s="1"/>
  <c r="H15" i="34"/>
  <c r="AB15" i="34" s="1"/>
  <c r="T49" i="34" s="1"/>
  <c r="G49" i="34" s="1"/>
  <c r="F15" i="34"/>
  <c r="AA15" i="34" s="1"/>
  <c r="R49"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127" i="9"/>
  <c r="D126" i="9"/>
  <c r="A126" i="9"/>
  <c r="D125" i="9"/>
  <c r="D124" i="9"/>
  <c r="A124" i="9"/>
  <c r="A122" i="9"/>
  <c r="D121" i="9"/>
  <c r="K120" i="9"/>
  <c r="D120" i="9"/>
  <c r="A120" i="9"/>
  <c r="F119" i="9"/>
  <c r="D119" i="9"/>
  <c r="G118" i="9"/>
  <c r="F118" i="9"/>
  <c r="E118" i="9"/>
  <c r="D118"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8" i="9"/>
  <c r="C18" i="9"/>
  <c r="D17" i="9"/>
  <c r="C17" i="9"/>
  <c r="L4" i="9"/>
  <c r="K4" i="9"/>
  <c r="A2" i="9"/>
  <c r="H1" i="9"/>
  <c r="AB601" i="89"/>
  <c r="L418" i="89"/>
  <c r="D316" i="8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D19" i="68" s="1"/>
  <c r="D37" i="68" s="1"/>
  <c r="C37" i="68" s="1"/>
  <c r="C8" i="68"/>
  <c r="F7" i="68"/>
  <c r="C7" i="68"/>
  <c r="C5" i="68"/>
  <c r="G1" i="68"/>
  <c r="F23" i="74"/>
  <c r="E23" i="74"/>
  <c r="F22" i="74"/>
  <c r="E22" i="74"/>
  <c r="F21" i="74"/>
  <c r="E21" i="74"/>
  <c r="F20" i="74"/>
  <c r="E20" i="74"/>
  <c r="F19" i="74"/>
  <c r="E19" i="74"/>
  <c r="F18" i="74"/>
  <c r="E18" i="74"/>
  <c r="B16" i="74"/>
  <c r="B15" i="74"/>
  <c r="B14" i="74"/>
  <c r="B10" i="74"/>
  <c r="C8" i="74"/>
  <c r="B8" i="74"/>
  <c r="C7" i="74"/>
  <c r="B7" i="74"/>
  <c r="B6" i="74"/>
  <c r="B3" i="74"/>
  <c r="B2" i="74"/>
  <c r="D7" i="74" s="1"/>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Y11" i="1"/>
  <c r="T11" i="1"/>
  <c r="S11" i="1"/>
  <c r="R11" i="1"/>
  <c r="Q11" i="1"/>
  <c r="P11" i="1"/>
  <c r="O11" i="1"/>
  <c r="N11" i="1"/>
  <c r="M11" i="1"/>
  <c r="L11" i="1"/>
  <c r="K11" i="1"/>
  <c r="G11" i="1"/>
  <c r="F11" i="1"/>
  <c r="E11" i="1"/>
  <c r="D11" i="1"/>
  <c r="B11" i="1"/>
  <c r="A11" i="1"/>
  <c r="AR10" i="1"/>
  <c r="AQ10" i="1"/>
  <c r="AP10" i="1"/>
  <c r="AG10" i="1"/>
  <c r="Y10" i="1"/>
  <c r="T10" i="1"/>
  <c r="S10" i="1"/>
  <c r="R10" i="1"/>
  <c r="P10" i="1"/>
  <c r="O10" i="1"/>
  <c r="N10" i="1"/>
  <c r="M10" i="1"/>
  <c r="L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345" i="80"/>
  <c r="K1344" i="80"/>
  <c r="J1344" i="80"/>
  <c r="K1343" i="80"/>
  <c r="J1343" i="80"/>
  <c r="K1342" i="80"/>
  <c r="J1342" i="80"/>
  <c r="K1341" i="80"/>
  <c r="J1341" i="80"/>
  <c r="K1340" i="80"/>
  <c r="J1340" i="80"/>
  <c r="K1339" i="80"/>
  <c r="J1339" i="80"/>
  <c r="K1338" i="80"/>
  <c r="J1338" i="80"/>
  <c r="K1337" i="80"/>
  <c r="J1337" i="80"/>
  <c r="K1336" i="80"/>
  <c r="J1336" i="80"/>
  <c r="K1335" i="80"/>
  <c r="J1335" i="80"/>
  <c r="K1334" i="80"/>
  <c r="J1334" i="80"/>
  <c r="K1333" i="80"/>
  <c r="J1333" i="80"/>
  <c r="K1332" i="80"/>
  <c r="J1332" i="80"/>
  <c r="K1331" i="80"/>
  <c r="J1331" i="80"/>
  <c r="K1330" i="80"/>
  <c r="J1330" i="80"/>
  <c r="K1329" i="80"/>
  <c r="J1329" i="80"/>
  <c r="K1328" i="80"/>
  <c r="J1328" i="80"/>
  <c r="K1327" i="80"/>
  <c r="J1327" i="80"/>
  <c r="K1326" i="80"/>
  <c r="J1326" i="80"/>
  <c r="K1325" i="80"/>
  <c r="J1325" i="80"/>
  <c r="K1324" i="80"/>
  <c r="J1324" i="80"/>
  <c r="K1323" i="80"/>
  <c r="J1323" i="80"/>
  <c r="K1322" i="80"/>
  <c r="J1322" i="80"/>
  <c r="K1321" i="80"/>
  <c r="J1321" i="80"/>
  <c r="K1320" i="80"/>
  <c r="J1320" i="80"/>
  <c r="K1319" i="80"/>
  <c r="J1319" i="80"/>
  <c r="K1318" i="80"/>
  <c r="J1318" i="80"/>
  <c r="K1317" i="80"/>
  <c r="J1317" i="80"/>
  <c r="K1316" i="80"/>
  <c r="J1316" i="80"/>
  <c r="K1315" i="80"/>
  <c r="J1315" i="80"/>
  <c r="K1314" i="80"/>
  <c r="J1314" i="80"/>
  <c r="K1313" i="80"/>
  <c r="J1313" i="80"/>
  <c r="K1312" i="80"/>
  <c r="J1312" i="80"/>
  <c r="K1311" i="80"/>
  <c r="J1311" i="80"/>
  <c r="K1310" i="80"/>
  <c r="J1310" i="80"/>
  <c r="K1309" i="80"/>
  <c r="J1309" i="80"/>
  <c r="K1308" i="80"/>
  <c r="J1308" i="80"/>
  <c r="K1307" i="80"/>
  <c r="J1307" i="80"/>
  <c r="K1306" i="80"/>
  <c r="J1306" i="80"/>
  <c r="K1305" i="80"/>
  <c r="J1305" i="80"/>
  <c r="K1304" i="80"/>
  <c r="J1304" i="80"/>
  <c r="K1303" i="80"/>
  <c r="J1303" i="80"/>
  <c r="K1302" i="80"/>
  <c r="J1302" i="80"/>
  <c r="K1301" i="80"/>
  <c r="J1301" i="80"/>
  <c r="K1300" i="80"/>
  <c r="J1300" i="80"/>
  <c r="K1299" i="80"/>
  <c r="J1299" i="80"/>
  <c r="K1298" i="80"/>
  <c r="J1298" i="80"/>
  <c r="K1297" i="80"/>
  <c r="J1297" i="80"/>
  <c r="K1296" i="80"/>
  <c r="J1296" i="80"/>
  <c r="K1295" i="80"/>
  <c r="J1295" i="80"/>
  <c r="K1294" i="80"/>
  <c r="J1294" i="80"/>
  <c r="K1293" i="80"/>
  <c r="J1293" i="80"/>
  <c r="K1292" i="80"/>
  <c r="J1292" i="80"/>
  <c r="K1291" i="80"/>
  <c r="J1291" i="80"/>
  <c r="K1290" i="80"/>
  <c r="J1290" i="80"/>
  <c r="K1289" i="80"/>
  <c r="J1289" i="80"/>
  <c r="K1288" i="80"/>
  <c r="J1288" i="80"/>
  <c r="K1287" i="80"/>
  <c r="J1287" i="80"/>
  <c r="K1286" i="80"/>
  <c r="J1286" i="80"/>
  <c r="K1285" i="80"/>
  <c r="J1285" i="80"/>
  <c r="K1284" i="80"/>
  <c r="J1284" i="80"/>
  <c r="K1283" i="80"/>
  <c r="J1283" i="80"/>
  <c r="K1282" i="80"/>
  <c r="J1282" i="80"/>
  <c r="K1281" i="80"/>
  <c r="J1281" i="80"/>
  <c r="K1280" i="80"/>
  <c r="J1280" i="80"/>
  <c r="K1279" i="80"/>
  <c r="J1279" i="80"/>
  <c r="K1278" i="80"/>
  <c r="J1278" i="80"/>
  <c r="K1277" i="80"/>
  <c r="J1277" i="80"/>
  <c r="K1276" i="80"/>
  <c r="J1276" i="80"/>
  <c r="K1275" i="80"/>
  <c r="J1275" i="80"/>
  <c r="K1274" i="80"/>
  <c r="J1274" i="80"/>
  <c r="K1273" i="80"/>
  <c r="J1273" i="80"/>
  <c r="K1272" i="80"/>
  <c r="J1272" i="80"/>
  <c r="K1271" i="80"/>
  <c r="J1271" i="80"/>
  <c r="K1270" i="80"/>
  <c r="J1270" i="80"/>
  <c r="K1269" i="80"/>
  <c r="J1269" i="80"/>
  <c r="K1268" i="80"/>
  <c r="J1268" i="80"/>
  <c r="K1267" i="80"/>
  <c r="J1267" i="80"/>
  <c r="K1266" i="80"/>
  <c r="J1266" i="80"/>
  <c r="K1265" i="80"/>
  <c r="J1265" i="80"/>
  <c r="K1264" i="80"/>
  <c r="J1264" i="80"/>
  <c r="K1263" i="80"/>
  <c r="J1263" i="80"/>
  <c r="K1262" i="80"/>
  <c r="J1262" i="80"/>
  <c r="K1261" i="80"/>
  <c r="J1261" i="80"/>
  <c r="K1260" i="80"/>
  <c r="J1260" i="80"/>
  <c r="K1259" i="80"/>
  <c r="J1259" i="80"/>
  <c r="K1258" i="80"/>
  <c r="J1258" i="80"/>
  <c r="K1257" i="80"/>
  <c r="J1257" i="80"/>
  <c r="K1256" i="80"/>
  <c r="J1256" i="80"/>
  <c r="K1255" i="80"/>
  <c r="J1255" i="80"/>
  <c r="K1254" i="80"/>
  <c r="J1254" i="80"/>
  <c r="K1253" i="80"/>
  <c r="J1253" i="80"/>
  <c r="K1252" i="80"/>
  <c r="J1252" i="80"/>
  <c r="K1251" i="80"/>
  <c r="J1251" i="80"/>
  <c r="K1250" i="80"/>
  <c r="J1250" i="80"/>
  <c r="K1249" i="80"/>
  <c r="J1249" i="80"/>
  <c r="K1248" i="80"/>
  <c r="J1248" i="80"/>
  <c r="K1247" i="80"/>
  <c r="J1247" i="80"/>
  <c r="K1246" i="80"/>
  <c r="J1246" i="80"/>
  <c r="K1245" i="80"/>
  <c r="J1245" i="80"/>
  <c r="K1244" i="80"/>
  <c r="J1244" i="80"/>
  <c r="K1243" i="80"/>
  <c r="J1243" i="80"/>
  <c r="K1242" i="80"/>
  <c r="J1242" i="80"/>
  <c r="K1241" i="80"/>
  <c r="J1241" i="80"/>
  <c r="K1240" i="80"/>
  <c r="J1240" i="80"/>
  <c r="K1239" i="80"/>
  <c r="J1239" i="80"/>
  <c r="K1238" i="80"/>
  <c r="J1238" i="80"/>
  <c r="K1237" i="80"/>
  <c r="J1237" i="80"/>
  <c r="K1236" i="80"/>
  <c r="J1236" i="80"/>
  <c r="K1235" i="80"/>
  <c r="J1235" i="80"/>
  <c r="K1234" i="80"/>
  <c r="J1234" i="80"/>
  <c r="K1233" i="80"/>
  <c r="J1233" i="80"/>
  <c r="K1232" i="80"/>
  <c r="J1232" i="80"/>
  <c r="K1231" i="80"/>
  <c r="J1231" i="80"/>
  <c r="K1230" i="80"/>
  <c r="J1230" i="80"/>
  <c r="K1229" i="80"/>
  <c r="J1229" i="80"/>
  <c r="K1228" i="80"/>
  <c r="J1228" i="80"/>
  <c r="K1227" i="80"/>
  <c r="J1227" i="80"/>
  <c r="K1226" i="80"/>
  <c r="J1226" i="80"/>
  <c r="K1225" i="80"/>
  <c r="J1225" i="80"/>
  <c r="K1224" i="80"/>
  <c r="J1224" i="80"/>
  <c r="K1223" i="80"/>
  <c r="J1223" i="80"/>
  <c r="K1222" i="80"/>
  <c r="J1222" i="80"/>
  <c r="K1221" i="80"/>
  <c r="J1221" i="80"/>
  <c r="K1220" i="80"/>
  <c r="J1220" i="80"/>
  <c r="K1219" i="80"/>
  <c r="J1219" i="80"/>
  <c r="K1218" i="80"/>
  <c r="J1218" i="80"/>
  <c r="K1217" i="80"/>
  <c r="J1217" i="80"/>
  <c r="K1216" i="80"/>
  <c r="J1216" i="80"/>
  <c r="K1215" i="80"/>
  <c r="J1215" i="80"/>
  <c r="K1214" i="80"/>
  <c r="J1214" i="80"/>
  <c r="K1213" i="80"/>
  <c r="J1213" i="80"/>
  <c r="K1212" i="80"/>
  <c r="J1212" i="80"/>
  <c r="K1211" i="80"/>
  <c r="J1211" i="80"/>
  <c r="K1210" i="80"/>
  <c r="J1210" i="80"/>
  <c r="K1209" i="80"/>
  <c r="J1209" i="80"/>
  <c r="K1208" i="80"/>
  <c r="J1208" i="80"/>
  <c r="K1207" i="80"/>
  <c r="J1207" i="80"/>
  <c r="K1206" i="80"/>
  <c r="J1206" i="80"/>
  <c r="K1205" i="80"/>
  <c r="J1205" i="80"/>
  <c r="K1204" i="80"/>
  <c r="J1204" i="80"/>
  <c r="K1203" i="80"/>
  <c r="J1203" i="80"/>
  <c r="K1202" i="80"/>
  <c r="J1202" i="80"/>
  <c r="K1201" i="80"/>
  <c r="J1201" i="80"/>
  <c r="K1200" i="80"/>
  <c r="J1200" i="80"/>
  <c r="K1199" i="80"/>
  <c r="J1199" i="80"/>
  <c r="K1198" i="80"/>
  <c r="J1198" i="80"/>
  <c r="K1197" i="80"/>
  <c r="J1197" i="80"/>
  <c r="K1196" i="80"/>
  <c r="J1196" i="80"/>
  <c r="K1195" i="80"/>
  <c r="J1195" i="80"/>
  <c r="K1194" i="80"/>
  <c r="J1194" i="80"/>
  <c r="K1193" i="80"/>
  <c r="J1193" i="80"/>
  <c r="K1192" i="80"/>
  <c r="J1192" i="80"/>
  <c r="K1191" i="80"/>
  <c r="J1191" i="80"/>
  <c r="K1190" i="80"/>
  <c r="J1190" i="80"/>
  <c r="K1189" i="80"/>
  <c r="J1189" i="80"/>
  <c r="K1188" i="80"/>
  <c r="J1188" i="80"/>
  <c r="K1187" i="80"/>
  <c r="J1187" i="80"/>
  <c r="K1186" i="80"/>
  <c r="J1186" i="80"/>
  <c r="K1185" i="80"/>
  <c r="J1185" i="80"/>
  <c r="K1184" i="80"/>
  <c r="J1184" i="80"/>
  <c r="K1183" i="80"/>
  <c r="J1183" i="80"/>
  <c r="K1182" i="80"/>
  <c r="J1182" i="80"/>
  <c r="K1181" i="80"/>
  <c r="J1181" i="80"/>
  <c r="K1180" i="80"/>
  <c r="J1180" i="80"/>
  <c r="K1179" i="80"/>
  <c r="J1179" i="80"/>
  <c r="K1178" i="80"/>
  <c r="J1178" i="80"/>
  <c r="K1177" i="80"/>
  <c r="J1177" i="80"/>
  <c r="K1176" i="80"/>
  <c r="J1176" i="80"/>
  <c r="K1175" i="80"/>
  <c r="J1175" i="80"/>
  <c r="K1174" i="80"/>
  <c r="J1174" i="80"/>
  <c r="K1173" i="80"/>
  <c r="J1173" i="80"/>
  <c r="K1172" i="80"/>
  <c r="J1172" i="80"/>
  <c r="K1171" i="80"/>
  <c r="J1171" i="80"/>
  <c r="K1170" i="80"/>
  <c r="J1170" i="80"/>
  <c r="K1169" i="80"/>
  <c r="J1169" i="80"/>
  <c r="K1168" i="80"/>
  <c r="J1168" i="80"/>
  <c r="K1167" i="80"/>
  <c r="J1167" i="80"/>
  <c r="K1166" i="80"/>
  <c r="J1166" i="80"/>
  <c r="K1165" i="80"/>
  <c r="J1165" i="80"/>
  <c r="K1164" i="80"/>
  <c r="J1164" i="80"/>
  <c r="K1163" i="80"/>
  <c r="J1163" i="80"/>
  <c r="K1162" i="80"/>
  <c r="J1162" i="80"/>
  <c r="K1161" i="80"/>
  <c r="J1161" i="80"/>
  <c r="K1160" i="80"/>
  <c r="J1160" i="80"/>
  <c r="K1159" i="80"/>
  <c r="J1159" i="80"/>
  <c r="K1158" i="80"/>
  <c r="J1158" i="80"/>
  <c r="K1157" i="80"/>
  <c r="J1157" i="80"/>
  <c r="K1156" i="80"/>
  <c r="J1156" i="80"/>
  <c r="K1155" i="80"/>
  <c r="J1155" i="80"/>
  <c r="K1154" i="80"/>
  <c r="J1154" i="80"/>
  <c r="K1153" i="80"/>
  <c r="J1153" i="80"/>
  <c r="K1152" i="80"/>
  <c r="J1152" i="80"/>
  <c r="K1151" i="80"/>
  <c r="J1151" i="80"/>
  <c r="K1150" i="80"/>
  <c r="J1150" i="80"/>
  <c r="K1149" i="80"/>
  <c r="J1149" i="80"/>
  <c r="K1148" i="80"/>
  <c r="J1148" i="80"/>
  <c r="K1147" i="80"/>
  <c r="J1147" i="80"/>
  <c r="K1146" i="80"/>
  <c r="J1146" i="80"/>
  <c r="K1145" i="80"/>
  <c r="J1145" i="80"/>
  <c r="K1144" i="80"/>
  <c r="J1144" i="80"/>
  <c r="K1143" i="80"/>
  <c r="J1143" i="80"/>
  <c r="K1142" i="80"/>
  <c r="J1142" i="80"/>
  <c r="K1141" i="80"/>
  <c r="J1141" i="80"/>
  <c r="K1140" i="80"/>
  <c r="J1140" i="80"/>
  <c r="K1139" i="80"/>
  <c r="J1139" i="80"/>
  <c r="K1138" i="80"/>
  <c r="J1138" i="80"/>
  <c r="K1137" i="80"/>
  <c r="J1137" i="80"/>
  <c r="K1136" i="80"/>
  <c r="J1136" i="80"/>
  <c r="K1135" i="80"/>
  <c r="J1135" i="80"/>
  <c r="K1134" i="80"/>
  <c r="J1134" i="80"/>
  <c r="K1133" i="80"/>
  <c r="J1133" i="80"/>
  <c r="K1132" i="80"/>
  <c r="J1132" i="80"/>
  <c r="K1131" i="80"/>
  <c r="J1131" i="80"/>
  <c r="K1130" i="80"/>
  <c r="J1130" i="80"/>
  <c r="K1129" i="80"/>
  <c r="J1129" i="80"/>
  <c r="K1128" i="80"/>
  <c r="J1128" i="80"/>
  <c r="K1127" i="80"/>
  <c r="J1127" i="80"/>
  <c r="K1126" i="80"/>
  <c r="J1126" i="80"/>
  <c r="K1125" i="80"/>
  <c r="J1125" i="80"/>
  <c r="K1124" i="80"/>
  <c r="J1124" i="80"/>
  <c r="K1123" i="80"/>
  <c r="J1123" i="80"/>
  <c r="K1122" i="80"/>
  <c r="J1122" i="80"/>
  <c r="K1121" i="80"/>
  <c r="J1121" i="80"/>
  <c r="K1120" i="80"/>
  <c r="J1120" i="80"/>
  <c r="K1119" i="80"/>
  <c r="J1119" i="80"/>
  <c r="K1118" i="80"/>
  <c r="J1118" i="80"/>
  <c r="K1117" i="80"/>
  <c r="J1117" i="80"/>
  <c r="K1116" i="80"/>
  <c r="J1116" i="80"/>
  <c r="K1115" i="80"/>
  <c r="J1115" i="80"/>
  <c r="K1114" i="80"/>
  <c r="J1114" i="80"/>
  <c r="K1113" i="80"/>
  <c r="J1113" i="80"/>
  <c r="K1112" i="80"/>
  <c r="J1112" i="80"/>
  <c r="K1111" i="80"/>
  <c r="J1111" i="80"/>
  <c r="K1110" i="80"/>
  <c r="J1110" i="80"/>
  <c r="K1109" i="80"/>
  <c r="J1109" i="80"/>
  <c r="K1108" i="80"/>
  <c r="J1108" i="80"/>
  <c r="K1107" i="80"/>
  <c r="J1107" i="80"/>
  <c r="K1106" i="80"/>
  <c r="J1106" i="80"/>
  <c r="K1105" i="80"/>
  <c r="J1105" i="80"/>
  <c r="K1104" i="80"/>
  <c r="J1104" i="80"/>
  <c r="K1103" i="80"/>
  <c r="J1103" i="80"/>
  <c r="K1102" i="80"/>
  <c r="J1102" i="80"/>
  <c r="K1101" i="80"/>
  <c r="J1101" i="80"/>
  <c r="K1100" i="80"/>
  <c r="J1100" i="80"/>
  <c r="K1099" i="80"/>
  <c r="J1099" i="80"/>
  <c r="K1098" i="80"/>
  <c r="J1098" i="80"/>
  <c r="K1097" i="80"/>
  <c r="J1097" i="80"/>
  <c r="K1096" i="80"/>
  <c r="J1096" i="80"/>
  <c r="K1095" i="80"/>
  <c r="J1095" i="80"/>
  <c r="K1094" i="80"/>
  <c r="J1094" i="80"/>
  <c r="K1093" i="80"/>
  <c r="J1093" i="80"/>
  <c r="K1092" i="80"/>
  <c r="J1092" i="80"/>
  <c r="K1091" i="80"/>
  <c r="J1091" i="80"/>
  <c r="K1090" i="80"/>
  <c r="J1090" i="80"/>
  <c r="K1089" i="80"/>
  <c r="J1089" i="80"/>
  <c r="K1088" i="80"/>
  <c r="J1088" i="80"/>
  <c r="K1087" i="80"/>
  <c r="J1087" i="80"/>
  <c r="K1086" i="80"/>
  <c r="J1086" i="80"/>
  <c r="K1085" i="80"/>
  <c r="J1085" i="80"/>
  <c r="K1084" i="80"/>
  <c r="J1084" i="80"/>
  <c r="K1083" i="80"/>
  <c r="J1083" i="80"/>
  <c r="K1082" i="80"/>
  <c r="J1082" i="80"/>
  <c r="K1081" i="80"/>
  <c r="J1081" i="80"/>
  <c r="K1080" i="80"/>
  <c r="J1080" i="80"/>
  <c r="K1079" i="80"/>
  <c r="J1079" i="80"/>
  <c r="K1078" i="80"/>
  <c r="J1078" i="80"/>
  <c r="K1077" i="80"/>
  <c r="J1077" i="80"/>
  <c r="K1076" i="80"/>
  <c r="J1076" i="80"/>
  <c r="K1075" i="80"/>
  <c r="J1075" i="80"/>
  <c r="K1074" i="80"/>
  <c r="J1074" i="80"/>
  <c r="K1073" i="80"/>
  <c r="J1073" i="80"/>
  <c r="K1072" i="80"/>
  <c r="J1072" i="80"/>
  <c r="K1071" i="80"/>
  <c r="J1071" i="80"/>
  <c r="K1070" i="80"/>
  <c r="J1070" i="80"/>
  <c r="K1069" i="80"/>
  <c r="J1069" i="80"/>
  <c r="K1068" i="80"/>
  <c r="J1068" i="80"/>
  <c r="K1067" i="80"/>
  <c r="J1067" i="80"/>
  <c r="K1066" i="80"/>
  <c r="J1066" i="80"/>
  <c r="K1065" i="80"/>
  <c r="J1065" i="80"/>
  <c r="K1064" i="80"/>
  <c r="J1064" i="80"/>
  <c r="K1063" i="80"/>
  <c r="J1063" i="80"/>
  <c r="K1062" i="80"/>
  <c r="J1062" i="80"/>
  <c r="K1061" i="80"/>
  <c r="J1061" i="80"/>
  <c r="K1060" i="80"/>
  <c r="J1060" i="80"/>
  <c r="K1059" i="80"/>
  <c r="J1059" i="80"/>
  <c r="K1058" i="80"/>
  <c r="J1058" i="80"/>
  <c r="K1057" i="80"/>
  <c r="J1057" i="80"/>
  <c r="K1056" i="80"/>
  <c r="J1056" i="80"/>
  <c r="K1055" i="80"/>
  <c r="J1055" i="80"/>
  <c r="K1054" i="80"/>
  <c r="J1054" i="80"/>
  <c r="K1053" i="80"/>
  <c r="J1053" i="80"/>
  <c r="K1052" i="80"/>
  <c r="J1052" i="80"/>
  <c r="K1051" i="80"/>
  <c r="J1051" i="80"/>
  <c r="K1050" i="80"/>
  <c r="J1050" i="80"/>
  <c r="K1049" i="80"/>
  <c r="J1049" i="80"/>
  <c r="K1048" i="80"/>
  <c r="J1048" i="80"/>
  <c r="K1047" i="80"/>
  <c r="J1047" i="80"/>
  <c r="K1046" i="80"/>
  <c r="J1046" i="80"/>
  <c r="K1045" i="80"/>
  <c r="J1045" i="80"/>
  <c r="K1044" i="80"/>
  <c r="J1044" i="80"/>
  <c r="K1043" i="80"/>
  <c r="J1043" i="80"/>
  <c r="K1042" i="80"/>
  <c r="J1042" i="80"/>
  <c r="K1041" i="80"/>
  <c r="J1041" i="80"/>
  <c r="K1040" i="80"/>
  <c r="J1040" i="80"/>
  <c r="K1039" i="80"/>
  <c r="J1039" i="80"/>
  <c r="K1038" i="80"/>
  <c r="J1038" i="80"/>
  <c r="K1037" i="80"/>
  <c r="J1037" i="80"/>
  <c r="K1036" i="80"/>
  <c r="J1036" i="80"/>
  <c r="K1035" i="80"/>
  <c r="J1035" i="80"/>
  <c r="K1034" i="80"/>
  <c r="J1034" i="80"/>
  <c r="K1033" i="80"/>
  <c r="J1033" i="80"/>
  <c r="K1032" i="80"/>
  <c r="J1032" i="80"/>
  <c r="K1031" i="80"/>
  <c r="J1031" i="80"/>
  <c r="K1030" i="80"/>
  <c r="J1030" i="80"/>
  <c r="K1029" i="80"/>
  <c r="J1029" i="80"/>
  <c r="K1028" i="80"/>
  <c r="J1028" i="80"/>
  <c r="K1027" i="80"/>
  <c r="J1027" i="80"/>
  <c r="K1026" i="80"/>
  <c r="J1026" i="80"/>
  <c r="K1025" i="80"/>
  <c r="J1025" i="80"/>
  <c r="K1024" i="80"/>
  <c r="J1024" i="80"/>
  <c r="K1023" i="80"/>
  <c r="J1023" i="80"/>
  <c r="K1022" i="80"/>
  <c r="J1022" i="80"/>
  <c r="K1021" i="80"/>
  <c r="J1021" i="80"/>
  <c r="K1020" i="80"/>
  <c r="J1020" i="80"/>
  <c r="K1019" i="80"/>
  <c r="J1019" i="80"/>
  <c r="K1018" i="80"/>
  <c r="J1018" i="80"/>
  <c r="K1017" i="80"/>
  <c r="J1017" i="80"/>
  <c r="K1016" i="80"/>
  <c r="J1016" i="80"/>
  <c r="K1015" i="80"/>
  <c r="J1015" i="80"/>
  <c r="K1014" i="80"/>
  <c r="J1014" i="80"/>
  <c r="K1013" i="80"/>
  <c r="J1013" i="80"/>
  <c r="K1012" i="80"/>
  <c r="J1012" i="80"/>
  <c r="K1011" i="80"/>
  <c r="J1011" i="80"/>
  <c r="K1010" i="80"/>
  <c r="J1010" i="80"/>
  <c r="K1009" i="80"/>
  <c r="J1009" i="80"/>
  <c r="K1008" i="80"/>
  <c r="J1008" i="80"/>
  <c r="K1007" i="80"/>
  <c r="J1007" i="80"/>
  <c r="K1006" i="80"/>
  <c r="J1006" i="80"/>
  <c r="K1005" i="80"/>
  <c r="J1005" i="80"/>
  <c r="K1004" i="80"/>
  <c r="J1004" i="80"/>
  <c r="K1003" i="80"/>
  <c r="J1003" i="80"/>
  <c r="K1002" i="80"/>
  <c r="J1002" i="80"/>
  <c r="K1001" i="80"/>
  <c r="J1001" i="80"/>
  <c r="K1000" i="80"/>
  <c r="J1000" i="80"/>
  <c r="K999" i="80"/>
  <c r="J999" i="80"/>
  <c r="K998" i="80"/>
  <c r="J998" i="80"/>
  <c r="K997" i="80"/>
  <c r="J997" i="80"/>
  <c r="K996" i="80"/>
  <c r="J996" i="80"/>
  <c r="K995" i="80"/>
  <c r="J995" i="80"/>
  <c r="K994" i="80"/>
  <c r="J994" i="80"/>
  <c r="K993" i="80"/>
  <c r="J993" i="80"/>
  <c r="K992" i="80"/>
  <c r="J992" i="80"/>
  <c r="K991" i="80"/>
  <c r="J991" i="80"/>
  <c r="K990" i="80"/>
  <c r="J990" i="80"/>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K491"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U176" i="80"/>
  <c r="K176" i="80"/>
  <c r="J176" i="80"/>
  <c r="X175" i="80"/>
  <c r="W175" i="80"/>
  <c r="K175" i="80"/>
  <c r="J175" i="80"/>
  <c r="X174" i="80"/>
  <c r="W174" i="80"/>
  <c r="K174" i="80"/>
  <c r="J174" i="80"/>
  <c r="X173" i="80"/>
  <c r="W173" i="80"/>
  <c r="K173" i="80"/>
  <c r="J173" i="80"/>
  <c r="X172" i="80"/>
  <c r="W172" i="80"/>
  <c r="K172" i="80"/>
  <c r="J172" i="80"/>
  <c r="X171" i="80"/>
  <c r="W171" i="80"/>
  <c r="K171" i="80"/>
  <c r="J171" i="80"/>
  <c r="X170" i="80"/>
  <c r="W170" i="80"/>
  <c r="K170" i="80"/>
  <c r="J170" i="80"/>
  <c r="X169" i="80"/>
  <c r="W169" i="80"/>
  <c r="K169" i="80"/>
  <c r="J169" i="80"/>
  <c r="X168" i="80"/>
  <c r="W168" i="80"/>
  <c r="K168" i="80"/>
  <c r="J168" i="80"/>
  <c r="X167" i="80"/>
  <c r="W167" i="80"/>
  <c r="K167" i="80"/>
  <c r="J167" i="80"/>
  <c r="X166" i="80"/>
  <c r="W166" i="80"/>
  <c r="K166" i="80"/>
  <c r="J166" i="80"/>
  <c r="X165" i="80"/>
  <c r="W165" i="80"/>
  <c r="K165" i="80"/>
  <c r="J165" i="80"/>
  <c r="X164" i="80"/>
  <c r="W164" i="80"/>
  <c r="K164" i="80"/>
  <c r="J164" i="80"/>
  <c r="X163" i="80"/>
  <c r="W163" i="80"/>
  <c r="K163" i="80"/>
  <c r="J163" i="80"/>
  <c r="X162" i="80"/>
  <c r="W162" i="80"/>
  <c r="K162" i="80"/>
  <c r="J162" i="80"/>
  <c r="X161" i="80"/>
  <c r="W161" i="80"/>
  <c r="K161" i="80"/>
  <c r="J161" i="80"/>
  <c r="X160" i="80"/>
  <c r="W160" i="80"/>
  <c r="K160" i="80"/>
  <c r="J160" i="80"/>
  <c r="X159" i="80"/>
  <c r="W159" i="80"/>
  <c r="K159" i="80"/>
  <c r="J159" i="80"/>
  <c r="X158" i="80"/>
  <c r="W158" i="80"/>
  <c r="K158" i="80"/>
  <c r="J158" i="80"/>
  <c r="X157" i="80"/>
  <c r="W157" i="80"/>
  <c r="K157" i="80"/>
  <c r="J157" i="80"/>
  <c r="X156" i="80"/>
  <c r="W156" i="80"/>
  <c r="K156" i="80"/>
  <c r="J156" i="80"/>
  <c r="X155" i="80"/>
  <c r="W155" i="80"/>
  <c r="K155" i="80"/>
  <c r="J155" i="80"/>
  <c r="X154" i="80"/>
  <c r="W154" i="80"/>
  <c r="K154" i="80"/>
  <c r="J154" i="80"/>
  <c r="X153" i="80"/>
  <c r="W153" i="80"/>
  <c r="K153" i="80"/>
  <c r="J153" i="80"/>
  <c r="X152" i="80"/>
  <c r="W152" i="80"/>
  <c r="K152" i="80"/>
  <c r="J152" i="80"/>
  <c r="X151" i="80"/>
  <c r="W151" i="80"/>
  <c r="K151" i="80"/>
  <c r="J151" i="80"/>
  <c r="X150" i="80"/>
  <c r="W150" i="80"/>
  <c r="K150" i="80"/>
  <c r="J150" i="80"/>
  <c r="X149" i="80"/>
  <c r="W149" i="80"/>
  <c r="K149" i="80"/>
  <c r="J149" i="80"/>
  <c r="X148" i="80"/>
  <c r="W148" i="80"/>
  <c r="K148" i="80"/>
  <c r="J148" i="80"/>
  <c r="X147" i="80"/>
  <c r="W147" i="80"/>
  <c r="K147" i="80"/>
  <c r="J147" i="80"/>
  <c r="X146" i="80"/>
  <c r="W146" i="80"/>
  <c r="K146" i="80"/>
  <c r="J146" i="80"/>
  <c r="X145" i="80"/>
  <c r="W145" i="80"/>
  <c r="K145" i="80"/>
  <c r="J145" i="80"/>
  <c r="X144" i="80"/>
  <c r="W144" i="80"/>
  <c r="K144" i="80"/>
  <c r="J144" i="80"/>
  <c r="X143" i="80"/>
  <c r="W143" i="80"/>
  <c r="K143" i="80"/>
  <c r="J143" i="80"/>
  <c r="X142" i="80"/>
  <c r="W142" i="80"/>
  <c r="K142" i="80"/>
  <c r="J142" i="80"/>
  <c r="X141" i="80"/>
  <c r="W141" i="80"/>
  <c r="K141" i="80"/>
  <c r="J141" i="80"/>
  <c r="X140" i="80"/>
  <c r="W140" i="80"/>
  <c r="K140" i="80"/>
  <c r="J140" i="80"/>
  <c r="X139" i="80"/>
  <c r="W139" i="80"/>
  <c r="K139" i="80"/>
  <c r="J139" i="80"/>
  <c r="X138" i="80"/>
  <c r="W138" i="80"/>
  <c r="K138" i="80"/>
  <c r="J138" i="80"/>
  <c r="X137" i="80"/>
  <c r="W137" i="80"/>
  <c r="K137" i="80"/>
  <c r="J137" i="80"/>
  <c r="X136" i="80"/>
  <c r="W136" i="80"/>
  <c r="K136" i="80"/>
  <c r="J136" i="80"/>
  <c r="X135" i="80"/>
  <c r="W135" i="80"/>
  <c r="K135" i="80"/>
  <c r="J135" i="80"/>
  <c r="X134" i="80"/>
  <c r="W134" i="80"/>
  <c r="K134" i="80"/>
  <c r="J134" i="80"/>
  <c r="X133" i="80"/>
  <c r="W133" i="80"/>
  <c r="K133" i="80"/>
  <c r="J133" i="80"/>
  <c r="X132" i="80"/>
  <c r="W132" i="80"/>
  <c r="K132" i="80"/>
  <c r="J132" i="80"/>
  <c r="X131" i="80"/>
  <c r="W131" i="80"/>
  <c r="K131" i="80"/>
  <c r="J131" i="80"/>
  <c r="X130" i="80"/>
  <c r="W130" i="80"/>
  <c r="K130" i="80"/>
  <c r="J130" i="80"/>
  <c r="X129" i="80"/>
  <c r="W129" i="80"/>
  <c r="K129" i="80"/>
  <c r="J129" i="80"/>
  <c r="X128" i="80"/>
  <c r="W128" i="80"/>
  <c r="K128" i="80"/>
  <c r="J128" i="80"/>
  <c r="X127" i="80"/>
  <c r="W127" i="80"/>
  <c r="K127" i="80"/>
  <c r="J127" i="80"/>
  <c r="X126" i="80"/>
  <c r="W126" i="80"/>
  <c r="K126" i="80"/>
  <c r="J126" i="80"/>
  <c r="X125" i="80"/>
  <c r="W125" i="80"/>
  <c r="K125" i="80"/>
  <c r="J125" i="80"/>
  <c r="X124" i="80"/>
  <c r="W124" i="80"/>
  <c r="K124" i="80"/>
  <c r="J124" i="80"/>
  <c r="X123" i="80"/>
  <c r="W123" i="80"/>
  <c r="K123" i="80"/>
  <c r="J123" i="80"/>
  <c r="X122" i="80"/>
  <c r="W122" i="80"/>
  <c r="K122" i="80"/>
  <c r="J122" i="80"/>
  <c r="X121" i="80"/>
  <c r="W121" i="80"/>
  <c r="K121" i="80"/>
  <c r="J121" i="80"/>
  <c r="X120" i="80"/>
  <c r="W120" i="80"/>
  <c r="K120" i="80"/>
  <c r="J120" i="80"/>
  <c r="X119" i="80"/>
  <c r="W119" i="80"/>
  <c r="K119" i="80"/>
  <c r="J119" i="80"/>
  <c r="X118" i="80"/>
  <c r="W118" i="80"/>
  <c r="K118" i="80"/>
  <c r="J118" i="80"/>
  <c r="X117" i="80"/>
  <c r="W117" i="80"/>
  <c r="K117" i="80"/>
  <c r="J117" i="80"/>
  <c r="X116" i="80"/>
  <c r="W116" i="80"/>
  <c r="K116" i="80"/>
  <c r="J116" i="80"/>
  <c r="X115" i="80"/>
  <c r="W115" i="80"/>
  <c r="K115" i="80"/>
  <c r="J115" i="80"/>
  <c r="X114" i="80"/>
  <c r="W114" i="80"/>
  <c r="K114" i="80"/>
  <c r="J114" i="80"/>
  <c r="X113" i="80"/>
  <c r="W113" i="80"/>
  <c r="K113" i="80"/>
  <c r="J113" i="80"/>
  <c r="X112" i="80"/>
  <c r="W112" i="80"/>
  <c r="K112" i="80"/>
  <c r="J112" i="80"/>
  <c r="X111" i="80"/>
  <c r="W111" i="80"/>
  <c r="K111" i="80"/>
  <c r="J111" i="80"/>
  <c r="X110" i="80"/>
  <c r="W110" i="80"/>
  <c r="K110" i="80"/>
  <c r="J110" i="80"/>
  <c r="X109" i="80"/>
  <c r="W109" i="80"/>
  <c r="K109" i="80"/>
  <c r="J109" i="80"/>
  <c r="X108" i="80"/>
  <c r="W108" i="80"/>
  <c r="K108" i="80"/>
  <c r="J108" i="80"/>
  <c r="X107" i="80"/>
  <c r="W107" i="80"/>
  <c r="K107" i="80"/>
  <c r="J107" i="80"/>
  <c r="X106" i="80"/>
  <c r="W106" i="80"/>
  <c r="K106" i="80"/>
  <c r="J106" i="80"/>
  <c r="X105" i="80"/>
  <c r="W105" i="80"/>
  <c r="K105" i="80"/>
  <c r="J105" i="80"/>
  <c r="X104" i="80"/>
  <c r="W104" i="80"/>
  <c r="K104" i="80"/>
  <c r="J104" i="80"/>
  <c r="X103" i="80"/>
  <c r="W103" i="80"/>
  <c r="K103" i="80"/>
  <c r="J103" i="80"/>
  <c r="X102" i="80"/>
  <c r="W102" i="80"/>
  <c r="K102" i="80"/>
  <c r="J102" i="80"/>
  <c r="X101" i="80"/>
  <c r="W101" i="80"/>
  <c r="K101" i="80"/>
  <c r="J101" i="80"/>
  <c r="X100" i="80"/>
  <c r="W100" i="80"/>
  <c r="K100" i="80"/>
  <c r="J100" i="80"/>
  <c r="X99" i="80"/>
  <c r="W99" i="80"/>
  <c r="K99" i="80"/>
  <c r="J99" i="80"/>
  <c r="X98" i="80"/>
  <c r="W98" i="80"/>
  <c r="K98" i="80"/>
  <c r="J98" i="80"/>
  <c r="X97" i="80"/>
  <c r="W97" i="80"/>
  <c r="K97" i="80"/>
  <c r="J97" i="80"/>
  <c r="X96" i="80"/>
  <c r="W96" i="80"/>
  <c r="K96" i="80"/>
  <c r="J96" i="80"/>
  <c r="X95" i="80"/>
  <c r="W95" i="80"/>
  <c r="K95" i="80"/>
  <c r="J95" i="80"/>
  <c r="X94" i="80"/>
  <c r="W94" i="80"/>
  <c r="K94" i="80"/>
  <c r="J94" i="80"/>
  <c r="X93" i="80"/>
  <c r="W93" i="80"/>
  <c r="K93" i="80"/>
  <c r="J93" i="80"/>
  <c r="X92" i="80"/>
  <c r="W92" i="80"/>
  <c r="K92" i="80"/>
  <c r="J92" i="80"/>
  <c r="X91" i="80"/>
  <c r="W91" i="80"/>
  <c r="K91" i="80"/>
  <c r="J91" i="80"/>
  <c r="X90" i="80"/>
  <c r="W90" i="80"/>
  <c r="K90" i="80"/>
  <c r="J90" i="80"/>
  <c r="X89" i="80"/>
  <c r="W89" i="80"/>
  <c r="K89" i="80"/>
  <c r="J89" i="80"/>
  <c r="X88" i="80"/>
  <c r="W88" i="80"/>
  <c r="K88" i="80"/>
  <c r="J88" i="80"/>
  <c r="X87" i="80"/>
  <c r="W87" i="80"/>
  <c r="K87" i="80"/>
  <c r="J87" i="80"/>
  <c r="X86" i="80"/>
  <c r="W86" i="80"/>
  <c r="K86" i="80"/>
  <c r="J86" i="80"/>
  <c r="X85" i="80"/>
  <c r="W85" i="80"/>
  <c r="K85" i="80"/>
  <c r="J85" i="80"/>
  <c r="X84" i="80"/>
  <c r="W84" i="80"/>
  <c r="K84" i="80"/>
  <c r="J84" i="80"/>
  <c r="X83" i="80"/>
  <c r="W83" i="80"/>
  <c r="K83" i="80"/>
  <c r="J83" i="80"/>
  <c r="X82" i="80"/>
  <c r="W82" i="80"/>
  <c r="K82" i="80"/>
  <c r="J82" i="80"/>
  <c r="X81" i="80"/>
  <c r="W81" i="80"/>
  <c r="K81" i="80"/>
  <c r="J81" i="80"/>
  <c r="X80" i="80"/>
  <c r="W80" i="80"/>
  <c r="K80" i="80"/>
  <c r="J80" i="80"/>
  <c r="X79" i="80"/>
  <c r="W79" i="80"/>
  <c r="K79" i="80"/>
  <c r="J79" i="80"/>
  <c r="X78" i="80"/>
  <c r="W78" i="80"/>
  <c r="K78" i="80"/>
  <c r="J78" i="80"/>
  <c r="X77" i="80"/>
  <c r="W77" i="80"/>
  <c r="K77" i="80"/>
  <c r="J77" i="80"/>
  <c r="X76" i="80"/>
  <c r="W76" i="80"/>
  <c r="K76" i="80"/>
  <c r="J76" i="80"/>
  <c r="X75" i="80"/>
  <c r="W75" i="80"/>
  <c r="K75" i="80"/>
  <c r="J75" i="80"/>
  <c r="X74" i="80"/>
  <c r="W74" i="80"/>
  <c r="K74" i="80"/>
  <c r="J74" i="80"/>
  <c r="X73" i="80"/>
  <c r="W73" i="80"/>
  <c r="K73" i="80"/>
  <c r="J73" i="80"/>
  <c r="X72" i="80"/>
  <c r="W72" i="80"/>
  <c r="K72" i="80"/>
  <c r="J72" i="80"/>
  <c r="X71" i="80"/>
  <c r="W71" i="80"/>
  <c r="K71" i="80"/>
  <c r="J71" i="80"/>
  <c r="X70" i="80"/>
  <c r="W70" i="80"/>
  <c r="K70" i="80"/>
  <c r="J70" i="80"/>
  <c r="X69" i="80"/>
  <c r="W69" i="80"/>
  <c r="K69" i="80"/>
  <c r="J69" i="80"/>
  <c r="X68" i="80"/>
  <c r="W68" i="80"/>
  <c r="K68" i="80"/>
  <c r="J68" i="80"/>
  <c r="X67" i="80"/>
  <c r="W67" i="80"/>
  <c r="K67" i="80"/>
  <c r="J67" i="80"/>
  <c r="X66" i="80"/>
  <c r="W66" i="80"/>
  <c r="K66" i="80"/>
  <c r="J66" i="80"/>
  <c r="X65" i="80"/>
  <c r="W65" i="80"/>
  <c r="K65" i="80"/>
  <c r="J65" i="80"/>
  <c r="X64" i="80"/>
  <c r="W64" i="80"/>
  <c r="K64" i="80"/>
  <c r="J64" i="80"/>
  <c r="X63" i="80"/>
  <c r="W63" i="80"/>
  <c r="K63" i="80"/>
  <c r="J63" i="80"/>
  <c r="X62" i="80"/>
  <c r="W62" i="80"/>
  <c r="K62" i="80"/>
  <c r="J62" i="80"/>
  <c r="X61" i="80"/>
  <c r="W61" i="80"/>
  <c r="K61" i="80"/>
  <c r="J61" i="80"/>
  <c r="X60" i="80"/>
  <c r="W60" i="80"/>
  <c r="K60" i="80"/>
  <c r="J60" i="80"/>
  <c r="X59" i="80"/>
  <c r="W59" i="80"/>
  <c r="K59" i="80"/>
  <c r="J59" i="80"/>
  <c r="X58" i="80"/>
  <c r="W58" i="80"/>
  <c r="K58" i="80"/>
  <c r="J58" i="80"/>
  <c r="X57" i="80"/>
  <c r="W57" i="80"/>
  <c r="K57" i="80"/>
  <c r="J57" i="80"/>
  <c r="X56" i="80"/>
  <c r="W56" i="80"/>
  <c r="K56" i="80"/>
  <c r="J56" i="80"/>
  <c r="X55" i="80"/>
  <c r="W55" i="80"/>
  <c r="K55" i="80"/>
  <c r="J55" i="80"/>
  <c r="X54" i="80"/>
  <c r="W54" i="80"/>
  <c r="K54" i="80"/>
  <c r="J54" i="80"/>
  <c r="X53" i="80"/>
  <c r="W53" i="80"/>
  <c r="K53" i="80"/>
  <c r="J53" i="80"/>
  <c r="X52" i="80"/>
  <c r="W52" i="80"/>
  <c r="K52" i="80"/>
  <c r="J52" i="80"/>
  <c r="X51" i="80"/>
  <c r="W51" i="80"/>
  <c r="K51" i="80"/>
  <c r="J51" i="80"/>
  <c r="X50" i="80"/>
  <c r="W50" i="80"/>
  <c r="K50" i="80"/>
  <c r="J50" i="80"/>
  <c r="X49" i="80"/>
  <c r="W49" i="80"/>
  <c r="K49" i="80"/>
  <c r="J49" i="80"/>
  <c r="X48" i="80"/>
  <c r="W48" i="80"/>
  <c r="K48" i="80"/>
  <c r="J48" i="80"/>
  <c r="X47" i="80"/>
  <c r="W47" i="80"/>
  <c r="K47" i="80"/>
  <c r="J47" i="80"/>
  <c r="X46" i="80"/>
  <c r="W46" i="80"/>
  <c r="K46" i="80"/>
  <c r="J46" i="80"/>
  <c r="X45" i="80"/>
  <c r="W45" i="80"/>
  <c r="K45" i="80"/>
  <c r="J45" i="80"/>
  <c r="X44" i="80"/>
  <c r="W44" i="80"/>
  <c r="K44" i="80"/>
  <c r="J44" i="80"/>
  <c r="X43" i="80"/>
  <c r="W43" i="80"/>
  <c r="K43" i="80"/>
  <c r="J43" i="80"/>
  <c r="X42" i="80"/>
  <c r="W42" i="80"/>
  <c r="K42" i="80"/>
  <c r="J42" i="80"/>
  <c r="X41" i="80"/>
  <c r="W41" i="80"/>
  <c r="K41" i="80"/>
  <c r="J41" i="80"/>
  <c r="X40" i="80"/>
  <c r="W40" i="80"/>
  <c r="K40" i="80"/>
  <c r="J40" i="80"/>
  <c r="X39" i="80"/>
  <c r="W39" i="80"/>
  <c r="K39" i="80"/>
  <c r="J39" i="80"/>
  <c r="X38" i="80"/>
  <c r="W38" i="80"/>
  <c r="K38" i="80"/>
  <c r="J38" i="80"/>
  <c r="X37" i="80"/>
  <c r="W37" i="80"/>
  <c r="K37" i="80"/>
  <c r="J37" i="80"/>
  <c r="X36" i="80"/>
  <c r="W36" i="80"/>
  <c r="K36" i="80"/>
  <c r="J36" i="80"/>
  <c r="X35" i="80"/>
  <c r="W35" i="80"/>
  <c r="K35" i="80"/>
  <c r="J35" i="80"/>
  <c r="X34" i="80"/>
  <c r="W34" i="80"/>
  <c r="K34" i="80"/>
  <c r="J34" i="80"/>
  <c r="X33" i="80"/>
  <c r="W33" i="80"/>
  <c r="K33" i="80"/>
  <c r="J33" i="80"/>
  <c r="X32" i="80"/>
  <c r="W32" i="80"/>
  <c r="K32" i="80"/>
  <c r="J32" i="80"/>
  <c r="X31" i="80"/>
  <c r="W31" i="80"/>
  <c r="K31" i="80"/>
  <c r="J31" i="80"/>
  <c r="X30" i="80"/>
  <c r="W30" i="80"/>
  <c r="K30" i="80"/>
  <c r="J30" i="80"/>
  <c r="X29" i="80"/>
  <c r="W29" i="80"/>
  <c r="K29" i="80"/>
  <c r="J29" i="80"/>
  <c r="X28" i="80"/>
  <c r="W28" i="80"/>
  <c r="K28" i="80"/>
  <c r="J28" i="80"/>
  <c r="X27" i="80"/>
  <c r="W27" i="80"/>
  <c r="K27" i="80"/>
  <c r="J27" i="80"/>
  <c r="X26" i="80"/>
  <c r="W26" i="80"/>
  <c r="K26" i="80"/>
  <c r="J26" i="80"/>
  <c r="X25" i="80"/>
  <c r="W25" i="80"/>
  <c r="K25" i="80"/>
  <c r="J25" i="80"/>
  <c r="X24" i="80"/>
  <c r="W24" i="80"/>
  <c r="K24" i="80"/>
  <c r="J24" i="80"/>
  <c r="X23" i="80"/>
  <c r="W23" i="80"/>
  <c r="K23" i="80"/>
  <c r="J23" i="80"/>
  <c r="X22" i="80"/>
  <c r="W22" i="80"/>
  <c r="K22" i="80"/>
  <c r="J22" i="80"/>
  <c r="X21" i="80"/>
  <c r="W21" i="80"/>
  <c r="K21" i="80"/>
  <c r="J21" i="80"/>
  <c r="X20" i="80"/>
  <c r="W20" i="80"/>
  <c r="K20" i="80"/>
  <c r="J20" i="80"/>
  <c r="X19" i="80"/>
  <c r="W19" i="80"/>
  <c r="K19" i="80"/>
  <c r="J19" i="80"/>
  <c r="X18" i="80"/>
  <c r="W18" i="80"/>
  <c r="X17" i="80"/>
  <c r="W17" i="80"/>
  <c r="X16" i="80"/>
  <c r="W16" i="80"/>
  <c r="X15" i="80"/>
  <c r="W15" i="80"/>
  <c r="E15" i="80"/>
  <c r="X14" i="80"/>
  <c r="W14" i="80"/>
  <c r="I14" i="80"/>
  <c r="H14" i="80"/>
  <c r="X13" i="80"/>
  <c r="W13" i="80"/>
  <c r="I13" i="80"/>
  <c r="H13" i="80"/>
  <c r="X12" i="80"/>
  <c r="W12" i="80"/>
  <c r="I12" i="80"/>
  <c r="H12" i="80"/>
  <c r="X11" i="80"/>
  <c r="W11" i="80"/>
  <c r="I11" i="80"/>
  <c r="H11" i="80"/>
  <c r="X10" i="80"/>
  <c r="W10" i="80"/>
  <c r="I10" i="80"/>
  <c r="H10" i="80"/>
  <c r="X9" i="80"/>
  <c r="W9" i="80"/>
  <c r="I9" i="80"/>
  <c r="H9" i="80"/>
  <c r="X8" i="80"/>
  <c r="W8" i="80"/>
  <c r="I8" i="80"/>
  <c r="H8" i="80"/>
  <c r="X7" i="80"/>
  <c r="W7" i="80"/>
  <c r="I7" i="80"/>
  <c r="H7" i="80"/>
  <c r="X6" i="80"/>
  <c r="W6" i="80"/>
  <c r="I6" i="80"/>
  <c r="H6" i="80"/>
  <c r="X5" i="80"/>
  <c r="W5" i="80"/>
  <c r="I5" i="80"/>
  <c r="H5" i="80"/>
  <c r="X4" i="80"/>
  <c r="W4" i="80"/>
  <c r="I4" i="80"/>
  <c r="H4" i="80"/>
  <c r="X3" i="80"/>
  <c r="W3" i="80"/>
  <c r="W176" i="80" s="1"/>
  <c r="I3" i="80"/>
  <c r="H3" i="80"/>
  <c r="H15" i="80" s="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F5" i="52"/>
  <c r="D5" i="52"/>
  <c r="G4" i="52"/>
  <c r="F4" i="52"/>
  <c r="E4" i="52"/>
  <c r="D4"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G54" i="34" l="1"/>
  <c r="H54" i="34" s="1"/>
  <c r="G53" i="34"/>
  <c r="H53" i="34" s="1"/>
  <c r="R50" i="34"/>
  <c r="E49" i="34"/>
  <c r="I54" i="34"/>
  <c r="J54" i="34" s="1"/>
  <c r="I53" i="34"/>
  <c r="J53" i="34" s="1"/>
  <c r="S15" i="34"/>
  <c r="W15" i="34"/>
  <c r="U15" i="34"/>
  <c r="U15" i="81"/>
  <c r="T49" i="81"/>
  <c r="G49" i="81" s="1"/>
  <c r="G54" i="81" s="1"/>
  <c r="H54" i="81" s="1"/>
  <c r="S15" i="81"/>
  <c r="W15" i="81"/>
  <c r="R49" i="81"/>
  <c r="V49" i="81"/>
  <c r="I49" i="81" s="1"/>
  <c r="I54" i="81" s="1"/>
  <c r="J54" i="81" s="1"/>
  <c r="G53" i="81"/>
  <c r="H53" i="81" s="1"/>
  <c r="E49" i="81"/>
  <c r="I53" i="81"/>
  <c r="J53" i="81" s="1"/>
  <c r="U36" i="81"/>
  <c r="S36" i="81"/>
  <c r="W36" i="81"/>
  <c r="D6" i="74"/>
  <c r="E28" i="31"/>
  <c r="E36" i="31"/>
  <c r="D8" i="74"/>
  <c r="E32" i="31"/>
  <c r="E40" i="31"/>
  <c r="E44" i="31"/>
  <c r="E48" i="31"/>
  <c r="E52" i="31"/>
  <c r="E56" i="31"/>
  <c r="E60" i="31"/>
  <c r="E26" i="31"/>
  <c r="E30" i="31"/>
  <c r="E34" i="31"/>
  <c r="E38" i="31"/>
  <c r="E42" i="31"/>
  <c r="E46" i="31"/>
  <c r="E50" i="31"/>
  <c r="E54" i="31"/>
  <c r="E58" i="31"/>
  <c r="E195" i="88"/>
  <c r="E189" i="88"/>
  <c r="E183" i="88"/>
  <c r="E177" i="88"/>
  <c r="E171" i="88"/>
  <c r="E165" i="88"/>
  <c r="E159" i="88"/>
  <c r="E153" i="88"/>
  <c r="E147" i="88"/>
  <c r="E141" i="88"/>
  <c r="E135" i="88"/>
  <c r="E129" i="88"/>
  <c r="E123" i="88"/>
  <c r="E117" i="88"/>
  <c r="E111" i="88"/>
  <c r="E105" i="88"/>
  <c r="E99" i="88"/>
  <c r="E93" i="88"/>
  <c r="E87" i="88"/>
  <c r="E81" i="88"/>
  <c r="E75" i="88"/>
  <c r="E69" i="88"/>
  <c r="E59" i="88"/>
  <c r="E58" i="88"/>
  <c r="E57" i="88"/>
  <c r="E47" i="88"/>
  <c r="E46" i="88"/>
  <c r="E45" i="88"/>
  <c r="E35" i="88"/>
  <c r="E34" i="88"/>
  <c r="E33" i="88"/>
  <c r="E25" i="88"/>
  <c r="E192" i="88"/>
  <c r="E186" i="88"/>
  <c r="E180" i="88"/>
  <c r="E174" i="88"/>
  <c r="E168" i="88"/>
  <c r="E162" i="88"/>
  <c r="E156" i="88"/>
  <c r="E150" i="88"/>
  <c r="E144" i="88"/>
  <c r="E39" i="88"/>
  <c r="E40" i="88"/>
  <c r="E41" i="88"/>
  <c r="E63" i="88"/>
  <c r="E64" i="88"/>
  <c r="E65" i="88"/>
  <c r="E78" i="88"/>
  <c r="E90" i="88"/>
  <c r="E102" i="88"/>
  <c r="E114" i="88"/>
  <c r="E126" i="88"/>
  <c r="E138" i="88"/>
  <c r="E27" i="88"/>
  <c r="E28" i="88"/>
  <c r="E29" i="88"/>
  <c r="E51" i="88"/>
  <c r="E52" i="88"/>
  <c r="E53" i="88"/>
  <c r="E72" i="88"/>
  <c r="E84" i="88"/>
  <c r="E96" i="88"/>
  <c r="E108" i="88"/>
  <c r="E120" i="88"/>
  <c r="E132" i="88"/>
  <c r="J1345" i="80"/>
  <c r="C9" i="69"/>
  <c r="C8" i="69" s="1"/>
  <c r="C5" i="69" s="1"/>
  <c r="E25" i="31"/>
  <c r="E27" i="31"/>
  <c r="E29" i="31"/>
  <c r="E31" i="31"/>
  <c r="E33" i="31"/>
  <c r="E35" i="31"/>
  <c r="E37" i="31"/>
  <c r="E39" i="31"/>
  <c r="E41" i="31"/>
  <c r="E43" i="31"/>
  <c r="E45" i="31"/>
  <c r="E47" i="31"/>
  <c r="E49" i="31"/>
  <c r="E51" i="31"/>
  <c r="E53" i="31"/>
  <c r="E55" i="31"/>
  <c r="E57" i="31"/>
  <c r="E59" i="31"/>
  <c r="E61" i="31"/>
  <c r="E63" i="31"/>
  <c r="E65" i="31"/>
  <c r="E67" i="31"/>
  <c r="E69" i="31"/>
  <c r="E71" i="31"/>
  <c r="E73" i="31"/>
  <c r="E62" i="31"/>
  <c r="E64" i="31"/>
  <c r="E66" i="31"/>
  <c r="E68" i="31"/>
  <c r="E70" i="31"/>
  <c r="E72" i="31"/>
  <c r="E795" i="88"/>
  <c r="E555" i="88"/>
  <c r="E554" i="88"/>
  <c r="E553" i="88"/>
  <c r="E552" i="88"/>
  <c r="E551" i="88"/>
  <c r="E550" i="88"/>
  <c r="E549" i="88"/>
  <c r="E548" i="88"/>
  <c r="E547" i="88"/>
  <c r="E546" i="88"/>
  <c r="E545" i="88"/>
  <c r="E544" i="88"/>
  <c r="E543" i="88"/>
  <c r="E542" i="88"/>
  <c r="E541" i="88"/>
  <c r="E540" i="88"/>
  <c r="E539" i="88"/>
  <c r="E538" i="88"/>
  <c r="E537" i="88"/>
  <c r="E536" i="88"/>
  <c r="E535" i="88"/>
  <c r="E534" i="88"/>
  <c r="E533" i="88"/>
  <c r="E532" i="88"/>
  <c r="E531" i="88"/>
  <c r="E530" i="88"/>
  <c r="E529" i="88"/>
  <c r="E528" i="88"/>
  <c r="E527"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97" i="88"/>
  <c r="E296" i="88"/>
  <c r="E295" i="88"/>
  <c r="E294" i="88"/>
  <c r="E293" i="88"/>
  <c r="E292" i="88"/>
  <c r="E291" i="88"/>
  <c r="E290" i="88"/>
  <c r="E289" i="88"/>
  <c r="E288" i="88"/>
  <c r="E287" i="88"/>
  <c r="E286" i="88"/>
  <c r="E285" i="88"/>
  <c r="E284" i="88"/>
  <c r="E283" i="88"/>
  <c r="E282" i="88"/>
  <c r="E281" i="88"/>
  <c r="E280" i="88"/>
  <c r="E279" i="88"/>
  <c r="E278" i="88"/>
  <c r="E277" i="88"/>
  <c r="E276" i="88"/>
  <c r="E275" i="88"/>
  <c r="E274" i="88"/>
  <c r="E273" i="88"/>
  <c r="E272" i="88"/>
  <c r="E271" i="88"/>
  <c r="E270" i="88"/>
  <c r="E269" i="88"/>
  <c r="E268" i="88"/>
  <c r="E267" i="88"/>
  <c r="E266" i="88"/>
  <c r="E265" i="88"/>
  <c r="E264" i="88"/>
  <c r="E263" i="88"/>
  <c r="E262" i="88"/>
  <c r="E261" i="88"/>
  <c r="E260" i="88"/>
  <c r="E259" i="88"/>
  <c r="E258" i="88"/>
  <c r="E257" i="88"/>
  <c r="E256" i="88"/>
  <c r="E255" i="88"/>
  <c r="E254" i="88"/>
  <c r="E253" i="88"/>
  <c r="E26" i="88"/>
  <c r="E30" i="88"/>
  <c r="E31" i="88"/>
  <c r="E32" i="88"/>
  <c r="E36" i="88"/>
  <c r="E37" i="88"/>
  <c r="E38" i="88"/>
  <c r="E42" i="88"/>
  <c r="E43" i="88"/>
  <c r="E44" i="88"/>
  <c r="E48" i="88"/>
  <c r="E49" i="88"/>
  <c r="E50" i="88"/>
  <c r="E54" i="88"/>
  <c r="E55" i="88"/>
  <c r="E56" i="88"/>
  <c r="E60" i="88"/>
  <c r="E61" i="88"/>
  <c r="E62" i="88"/>
  <c r="E66" i="88"/>
  <c r="E67" i="88"/>
  <c r="E68" i="88"/>
  <c r="E71" i="88"/>
  <c r="E74" i="88"/>
  <c r="E77" i="88"/>
  <c r="E80" i="88"/>
  <c r="E83" i="88"/>
  <c r="E86" i="88"/>
  <c r="E89" i="88"/>
  <c r="E92" i="88"/>
  <c r="E95" i="88"/>
  <c r="E98" i="88"/>
  <c r="E101" i="88"/>
  <c r="E104" i="88"/>
  <c r="E107" i="88"/>
  <c r="E110" i="88"/>
  <c r="E113" i="88"/>
  <c r="E116" i="88"/>
  <c r="E119" i="88"/>
  <c r="E122" i="88"/>
  <c r="E125" i="88"/>
  <c r="E128" i="88"/>
  <c r="E131" i="88"/>
  <c r="E134" i="88"/>
  <c r="E137" i="88"/>
  <c r="E140" i="88"/>
  <c r="E143" i="88"/>
  <c r="E146" i="88"/>
  <c r="E149" i="88"/>
  <c r="E152" i="88"/>
  <c r="E155" i="88"/>
  <c r="E158" i="88"/>
  <c r="E161" i="88"/>
  <c r="E164" i="88"/>
  <c r="E167" i="88"/>
  <c r="E170" i="88"/>
  <c r="E173" i="88"/>
  <c r="E176" i="88"/>
  <c r="E179" i="88"/>
  <c r="E182" i="88"/>
  <c r="E185" i="88"/>
  <c r="E188" i="88"/>
  <c r="E191" i="88"/>
  <c r="E194" i="88"/>
  <c r="E197" i="88"/>
  <c r="E198" i="88"/>
  <c r="E199" i="88"/>
  <c r="E200" i="88"/>
  <c r="E201" i="88"/>
  <c r="E202" i="88"/>
  <c r="E203" i="88"/>
  <c r="E204" i="88"/>
  <c r="E205" i="88"/>
  <c r="E206" i="88"/>
  <c r="E207" i="88"/>
  <c r="E208" i="88"/>
  <c r="E209" i="88"/>
  <c r="E210" i="88"/>
  <c r="E211" i="88"/>
  <c r="E212" i="88"/>
  <c r="E213" i="88"/>
  <c r="E214" i="88"/>
  <c r="E215" i="88"/>
  <c r="E216" i="88"/>
  <c r="E217" i="88"/>
  <c r="E218" i="88"/>
  <c r="E219" i="88"/>
  <c r="E220" i="88"/>
  <c r="E221" i="88"/>
  <c r="E222" i="88"/>
  <c r="E223" i="88"/>
  <c r="E224" i="88"/>
  <c r="E225" i="88"/>
  <c r="E226" i="88"/>
  <c r="E227" i="88"/>
  <c r="E228" i="88"/>
  <c r="E229" i="88"/>
  <c r="E230" i="88"/>
  <c r="E231" i="88"/>
  <c r="E232" i="88"/>
  <c r="E233" i="88"/>
  <c r="E234" i="88"/>
  <c r="E235" i="88"/>
  <c r="E236" i="88"/>
  <c r="E237" i="88"/>
  <c r="E238" i="88"/>
  <c r="E239" i="88"/>
  <c r="E240" i="88"/>
  <c r="E241" i="88"/>
  <c r="E242" i="88"/>
  <c r="E243" i="88"/>
  <c r="E244" i="88"/>
  <c r="E245" i="88"/>
  <c r="E246" i="88"/>
  <c r="E247" i="88"/>
  <c r="E248" i="88"/>
  <c r="E249" i="88"/>
  <c r="E250" i="88"/>
  <c r="E251" i="88"/>
  <c r="E252" i="88"/>
  <c r="B10" i="49"/>
  <c r="D10" i="49" s="1"/>
  <c r="B6" i="49"/>
  <c r="D6" i="49" s="1"/>
  <c r="B14" i="49"/>
  <c r="D14" i="49" s="1"/>
  <c r="B4" i="49"/>
  <c r="D4" i="49" s="1"/>
  <c r="B8" i="49"/>
  <c r="C4" i="4" s="1"/>
  <c r="B4" i="62" s="1"/>
  <c r="B71" i="72" s="1"/>
  <c r="B12" i="49"/>
  <c r="D12" i="49" s="1"/>
  <c r="B5" i="49"/>
  <c r="D5" i="49" s="1"/>
  <c r="B7" i="49"/>
  <c r="D7" i="49" s="1"/>
  <c r="B9" i="49"/>
  <c r="D9" i="49" s="1"/>
  <c r="B11" i="49"/>
  <c r="D11" i="49" s="1"/>
  <c r="B13" i="49"/>
  <c r="D13" i="49" s="1"/>
  <c r="C15" i="12"/>
  <c r="C18" i="12"/>
  <c r="C36" i="68"/>
  <c r="C47" i="68"/>
  <c r="D45" i="68" s="1"/>
  <c r="F4" i="49"/>
  <c r="H4" i="49" s="1"/>
  <c r="F5" i="49"/>
  <c r="H5" i="49" s="1"/>
  <c r="F6" i="49"/>
  <c r="H6" i="49" s="1"/>
  <c r="F7" i="49"/>
  <c r="H7" i="49" s="1"/>
  <c r="F8" i="49"/>
  <c r="H8" i="49" s="1"/>
  <c r="F9" i="49"/>
  <c r="H9" i="49" s="1"/>
  <c r="F10" i="49"/>
  <c r="H10" i="49" s="1"/>
  <c r="F11" i="49"/>
  <c r="H11" i="49" s="1"/>
  <c r="F12" i="49"/>
  <c r="H12" i="49" s="1"/>
  <c r="F13" i="49"/>
  <c r="H13" i="49" s="1"/>
  <c r="F14" i="49"/>
  <c r="H14" i="49" s="1"/>
  <c r="R16" i="1"/>
  <c r="C9" i="68"/>
  <c r="F45" i="68"/>
  <c r="C19" i="68"/>
  <c r="C35" i="69"/>
  <c r="D37" i="69"/>
  <c r="C37" i="69" s="1"/>
  <c r="C38" i="69"/>
  <c r="C14" i="12"/>
  <c r="C38" i="68"/>
  <c r="C35" i="68"/>
  <c r="G1353" i="31"/>
  <c r="G1352" i="31"/>
  <c r="G1351" i="31"/>
  <c r="G1350" i="31"/>
  <c r="G1349" i="31"/>
  <c r="G1348" i="31"/>
  <c r="G1347" i="31"/>
  <c r="G1346" i="31"/>
  <c r="G1345" i="31"/>
  <c r="G1344" i="31"/>
  <c r="G1343" i="31"/>
  <c r="G1342" i="31"/>
  <c r="G1341" i="31"/>
  <c r="G1340" i="31"/>
  <c r="G1339" i="31"/>
  <c r="G1338" i="31"/>
  <c r="G1337" i="31"/>
  <c r="G1336" i="31"/>
  <c r="G1335" i="31"/>
  <c r="G1334" i="31"/>
  <c r="G1333" i="31"/>
  <c r="G1332" i="31"/>
  <c r="G1331" i="31"/>
  <c r="G1330" i="31"/>
  <c r="G1329" i="31"/>
  <c r="G1328" i="31"/>
  <c r="G1327" i="31"/>
  <c r="G1326" i="31"/>
  <c r="G1325" i="31"/>
  <c r="G1324" i="31"/>
  <c r="G1323" i="31"/>
  <c r="G1322" i="31"/>
  <c r="G1321" i="31"/>
  <c r="G1320" i="31"/>
  <c r="G1319" i="31"/>
  <c r="G1318" i="31"/>
  <c r="G1317" i="31"/>
  <c r="G1316" i="31"/>
  <c r="G1315" i="31"/>
  <c r="G1314" i="31"/>
  <c r="G1313" i="31"/>
  <c r="G1312" i="31"/>
  <c r="G1311" i="31"/>
  <c r="G1310" i="31"/>
  <c r="G1309" i="31"/>
  <c r="G1308" i="31"/>
  <c r="G1307" i="31"/>
  <c r="G1306" i="31"/>
  <c r="G1305" i="31"/>
  <c r="G1304" i="31"/>
  <c r="G1303" i="31"/>
  <c r="G1302" i="31"/>
  <c r="G1301" i="31"/>
  <c r="G1300" i="31"/>
  <c r="G1299" i="31"/>
  <c r="G1298" i="31"/>
  <c r="G1297" i="31"/>
  <c r="G1296" i="31"/>
  <c r="G1295" i="31"/>
  <c r="G1294" i="31"/>
  <c r="G1293" i="31"/>
  <c r="G1292" i="31"/>
  <c r="G1291" i="31"/>
  <c r="G1290" i="31"/>
  <c r="G1289" i="31"/>
  <c r="G1288" i="31"/>
  <c r="G1287" i="31"/>
  <c r="G1286" i="31"/>
  <c r="G1285" i="31"/>
  <c r="G1284" i="31"/>
  <c r="G1283" i="31"/>
  <c r="G1282" i="31"/>
  <c r="G1281" i="31"/>
  <c r="G1280" i="31"/>
  <c r="G1279" i="31"/>
  <c r="G1278" i="31"/>
  <c r="G1277" i="31"/>
  <c r="G1276" i="31"/>
  <c r="G1275" i="31"/>
  <c r="G1274" i="31"/>
  <c r="G1273" i="31"/>
  <c r="G1272" i="31"/>
  <c r="G1271" i="31"/>
  <c r="G1270" i="31"/>
  <c r="G1269" i="31"/>
  <c r="G1268" i="31"/>
  <c r="G1267" i="31"/>
  <c r="G1266" i="31"/>
  <c r="G1265" i="31"/>
  <c r="G1264" i="31"/>
  <c r="G1263" i="31"/>
  <c r="G1262" i="31"/>
  <c r="G1261" i="31"/>
  <c r="G1260" i="31"/>
  <c r="G1259" i="31"/>
  <c r="G1258" i="31"/>
  <c r="G1257" i="31"/>
  <c r="G1256" i="31"/>
  <c r="G1255" i="31"/>
  <c r="G1254" i="31"/>
  <c r="G1253" i="31"/>
  <c r="G1252" i="31"/>
  <c r="G1251" i="31"/>
  <c r="G1250" i="31"/>
  <c r="G1249" i="31"/>
  <c r="G1248" i="31"/>
  <c r="G1247" i="31"/>
  <c r="G1246" i="31"/>
  <c r="G1245" i="31"/>
  <c r="G1244" i="31"/>
  <c r="G1243" i="31"/>
  <c r="G1242" i="31"/>
  <c r="G1241" i="31"/>
  <c r="G1240" i="31"/>
  <c r="G1239" i="31"/>
  <c r="G1238" i="31"/>
  <c r="G1237" i="31"/>
  <c r="G1236" i="31"/>
  <c r="G1235" i="31"/>
  <c r="G1234" i="31"/>
  <c r="G1233" i="31"/>
  <c r="G1232" i="31"/>
  <c r="G1231" i="31"/>
  <c r="G1230" i="31"/>
  <c r="G1229" i="31"/>
  <c r="G1228" i="31"/>
  <c r="G1227" i="31"/>
  <c r="G1226" i="31"/>
  <c r="G1225" i="31"/>
  <c r="G1224" i="31"/>
  <c r="G1223" i="31"/>
  <c r="G1222" i="31"/>
  <c r="G1221" i="31"/>
  <c r="G1220" i="31"/>
  <c r="G1219" i="31"/>
  <c r="G1218" i="31"/>
  <c r="G1217" i="31"/>
  <c r="G1216" i="31"/>
  <c r="G1215" i="31"/>
  <c r="G1214" i="31"/>
  <c r="G1213" i="31"/>
  <c r="G1212" i="31"/>
  <c r="G1211" i="31"/>
  <c r="G1210" i="31"/>
  <c r="G1209" i="31"/>
  <c r="G1208" i="31"/>
  <c r="G1207" i="31"/>
  <c r="G1206" i="31"/>
  <c r="G1205" i="31"/>
  <c r="G1204" i="31"/>
  <c r="G1203" i="31"/>
  <c r="G1202" i="31"/>
  <c r="G1201" i="31"/>
  <c r="G1200" i="31"/>
  <c r="G1199" i="31"/>
  <c r="G1198" i="31"/>
  <c r="G1197" i="31"/>
  <c r="G1196" i="31"/>
  <c r="G1195" i="31"/>
  <c r="G1194" i="31"/>
  <c r="G1193" i="31"/>
  <c r="G1192" i="31"/>
  <c r="G1191" i="31"/>
  <c r="G1190" i="31"/>
  <c r="G1189" i="31"/>
  <c r="G1188" i="31"/>
  <c r="G1187" i="31"/>
  <c r="G1186" i="31"/>
  <c r="G1185" i="31"/>
  <c r="G1184" i="31"/>
  <c r="G1183" i="31"/>
  <c r="G1182" i="31"/>
  <c r="G1181" i="31"/>
  <c r="G1180" i="31"/>
  <c r="G1179" i="31"/>
  <c r="G1178" i="31"/>
  <c r="G1177" i="31"/>
  <c r="G1176" i="31"/>
  <c r="G1175" i="31"/>
  <c r="G1174" i="31"/>
  <c r="G1173" i="31"/>
  <c r="G1172" i="31"/>
  <c r="G1171" i="31"/>
  <c r="G1170" i="31"/>
  <c r="G1169" i="31"/>
  <c r="G1168" i="31"/>
  <c r="G1167" i="31"/>
  <c r="G1166" i="31"/>
  <c r="G1165" i="31"/>
  <c r="G1164" i="31"/>
  <c r="G1163" i="31"/>
  <c r="G1162" i="31"/>
  <c r="G1161" i="31"/>
  <c r="G1160" i="31"/>
  <c r="G1159" i="31"/>
  <c r="G1158" i="31"/>
  <c r="G1157" i="31"/>
  <c r="G1156" i="31"/>
  <c r="G1155" i="31"/>
  <c r="G1154" i="31"/>
  <c r="G1153" i="31"/>
  <c r="G1152" i="31"/>
  <c r="G1151" i="31"/>
  <c r="G1150" i="31"/>
  <c r="G1149" i="31"/>
  <c r="G1148" i="31"/>
  <c r="G1147" i="31"/>
  <c r="G1146" i="31"/>
  <c r="G1145" i="31"/>
  <c r="G1144" i="31"/>
  <c r="G1143" i="31"/>
  <c r="G1142" i="31"/>
  <c r="G1141" i="31"/>
  <c r="G1140" i="31"/>
  <c r="G1139" i="31"/>
  <c r="G1138" i="31"/>
  <c r="G1137" i="31"/>
  <c r="G1136" i="31"/>
  <c r="G1135" i="31"/>
  <c r="G1134" i="31"/>
  <c r="G1133" i="31"/>
  <c r="G1132" i="31"/>
  <c r="G1131" i="31"/>
  <c r="G1130" i="31"/>
  <c r="G1129" i="31"/>
  <c r="G1128" i="31"/>
  <c r="G1127" i="31"/>
  <c r="G1126" i="31"/>
  <c r="G1125" i="31"/>
  <c r="G1124" i="31"/>
  <c r="G1123" i="31"/>
  <c r="G1122" i="31"/>
  <c r="G1121" i="31"/>
  <c r="G1120" i="31"/>
  <c r="G1119" i="31"/>
  <c r="G1118" i="31"/>
  <c r="G1117" i="31"/>
  <c r="G1116" i="31"/>
  <c r="G1115" i="31"/>
  <c r="G1114" i="31"/>
  <c r="G1113" i="31"/>
  <c r="G1112" i="31"/>
  <c r="G1111" i="31"/>
  <c r="G1110" i="31"/>
  <c r="G1109" i="31"/>
  <c r="G1108" i="31"/>
  <c r="G1107" i="31"/>
  <c r="G1106" i="31"/>
  <c r="G1105" i="31"/>
  <c r="G1104" i="31"/>
  <c r="G1103" i="31"/>
  <c r="G1102" i="31"/>
  <c r="G1101" i="31"/>
  <c r="G1100" i="31"/>
  <c r="G1099" i="31"/>
  <c r="G1098" i="31"/>
  <c r="G1097" i="31"/>
  <c r="G1096" i="31"/>
  <c r="G1095" i="31"/>
  <c r="G1094" i="31"/>
  <c r="G1093" i="31"/>
  <c r="G1092" i="31"/>
  <c r="G1091" i="31"/>
  <c r="G1090" i="31"/>
  <c r="G1089" i="31"/>
  <c r="G1088" i="31"/>
  <c r="G1087" i="31"/>
  <c r="G1086" i="31"/>
  <c r="G1085" i="31"/>
  <c r="G1084" i="31"/>
  <c r="G1083" i="31"/>
  <c r="G1082" i="31"/>
  <c r="G1081" i="31"/>
  <c r="G1080" i="31"/>
  <c r="G1079" i="31"/>
  <c r="G1078" i="31"/>
  <c r="G1077" i="31"/>
  <c r="G1076" i="31"/>
  <c r="G1075" i="31"/>
  <c r="G1074" i="31"/>
  <c r="G1073" i="31"/>
  <c r="G1072" i="31"/>
  <c r="G1071" i="31"/>
  <c r="G1070" i="31"/>
  <c r="G1069" i="31"/>
  <c r="G1068" i="31"/>
  <c r="G1067" i="31"/>
  <c r="G1066" i="31"/>
  <c r="G1065" i="31"/>
  <c r="G1064" i="31"/>
  <c r="G1063" i="31"/>
  <c r="G1062" i="31"/>
  <c r="G1061" i="31"/>
  <c r="G1060" i="31"/>
  <c r="G1059" i="31"/>
  <c r="G1058" i="31"/>
  <c r="G1057" i="31"/>
  <c r="G1056" i="31"/>
  <c r="G1055" i="31"/>
  <c r="G1054" i="31"/>
  <c r="G1053" i="31"/>
  <c r="G1052" i="31"/>
  <c r="G1051" i="31"/>
  <c r="G1050" i="31"/>
  <c r="G1049" i="31"/>
  <c r="G1048" i="31"/>
  <c r="G1047" i="31"/>
  <c r="G1046" i="31"/>
  <c r="G1045" i="31"/>
  <c r="G1044" i="31"/>
  <c r="G1043" i="31"/>
  <c r="G1042" i="31"/>
  <c r="G1041" i="31"/>
  <c r="G1040" i="31"/>
  <c r="G1039" i="31"/>
  <c r="G1038" i="31"/>
  <c r="G1037" i="31"/>
  <c r="G1036" i="31"/>
  <c r="G1035" i="31"/>
  <c r="G1034" i="31"/>
  <c r="G1033" i="31"/>
  <c r="G1032" i="31"/>
  <c r="G1031" i="31"/>
  <c r="G1030" i="31"/>
  <c r="G1029" i="31"/>
  <c r="G1028" i="31"/>
  <c r="G1027" i="31"/>
  <c r="G1026" i="31"/>
  <c r="G1025" i="31"/>
  <c r="G1024" i="31"/>
  <c r="G1023" i="31"/>
  <c r="G1022" i="31"/>
  <c r="G1021" i="31"/>
  <c r="G1020" i="31"/>
  <c r="G1019" i="31"/>
  <c r="G1018" i="31"/>
  <c r="G1017" i="31"/>
  <c r="G1016" i="31"/>
  <c r="G1015" i="31"/>
  <c r="G1014" i="31"/>
  <c r="G1013" i="31"/>
  <c r="G1012" i="31"/>
  <c r="G1011" i="31"/>
  <c r="G1010" i="31"/>
  <c r="G1009" i="31"/>
  <c r="G1008" i="31"/>
  <c r="G1007" i="31"/>
  <c r="G1006" i="31"/>
  <c r="G1005" i="31"/>
  <c r="G1004" i="31"/>
  <c r="G1003" i="31"/>
  <c r="G1002" i="31"/>
  <c r="G1001" i="31"/>
  <c r="G1000" i="31"/>
  <c r="G999" i="31"/>
  <c r="G998" i="31"/>
  <c r="G997" i="31"/>
  <c r="G996" i="31"/>
  <c r="G995" i="31"/>
  <c r="G994" i="31"/>
  <c r="G993" i="31"/>
  <c r="G992" i="31"/>
  <c r="G991" i="31"/>
  <c r="G990" i="31"/>
  <c r="G989" i="31"/>
  <c r="G988" i="31"/>
  <c r="G987" i="31"/>
  <c r="G986" i="31"/>
  <c r="G985" i="31"/>
  <c r="G984" i="31"/>
  <c r="G983" i="31"/>
  <c r="G982" i="31"/>
  <c r="G981" i="31"/>
  <c r="G980" i="31"/>
  <c r="G979" i="31"/>
  <c r="G978" i="31"/>
  <c r="G977" i="31"/>
  <c r="G976" i="31"/>
  <c r="G975" i="31"/>
  <c r="G974" i="31"/>
  <c r="G973" i="31"/>
  <c r="G972" i="31"/>
  <c r="G971" i="31"/>
  <c r="G970" i="31"/>
  <c r="G969" i="31"/>
  <c r="G968" i="31"/>
  <c r="G967" i="31"/>
  <c r="G966" i="31"/>
  <c r="G965" i="31"/>
  <c r="G964" i="31"/>
  <c r="G963" i="31"/>
  <c r="G962" i="31"/>
  <c r="G961" i="31"/>
  <c r="G960" i="31"/>
  <c r="G959" i="31"/>
  <c r="G958" i="31"/>
  <c r="G957" i="31"/>
  <c r="G956" i="31"/>
  <c r="G955" i="31"/>
  <c r="G954" i="31"/>
  <c r="G953" i="31"/>
  <c r="G952" i="31"/>
  <c r="G951" i="31"/>
  <c r="G950" i="31"/>
  <c r="G949" i="31"/>
  <c r="G948" i="31"/>
  <c r="G947" i="31"/>
  <c r="G946" i="31"/>
  <c r="G945" i="31"/>
  <c r="G944" i="31"/>
  <c r="G943" i="31"/>
  <c r="G942" i="31"/>
  <c r="G941" i="31"/>
  <c r="G940" i="31"/>
  <c r="G939" i="31"/>
  <c r="G938" i="31"/>
  <c r="G937" i="31"/>
  <c r="G936" i="31"/>
  <c r="G935" i="31"/>
  <c r="G934" i="31"/>
  <c r="G933" i="31"/>
  <c r="G932" i="31"/>
  <c r="G931" i="31"/>
  <c r="G930" i="31"/>
  <c r="G929" i="31"/>
  <c r="G928" i="31"/>
  <c r="G927" i="31"/>
  <c r="G926" i="31"/>
  <c r="G925" i="31"/>
  <c r="G924" i="31"/>
  <c r="G923" i="31"/>
  <c r="G922" i="31"/>
  <c r="G921" i="31"/>
  <c r="G920" i="31"/>
  <c r="G919" i="31"/>
  <c r="G918" i="31"/>
  <c r="G917" i="31"/>
  <c r="G916" i="31"/>
  <c r="G915" i="31"/>
  <c r="G914" i="31"/>
  <c r="G913" i="31"/>
  <c r="G912" i="31"/>
  <c r="G911" i="31"/>
  <c r="G910" i="31"/>
  <c r="G909" i="31"/>
  <c r="G908" i="31"/>
  <c r="G907" i="31"/>
  <c r="G906" i="31"/>
  <c r="G905" i="31"/>
  <c r="G904" i="31"/>
  <c r="G903" i="31"/>
  <c r="G902" i="31"/>
  <c r="G901" i="31"/>
  <c r="G900" i="31"/>
  <c r="G899" i="31"/>
  <c r="G898" i="31"/>
  <c r="G897" i="31"/>
  <c r="G896" i="31"/>
  <c r="G895" i="31"/>
  <c r="G894" i="31"/>
  <c r="G893" i="31"/>
  <c r="G892" i="31"/>
  <c r="G891" i="31"/>
  <c r="G890" i="31"/>
  <c r="G889" i="31"/>
  <c r="G888" i="31"/>
  <c r="G887" i="31"/>
  <c r="G886" i="31"/>
  <c r="G885" i="31"/>
  <c r="G884" i="31"/>
  <c r="G883" i="31"/>
  <c r="G882" i="31"/>
  <c r="G881" i="31"/>
  <c r="G880" i="31"/>
  <c r="G879" i="31"/>
  <c r="G878" i="31"/>
  <c r="G877" i="31"/>
  <c r="G876" i="31"/>
  <c r="G875" i="31"/>
  <c r="G874" i="31"/>
  <c r="G873" i="31"/>
  <c r="G872" i="31"/>
  <c r="G871" i="31"/>
  <c r="G870" i="31"/>
  <c r="G869" i="31"/>
  <c r="G868" i="31"/>
  <c r="G867" i="31"/>
  <c r="G866" i="31"/>
  <c r="G865" i="31"/>
  <c r="G864" i="31"/>
  <c r="G863" i="31"/>
  <c r="G862" i="31"/>
  <c r="G861" i="31"/>
  <c r="G860" i="31"/>
  <c r="G859" i="31"/>
  <c r="G858" i="31"/>
  <c r="G857" i="31"/>
  <c r="G856" i="31"/>
  <c r="G855" i="31"/>
  <c r="G854" i="31"/>
  <c r="G853" i="31"/>
  <c r="G852" i="31"/>
  <c r="G851" i="31"/>
  <c r="G850" i="31"/>
  <c r="G849" i="31"/>
  <c r="G848" i="31"/>
  <c r="G847" i="31"/>
  <c r="G846" i="31"/>
  <c r="G845" i="31"/>
  <c r="G844" i="31"/>
  <c r="G843" i="31"/>
  <c r="G842" i="31"/>
  <c r="G841" i="31"/>
  <c r="G840" i="31"/>
  <c r="G839" i="31"/>
  <c r="G838" i="31"/>
  <c r="G837" i="31"/>
  <c r="G836" i="31"/>
  <c r="G835" i="31"/>
  <c r="G834" i="31"/>
  <c r="G833" i="31"/>
  <c r="G832" i="31"/>
  <c r="G831" i="31"/>
  <c r="G830" i="31"/>
  <c r="G829" i="31"/>
  <c r="G828" i="31"/>
  <c r="G827" i="31"/>
  <c r="G826" i="31"/>
  <c r="G825" i="31"/>
  <c r="G824" i="31"/>
  <c r="G823" i="31"/>
  <c r="G822" i="31"/>
  <c r="G821" i="31"/>
  <c r="G820" i="31"/>
  <c r="G819" i="31"/>
  <c r="G818" i="31"/>
  <c r="G817" i="31"/>
  <c r="G816" i="31"/>
  <c r="G815" i="31"/>
  <c r="G814" i="31"/>
  <c r="G813" i="31"/>
  <c r="G812" i="31"/>
  <c r="G811" i="31"/>
  <c r="G810" i="31"/>
  <c r="G809" i="31"/>
  <c r="G808" i="31"/>
  <c r="G807" i="31"/>
  <c r="G806" i="31"/>
  <c r="G805" i="31"/>
  <c r="G804" i="31"/>
  <c r="G803" i="31"/>
  <c r="G802" i="31"/>
  <c r="G801" i="31"/>
  <c r="G800" i="31"/>
  <c r="G799" i="31"/>
  <c r="G798" i="31"/>
  <c r="G797" i="31"/>
  <c r="G796" i="31"/>
  <c r="G795" i="31"/>
  <c r="G794" i="31"/>
  <c r="G793" i="31"/>
  <c r="G792" i="31"/>
  <c r="G791" i="31"/>
  <c r="G790" i="31"/>
  <c r="G789" i="31"/>
  <c r="G788" i="31"/>
  <c r="G787" i="31"/>
  <c r="G786" i="31"/>
  <c r="G785" i="31"/>
  <c r="G784" i="31"/>
  <c r="G783" i="31"/>
  <c r="G782" i="31"/>
  <c r="G781" i="31"/>
  <c r="G780" i="31"/>
  <c r="G779" i="31"/>
  <c r="G778" i="31"/>
  <c r="G777" i="31"/>
  <c r="G776" i="31"/>
  <c r="G775" i="31"/>
  <c r="G774" i="31"/>
  <c r="G773" i="31"/>
  <c r="G772" i="31"/>
  <c r="G771" i="31"/>
  <c r="G770" i="31"/>
  <c r="G769" i="31"/>
  <c r="G768" i="31"/>
  <c r="G767" i="31"/>
  <c r="G766" i="31"/>
  <c r="G765" i="31"/>
  <c r="G764" i="31"/>
  <c r="G763" i="31"/>
  <c r="G762" i="31"/>
  <c r="G761" i="31"/>
  <c r="G760" i="31"/>
  <c r="G759" i="31"/>
  <c r="G758" i="31"/>
  <c r="G757" i="31"/>
  <c r="G756" i="31"/>
  <c r="G755" i="31"/>
  <c r="G754" i="31"/>
  <c r="G753" i="31"/>
  <c r="G752" i="31"/>
  <c r="G751" i="31"/>
  <c r="G750" i="31"/>
  <c r="G749" i="31"/>
  <c r="G748" i="31"/>
  <c r="G747" i="31"/>
  <c r="G746" i="31"/>
  <c r="G745" i="31"/>
  <c r="G744" i="31"/>
  <c r="G743" i="31"/>
  <c r="G742" i="31"/>
  <c r="G741" i="31"/>
  <c r="G740" i="31"/>
  <c r="G739" i="31"/>
  <c r="G738" i="31"/>
  <c r="G737" i="31"/>
  <c r="G736" i="31"/>
  <c r="G735" i="31"/>
  <c r="G734" i="31"/>
  <c r="G733" i="31"/>
  <c r="G732" i="31"/>
  <c r="G731" i="31"/>
  <c r="G730" i="31"/>
  <c r="G729" i="31"/>
  <c r="G728" i="31"/>
  <c r="G727" i="31"/>
  <c r="G726" i="31"/>
  <c r="G725" i="31"/>
  <c r="G724" i="31"/>
  <c r="G723" i="31"/>
  <c r="G722" i="31"/>
  <c r="G721" i="31"/>
  <c r="G720" i="31"/>
  <c r="G719" i="31"/>
  <c r="G718" i="31"/>
  <c r="G717" i="31"/>
  <c r="G716" i="31"/>
  <c r="G715" i="31"/>
  <c r="G714" i="31"/>
  <c r="G713" i="31"/>
  <c r="G712" i="31"/>
  <c r="G711" i="31"/>
  <c r="G710" i="31"/>
  <c r="G709" i="31"/>
  <c r="G708" i="31"/>
  <c r="G707" i="31"/>
  <c r="G706" i="31"/>
  <c r="G705" i="31"/>
  <c r="G704" i="31"/>
  <c r="G703" i="31"/>
  <c r="G702" i="31"/>
  <c r="G701" i="31"/>
  <c r="G700" i="31"/>
  <c r="G699" i="31"/>
  <c r="G698" i="31"/>
  <c r="G697" i="31"/>
  <c r="G696" i="31"/>
  <c r="G695" i="31"/>
  <c r="G694" i="31"/>
  <c r="G693" i="31"/>
  <c r="G692" i="31"/>
  <c r="G691" i="31"/>
  <c r="G690" i="31"/>
  <c r="G689" i="31"/>
  <c r="G688" i="31"/>
  <c r="G687" i="31"/>
  <c r="G686" i="31"/>
  <c r="G685" i="31"/>
  <c r="G684" i="31"/>
  <c r="G683" i="31"/>
  <c r="G682" i="31"/>
  <c r="G681" i="31"/>
  <c r="G680" i="31"/>
  <c r="G679" i="31"/>
  <c r="G678" i="31"/>
  <c r="G677" i="31"/>
  <c r="G676" i="31"/>
  <c r="G675" i="31"/>
  <c r="G674" i="31"/>
  <c r="G673" i="31"/>
  <c r="G672" i="31"/>
  <c r="G671" i="31"/>
  <c r="G670" i="31"/>
  <c r="G669" i="31"/>
  <c r="G668" i="31"/>
  <c r="G667" i="31"/>
  <c r="G666" i="31"/>
  <c r="G665" i="31"/>
  <c r="G664" i="31"/>
  <c r="G663" i="31"/>
  <c r="G662" i="31"/>
  <c r="G661" i="31"/>
  <c r="G660" i="31"/>
  <c r="G659" i="31"/>
  <c r="G658" i="31"/>
  <c r="G657" i="31"/>
  <c r="G656" i="31"/>
  <c r="G655" i="31"/>
  <c r="G654" i="31"/>
  <c r="G653" i="31"/>
  <c r="G652" i="31"/>
  <c r="G651" i="31"/>
  <c r="G650" i="31"/>
  <c r="G649" i="31"/>
  <c r="G648" i="31"/>
  <c r="G647" i="31"/>
  <c r="G646" i="31"/>
  <c r="G645" i="31"/>
  <c r="G644" i="31"/>
  <c r="G643" i="31"/>
  <c r="G642" i="31"/>
  <c r="G641" i="31"/>
  <c r="G640" i="31"/>
  <c r="G639" i="31"/>
  <c r="G638" i="31"/>
  <c r="G637" i="31"/>
  <c r="G636" i="31"/>
  <c r="G635" i="31"/>
  <c r="G634" i="31"/>
  <c r="G633" i="31"/>
  <c r="G632" i="31"/>
  <c r="G631" i="31"/>
  <c r="G630" i="31"/>
  <c r="G629" i="31"/>
  <c r="G628" i="31"/>
  <c r="G627" i="31"/>
  <c r="G626" i="31"/>
  <c r="G625" i="31"/>
  <c r="G624" i="31"/>
  <c r="G623" i="31"/>
  <c r="G622" i="31"/>
  <c r="G621" i="31"/>
  <c r="G620" i="31"/>
  <c r="G619" i="31"/>
  <c r="G618" i="31"/>
  <c r="G617" i="31"/>
  <c r="G616" i="31"/>
  <c r="G615" i="31"/>
  <c r="G614" i="31"/>
  <c r="G613" i="31"/>
  <c r="G612" i="31"/>
  <c r="G611" i="31"/>
  <c r="G610" i="31"/>
  <c r="G609" i="31"/>
  <c r="G608" i="31"/>
  <c r="G607" i="31"/>
  <c r="G606" i="31"/>
  <c r="G605" i="31"/>
  <c r="G604" i="31"/>
  <c r="G603" i="31"/>
  <c r="G602" i="31"/>
  <c r="G601" i="31"/>
  <c r="G600" i="31"/>
  <c r="G599" i="31"/>
  <c r="G598" i="31"/>
  <c r="G597" i="31"/>
  <c r="G596" i="31"/>
  <c r="G595" i="31"/>
  <c r="G594" i="31"/>
  <c r="G593" i="31"/>
  <c r="G592" i="31"/>
  <c r="G591" i="31"/>
  <c r="G590" i="31"/>
  <c r="G589" i="31"/>
  <c r="G588" i="31"/>
  <c r="G587" i="31"/>
  <c r="G586" i="31"/>
  <c r="G585" i="31"/>
  <c r="G584" i="31"/>
  <c r="G583" i="31"/>
  <c r="G582" i="31"/>
  <c r="G581" i="31"/>
  <c r="G580" i="31"/>
  <c r="G579" i="31"/>
  <c r="G578" i="31"/>
  <c r="G577" i="31"/>
  <c r="G576" i="31"/>
  <c r="G575" i="31"/>
  <c r="G574" i="31"/>
  <c r="G573" i="31"/>
  <c r="G572" i="31"/>
  <c r="G571" i="31"/>
  <c r="G570" i="31"/>
  <c r="G569" i="31"/>
  <c r="G568" i="31"/>
  <c r="G567" i="31"/>
  <c r="G566" i="31"/>
  <c r="G565" i="31"/>
  <c r="G564" i="31"/>
  <c r="G563" i="31"/>
  <c r="G562" i="31"/>
  <c r="G561" i="31"/>
  <c r="G560" i="31"/>
  <c r="G559" i="31"/>
  <c r="G558" i="31"/>
  <c r="G557" i="31"/>
  <c r="G556" i="31"/>
  <c r="G555" i="31"/>
  <c r="G554" i="31"/>
  <c r="G553" i="31"/>
  <c r="G552" i="31"/>
  <c r="G551" i="31"/>
  <c r="G550" i="31"/>
  <c r="G549" i="31"/>
  <c r="G548" i="31"/>
  <c r="G547" i="31"/>
  <c r="G546" i="31"/>
  <c r="G545" i="31"/>
  <c r="G544" i="31"/>
  <c r="G543" i="31"/>
  <c r="G542" i="31"/>
  <c r="G541" i="31"/>
  <c r="G540" i="31"/>
  <c r="G539" i="31"/>
  <c r="G538" i="31"/>
  <c r="G537" i="31"/>
  <c r="G536" i="31"/>
  <c r="G535" i="31"/>
  <c r="G534" i="31"/>
  <c r="G533" i="31"/>
  <c r="G532" i="31"/>
  <c r="G531" i="31"/>
  <c r="G530" i="31"/>
  <c r="G529" i="31"/>
  <c r="G528" i="31"/>
  <c r="G527" i="31"/>
  <c r="G526" i="31"/>
  <c r="G525"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F2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D23" i="85"/>
  <c r="E35" i="85"/>
  <c r="E33" i="85"/>
  <c r="E31" i="85"/>
  <c r="E29" i="85"/>
  <c r="E27" i="85"/>
  <c r="E25"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26" i="85"/>
  <c r="E28" i="85"/>
  <c r="E30" i="85"/>
  <c r="E32" i="85"/>
  <c r="E34"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123" i="85"/>
  <c r="E124" i="85"/>
  <c r="E125" i="85"/>
  <c r="E126" i="85"/>
  <c r="E127" i="85"/>
  <c r="E128" i="85"/>
  <c r="E129" i="85"/>
  <c r="E130" i="85"/>
  <c r="E131" i="85"/>
  <c r="E132" i="85"/>
  <c r="E133" i="85"/>
  <c r="E134" i="85"/>
  <c r="E135" i="85"/>
  <c r="E136" i="85"/>
  <c r="E137" i="85"/>
  <c r="E138" i="85"/>
  <c r="E139" i="85"/>
  <c r="E140" i="85"/>
  <c r="E141" i="85"/>
  <c r="E142" i="85"/>
  <c r="E143" i="85"/>
  <c r="E144" i="85"/>
  <c r="E145" i="85"/>
  <c r="E146" i="85"/>
  <c r="E147" i="85"/>
  <c r="E148" i="85"/>
  <c r="E149" i="85"/>
  <c r="E150" i="85"/>
  <c r="E151" i="85"/>
  <c r="E152" i="85"/>
  <c r="E153" i="85"/>
  <c r="E154" i="85"/>
  <c r="E155" i="85"/>
  <c r="E156" i="85"/>
  <c r="E157" i="85"/>
  <c r="E158" i="85"/>
  <c r="E159" i="85"/>
  <c r="E160" i="85"/>
  <c r="E161" i="85"/>
  <c r="E162" i="85"/>
  <c r="E163" i="85"/>
  <c r="E164" i="85"/>
  <c r="E165" i="85"/>
  <c r="E166" i="85"/>
  <c r="E167" i="85"/>
  <c r="E168" i="85"/>
  <c r="E169" i="85"/>
  <c r="E170" i="85"/>
  <c r="E171" i="85"/>
  <c r="E172" i="85"/>
  <c r="E173" i="85"/>
  <c r="E174" i="85"/>
  <c r="E175" i="85"/>
  <c r="E176" i="85"/>
  <c r="E177" i="85"/>
  <c r="E178" i="85"/>
  <c r="E179" i="85"/>
  <c r="E180" i="85"/>
  <c r="E181" i="85"/>
  <c r="E182" i="85"/>
  <c r="E183" i="85"/>
  <c r="E184" i="85"/>
  <c r="E185" i="85"/>
  <c r="E186" i="85"/>
  <c r="E187" i="85"/>
  <c r="E188" i="85"/>
  <c r="E189" i="85"/>
  <c r="E190" i="85"/>
  <c r="E191" i="85"/>
  <c r="E192" i="85"/>
  <c r="E193" i="85"/>
  <c r="E194" i="85"/>
  <c r="E195" i="85"/>
  <c r="E196" i="85"/>
  <c r="E197" i="85"/>
  <c r="E198" i="85"/>
  <c r="E199" i="85"/>
  <c r="E200" i="85"/>
  <c r="E201" i="85"/>
  <c r="E202" i="85"/>
  <c r="E203" i="85"/>
  <c r="E204" i="85"/>
  <c r="E205" i="85"/>
  <c r="E206" i="85"/>
  <c r="E207" i="85"/>
  <c r="E208" i="85"/>
  <c r="E209" i="85"/>
  <c r="E210" i="85"/>
  <c r="E211" i="85"/>
  <c r="E212" i="85"/>
  <c r="E213" i="85"/>
  <c r="E214" i="85"/>
  <c r="E215" i="85"/>
  <c r="E216" i="85"/>
  <c r="E217" i="85"/>
  <c r="E218" i="85"/>
  <c r="E219" i="85"/>
  <c r="E220" i="85"/>
  <c r="E221" i="85"/>
  <c r="E222" i="85"/>
  <c r="E223" i="85"/>
  <c r="E224" i="85"/>
  <c r="E225" i="85"/>
  <c r="E226" i="85"/>
  <c r="E227" i="85"/>
  <c r="E228" i="85"/>
  <c r="E229" i="85"/>
  <c r="E230" i="85"/>
  <c r="E231" i="85"/>
  <c r="E232" i="85"/>
  <c r="E233" i="85"/>
  <c r="E234" i="85"/>
  <c r="E235" i="85"/>
  <c r="E236" i="85"/>
  <c r="E237" i="85"/>
  <c r="E238" i="85"/>
  <c r="E239" i="85"/>
  <c r="E240" i="85"/>
  <c r="E241" i="85"/>
  <c r="E242" i="85"/>
  <c r="E243" i="85"/>
  <c r="E244" i="85"/>
  <c r="E245" i="85"/>
  <c r="E246" i="85"/>
  <c r="E247" i="85"/>
  <c r="E248" i="85"/>
  <c r="E249" i="85"/>
  <c r="E250" i="85"/>
  <c r="E251" i="85"/>
  <c r="E252" i="85"/>
  <c r="E253" i="85"/>
  <c r="E254" i="85"/>
  <c r="E255" i="85"/>
  <c r="E256" i="85"/>
  <c r="E257" i="85"/>
  <c r="E258" i="85"/>
  <c r="E259" i="85"/>
  <c r="E260" i="85"/>
  <c r="E261" i="85"/>
  <c r="E262" i="85"/>
  <c r="E263" i="85"/>
  <c r="E264" i="85"/>
  <c r="E265" i="85"/>
  <c r="E266" i="85"/>
  <c r="E267" i="85"/>
  <c r="E268" i="85"/>
  <c r="E269" i="85"/>
  <c r="E270" i="85"/>
  <c r="E271" i="85"/>
  <c r="E272" i="85"/>
  <c r="E273" i="85"/>
  <c r="E274" i="85"/>
  <c r="E275" i="85"/>
  <c r="E276" i="85"/>
  <c r="E277" i="85"/>
  <c r="E278" i="85"/>
  <c r="E279" i="85"/>
  <c r="E280" i="85"/>
  <c r="E281" i="85"/>
  <c r="E282" i="85"/>
  <c r="E283" i="85"/>
  <c r="E284" i="85"/>
  <c r="E285" i="85"/>
  <c r="E286" i="85"/>
  <c r="E287" i="85"/>
  <c r="E288" i="85"/>
  <c r="E289" i="85"/>
  <c r="E290" i="85"/>
  <c r="E291" i="85"/>
  <c r="E292" i="85"/>
  <c r="E293" i="85"/>
  <c r="E294" i="85"/>
  <c r="E295" i="85"/>
  <c r="E296" i="85"/>
  <c r="E297" i="85"/>
  <c r="E298" i="85"/>
  <c r="E299" i="85"/>
  <c r="E300" i="85"/>
  <c r="E301" i="85"/>
  <c r="E302" i="85"/>
  <c r="E303" i="85"/>
  <c r="E304" i="85"/>
  <c r="E305" i="85"/>
  <c r="E306" i="85"/>
  <c r="E307" i="85"/>
  <c r="E308" i="85"/>
  <c r="E309" i="85"/>
  <c r="E310" i="85"/>
  <c r="E311" i="85"/>
  <c r="E312" i="85"/>
  <c r="E313" i="85"/>
  <c r="E314" i="85"/>
  <c r="E315" i="85"/>
  <c r="E316" i="85"/>
  <c r="E317" i="85"/>
  <c r="E318" i="85"/>
  <c r="E319" i="85"/>
  <c r="E320" i="85"/>
  <c r="E321" i="85"/>
  <c r="E322" i="85"/>
  <c r="E323" i="85"/>
  <c r="E324" i="85"/>
  <c r="E325" i="85"/>
  <c r="E326" i="85"/>
  <c r="E327" i="85"/>
  <c r="E328" i="85"/>
  <c r="E329" i="85"/>
  <c r="E330" i="85"/>
  <c r="E331" i="85"/>
  <c r="E332" i="85"/>
  <c r="E333" i="85"/>
  <c r="E334" i="85"/>
  <c r="E335" i="85"/>
  <c r="E336" i="85"/>
  <c r="E337" i="85"/>
  <c r="E338" i="85"/>
  <c r="E339" i="85"/>
  <c r="E340" i="85"/>
  <c r="E341" i="85"/>
  <c r="E342" i="85"/>
  <c r="E343" i="85"/>
  <c r="E344" i="85"/>
  <c r="E345" i="85"/>
  <c r="E346" i="85"/>
  <c r="E347" i="85"/>
  <c r="E348" i="85"/>
  <c r="E349" i="85"/>
  <c r="E350" i="85"/>
  <c r="E351" i="85"/>
  <c r="E352" i="85"/>
  <c r="E353" i="85"/>
  <c r="E354" i="85"/>
  <c r="E355" i="85"/>
  <c r="E356" i="85"/>
  <c r="C29" i="69"/>
  <c r="D27" i="69" s="1"/>
  <c r="F45" i="69"/>
  <c r="E1353" i="31"/>
  <c r="E1352" i="31"/>
  <c r="E1351" i="31"/>
  <c r="E1350" i="31"/>
  <c r="E1349" i="31"/>
  <c r="E1348" i="31"/>
  <c r="E1347" i="31"/>
  <c r="E1346" i="31"/>
  <c r="E1345" i="31"/>
  <c r="E1344" i="31"/>
  <c r="E1343" i="31"/>
  <c r="E1342" i="31"/>
  <c r="E1341" i="31"/>
  <c r="E1340" i="31"/>
  <c r="E1339" i="31"/>
  <c r="E1338" i="31"/>
  <c r="E1337" i="31"/>
  <c r="E1336" i="31"/>
  <c r="E1335" i="31"/>
  <c r="E1334" i="31"/>
  <c r="E1333" i="31"/>
  <c r="E1332" i="31"/>
  <c r="E1331" i="31"/>
  <c r="E1330" i="31"/>
  <c r="E1329" i="31"/>
  <c r="E1328" i="31"/>
  <c r="E1327" i="31"/>
  <c r="E1326" i="31"/>
  <c r="E1325" i="31"/>
  <c r="E1324" i="31"/>
  <c r="E1323" i="31"/>
  <c r="E1322" i="31"/>
  <c r="E1321" i="31"/>
  <c r="E1320" i="31"/>
  <c r="E1319" i="31"/>
  <c r="E1318" i="31"/>
  <c r="E1317" i="31"/>
  <c r="E1316" i="31"/>
  <c r="E1315" i="31"/>
  <c r="E1314" i="31"/>
  <c r="E1313" i="31"/>
  <c r="E1312" i="31"/>
  <c r="E1311" i="31"/>
  <c r="E1310" i="31"/>
  <c r="E1309" i="31"/>
  <c r="E1308" i="31"/>
  <c r="E1307" i="31"/>
  <c r="E1306" i="31"/>
  <c r="E1305" i="31"/>
  <c r="E1304" i="31"/>
  <c r="E1303" i="31"/>
  <c r="E1302" i="31"/>
  <c r="E1301" i="31"/>
  <c r="E1300" i="31"/>
  <c r="E1299" i="31"/>
  <c r="E1298" i="31"/>
  <c r="E1297" i="31"/>
  <c r="E1296" i="31"/>
  <c r="E1295" i="31"/>
  <c r="E1294" i="31"/>
  <c r="E1293" i="31"/>
  <c r="E1292" i="31"/>
  <c r="E1291" i="31"/>
  <c r="E1290" i="31"/>
  <c r="E1289" i="31"/>
  <c r="E1288" i="31"/>
  <c r="E1287" i="31"/>
  <c r="E1286" i="31"/>
  <c r="E1285" i="31"/>
  <c r="E1284" i="31"/>
  <c r="E1283" i="31"/>
  <c r="E1282" i="31"/>
  <c r="E1281" i="31"/>
  <c r="E1280" i="31"/>
  <c r="E1279" i="31"/>
  <c r="E1278" i="31"/>
  <c r="E1277" i="31"/>
  <c r="E1276" i="31"/>
  <c r="E1275" i="31"/>
  <c r="E1274" i="31"/>
  <c r="E1273" i="31"/>
  <c r="E1272" i="31"/>
  <c r="E1271" i="31"/>
  <c r="E1270" i="31"/>
  <c r="E1269" i="31"/>
  <c r="E1268" i="31"/>
  <c r="E1267" i="31"/>
  <c r="E1266" i="31"/>
  <c r="E1265" i="31"/>
  <c r="E1264" i="31"/>
  <c r="E1263" i="31"/>
  <c r="E1262" i="31"/>
  <c r="E1261" i="31"/>
  <c r="E1260" i="31"/>
  <c r="E1259" i="31"/>
  <c r="E1258" i="31"/>
  <c r="E1257" i="31"/>
  <c r="E1256" i="31"/>
  <c r="E1255" i="31"/>
  <c r="E1254" i="31"/>
  <c r="E1253" i="31"/>
  <c r="E1252" i="31"/>
  <c r="E1251" i="31"/>
  <c r="E1250" i="31"/>
  <c r="E1249" i="31"/>
  <c r="E1248" i="31"/>
  <c r="E1247" i="31"/>
  <c r="E1246" i="31"/>
  <c r="E1245" i="31"/>
  <c r="E1244" i="31"/>
  <c r="E1243" i="31"/>
  <c r="E1242" i="31"/>
  <c r="E1241" i="31"/>
  <c r="E1240" i="31"/>
  <c r="E1239" i="31"/>
  <c r="E1238" i="31"/>
  <c r="E1237" i="31"/>
  <c r="E1236" i="31"/>
  <c r="E1235" i="31"/>
  <c r="E1234" i="31"/>
  <c r="E1233" i="31"/>
  <c r="E1232" i="31"/>
  <c r="E1231" i="31"/>
  <c r="E1230" i="31"/>
  <c r="E1229" i="31"/>
  <c r="E1228" i="31"/>
  <c r="E1227" i="31"/>
  <c r="E1226" i="31"/>
  <c r="E1225" i="31"/>
  <c r="E1224" i="31"/>
  <c r="E1223" i="31"/>
  <c r="E1222" i="31"/>
  <c r="E1221" i="31"/>
  <c r="E1220" i="31"/>
  <c r="E1219" i="31"/>
  <c r="E1218" i="31"/>
  <c r="E1217" i="31"/>
  <c r="E1216" i="31"/>
  <c r="E1215" i="31"/>
  <c r="E1214" i="31"/>
  <c r="E1213" i="31"/>
  <c r="E1212" i="31"/>
  <c r="E1211" i="31"/>
  <c r="E1210" i="31"/>
  <c r="E1209" i="31"/>
  <c r="E1208" i="31"/>
  <c r="E1207" i="31"/>
  <c r="E1206" i="31"/>
  <c r="E1205" i="31"/>
  <c r="E1204" i="31"/>
  <c r="E1203" i="31"/>
  <c r="E1202" i="31"/>
  <c r="E1201" i="31"/>
  <c r="E1200" i="31"/>
  <c r="E1199" i="31"/>
  <c r="E1198" i="31"/>
  <c r="E1197" i="31"/>
  <c r="E1196" i="31"/>
  <c r="E1195" i="31"/>
  <c r="E1194" i="31"/>
  <c r="E1193" i="31"/>
  <c r="E1192" i="31"/>
  <c r="E1191" i="31"/>
  <c r="E1190" i="31"/>
  <c r="E1189" i="31"/>
  <c r="E1188" i="31"/>
  <c r="E1187" i="31"/>
  <c r="E1186" i="31"/>
  <c r="E1185" i="31"/>
  <c r="E1184" i="31"/>
  <c r="E1183" i="31"/>
  <c r="E1182" i="31"/>
  <c r="E1181" i="31"/>
  <c r="E1180" i="31"/>
  <c r="E1179" i="31"/>
  <c r="E1178" i="31"/>
  <c r="E1177" i="31"/>
  <c r="E1176" i="31"/>
  <c r="E1175" i="31"/>
  <c r="E1174" i="31"/>
  <c r="E1173" i="31"/>
  <c r="E1172" i="31"/>
  <c r="E1171" i="31"/>
  <c r="E1170" i="31"/>
  <c r="E1169" i="31"/>
  <c r="E1168" i="31"/>
  <c r="E1167" i="31"/>
  <c r="E1166" i="31"/>
  <c r="E1165" i="31"/>
  <c r="E1164" i="31"/>
  <c r="E1163" i="31"/>
  <c r="E1162" i="31"/>
  <c r="E1161" i="31"/>
  <c r="E1160" i="31"/>
  <c r="E1159" i="31"/>
  <c r="E1158" i="31"/>
  <c r="E1157" i="31"/>
  <c r="E1156" i="31"/>
  <c r="E1155" i="31"/>
  <c r="E1154" i="31"/>
  <c r="E1153" i="31"/>
  <c r="E1152" i="31"/>
  <c r="E1151" i="31"/>
  <c r="E1150" i="31"/>
  <c r="E1149" i="31"/>
  <c r="E1148" i="31"/>
  <c r="E1147" i="31"/>
  <c r="E1146" i="31"/>
  <c r="E1145" i="31"/>
  <c r="E1144" i="31"/>
  <c r="E1143" i="31"/>
  <c r="E1142" i="31"/>
  <c r="E1141" i="31"/>
  <c r="E1140" i="31"/>
  <c r="E1139" i="31"/>
  <c r="E1138" i="31"/>
  <c r="E1137" i="31"/>
  <c r="E1136" i="31"/>
  <c r="E1135" i="31"/>
  <c r="E1134" i="31"/>
  <c r="E1133" i="31"/>
  <c r="E1132" i="31"/>
  <c r="E1131" i="31"/>
  <c r="E1130" i="31"/>
  <c r="E1129" i="31"/>
  <c r="E1128" i="31"/>
  <c r="E1127" i="31"/>
  <c r="E1126" i="31"/>
  <c r="E1125" i="31"/>
  <c r="E1124" i="31"/>
  <c r="E1123" i="31"/>
  <c r="E1122" i="31"/>
  <c r="E1121" i="31"/>
  <c r="E1120" i="31"/>
  <c r="E1119" i="31"/>
  <c r="E1118" i="31"/>
  <c r="E1117" i="31"/>
  <c r="E1116" i="31"/>
  <c r="E1115" i="31"/>
  <c r="E1114" i="31"/>
  <c r="E1113" i="31"/>
  <c r="E1112" i="31"/>
  <c r="E1111" i="31"/>
  <c r="E1110" i="31"/>
  <c r="E1109" i="31"/>
  <c r="E1108" i="31"/>
  <c r="E1107" i="31"/>
  <c r="E1106" i="31"/>
  <c r="E1105" i="31"/>
  <c r="E1104" i="31"/>
  <c r="E1103" i="31"/>
  <c r="E1102" i="31"/>
  <c r="E1101" i="31"/>
  <c r="E1100" i="31"/>
  <c r="E1099" i="31"/>
  <c r="E1098" i="31"/>
  <c r="E1097" i="31"/>
  <c r="E1096" i="31"/>
  <c r="E1095" i="31"/>
  <c r="E1094" i="31"/>
  <c r="E1093" i="31"/>
  <c r="E1092" i="31"/>
  <c r="E1091" i="31"/>
  <c r="E1090" i="31"/>
  <c r="E1089" i="31"/>
  <c r="E1088" i="31"/>
  <c r="E1087" i="31"/>
  <c r="E1086" i="31"/>
  <c r="E1085" i="31"/>
  <c r="E1084" i="31"/>
  <c r="E1083" i="31"/>
  <c r="E1082" i="31"/>
  <c r="E1081" i="31"/>
  <c r="E1080" i="31"/>
  <c r="E1079" i="31"/>
  <c r="E1078" i="31"/>
  <c r="E1077" i="31"/>
  <c r="E1076" i="31"/>
  <c r="E1075" i="31"/>
  <c r="E1074" i="31"/>
  <c r="E1073" i="31"/>
  <c r="E1072" i="31"/>
  <c r="E1071" i="31"/>
  <c r="E1070" i="31"/>
  <c r="E1069" i="31"/>
  <c r="E1068" i="31"/>
  <c r="E1067" i="31"/>
  <c r="E1066" i="31"/>
  <c r="E1065" i="31"/>
  <c r="E1064" i="31"/>
  <c r="E1063" i="31"/>
  <c r="E1062" i="31"/>
  <c r="E1061" i="31"/>
  <c r="E1060" i="31"/>
  <c r="E1059" i="31"/>
  <c r="E1058" i="31"/>
  <c r="E1057" i="31"/>
  <c r="E1056" i="31"/>
  <c r="E1055" i="31"/>
  <c r="E1054" i="31"/>
  <c r="E1053" i="31"/>
  <c r="E1052" i="31"/>
  <c r="E1051" i="31"/>
  <c r="E1050" i="31"/>
  <c r="E1049" i="31"/>
  <c r="E1048" i="31"/>
  <c r="E1047" i="31"/>
  <c r="E1046" i="31"/>
  <c r="E1045" i="31"/>
  <c r="E1044" i="31"/>
  <c r="E1043" i="31"/>
  <c r="E1042" i="31"/>
  <c r="E1041" i="31"/>
  <c r="E1040" i="31"/>
  <c r="E1039" i="31"/>
  <c r="E1038" i="31"/>
  <c r="E1037" i="31"/>
  <c r="E1036" i="31"/>
  <c r="E1035" i="31"/>
  <c r="E1034" i="31"/>
  <c r="E1033" i="31"/>
  <c r="E1032" i="31"/>
  <c r="E1031" i="31"/>
  <c r="E1030" i="31"/>
  <c r="E1029" i="31"/>
  <c r="E1028" i="31"/>
  <c r="E1027" i="31"/>
  <c r="E1026" i="31"/>
  <c r="E1025" i="31"/>
  <c r="E1024" i="31"/>
  <c r="E1023" i="31"/>
  <c r="E1022" i="31"/>
  <c r="E1021" i="31"/>
  <c r="E1020" i="31"/>
  <c r="E1019" i="31"/>
  <c r="E1018" i="31"/>
  <c r="E1017" i="31"/>
  <c r="E1016" i="31"/>
  <c r="E1015" i="31"/>
  <c r="E1014" i="31"/>
  <c r="E1013" i="31"/>
  <c r="E1012" i="31"/>
  <c r="E1011" i="31"/>
  <c r="E1010" i="31"/>
  <c r="E1009" i="31"/>
  <c r="E1008" i="31"/>
  <c r="E1007" i="31"/>
  <c r="E1006" i="31"/>
  <c r="E1005" i="31"/>
  <c r="E1004" i="31"/>
  <c r="E1003" i="31"/>
  <c r="E1002" i="31"/>
  <c r="E1001" i="31"/>
  <c r="E1000" i="31"/>
  <c r="E999" i="31"/>
  <c r="E998" i="31"/>
  <c r="E997" i="31"/>
  <c r="E996" i="31"/>
  <c r="E995" i="31"/>
  <c r="E994" i="31"/>
  <c r="E993" i="31"/>
  <c r="E992" i="31"/>
  <c r="E991" i="31"/>
  <c r="E990" i="31"/>
  <c r="E989" i="31"/>
  <c r="E988" i="31"/>
  <c r="E987" i="31"/>
  <c r="E986" i="31"/>
  <c r="E985" i="31"/>
  <c r="E984" i="31"/>
  <c r="E983" i="31"/>
  <c r="E982" i="31"/>
  <c r="E981" i="31"/>
  <c r="E980" i="31"/>
  <c r="E979" i="31"/>
  <c r="E978" i="31"/>
  <c r="E977" i="31"/>
  <c r="E976" i="31"/>
  <c r="E975" i="31"/>
  <c r="E974" i="31"/>
  <c r="E973" i="31"/>
  <c r="E972" i="31"/>
  <c r="E971" i="31"/>
  <c r="E970" i="31"/>
  <c r="E969" i="31"/>
  <c r="E968" i="31"/>
  <c r="E967" i="31"/>
  <c r="E966" i="31"/>
  <c r="E965" i="31"/>
  <c r="E964" i="31"/>
  <c r="E963" i="31"/>
  <c r="E962" i="31"/>
  <c r="E961" i="31"/>
  <c r="E960" i="31"/>
  <c r="E959" i="31"/>
  <c r="E958" i="31"/>
  <c r="E957" i="31"/>
  <c r="E956" i="31"/>
  <c r="E955" i="31"/>
  <c r="E954" i="31"/>
  <c r="E953" i="31"/>
  <c r="E952" i="31"/>
  <c r="E951" i="31"/>
  <c r="E950" i="31"/>
  <c r="E949" i="31"/>
  <c r="E948" i="31"/>
  <c r="E947" i="31"/>
  <c r="E946" i="31"/>
  <c r="E945" i="31"/>
  <c r="E944" i="31"/>
  <c r="E943" i="31"/>
  <c r="E942" i="31"/>
  <c r="E941" i="31"/>
  <c r="E940" i="31"/>
  <c r="E939" i="31"/>
  <c r="E938" i="31"/>
  <c r="E937" i="31"/>
  <c r="E936" i="31"/>
  <c r="E935" i="31"/>
  <c r="E934" i="31"/>
  <c r="E933" i="31"/>
  <c r="E932" i="31"/>
  <c r="E931" i="31"/>
  <c r="E930" i="31"/>
  <c r="E929" i="31"/>
  <c r="E928" i="31"/>
  <c r="E927" i="31"/>
  <c r="E926" i="31"/>
  <c r="E925" i="31"/>
  <c r="E924" i="31"/>
  <c r="E923" i="31"/>
  <c r="E922" i="31"/>
  <c r="E921" i="31"/>
  <c r="E920" i="31"/>
  <c r="E919" i="31"/>
  <c r="E918" i="31"/>
  <c r="E917" i="31"/>
  <c r="E916" i="31"/>
  <c r="E915" i="31"/>
  <c r="E914" i="31"/>
  <c r="E913" i="31"/>
  <c r="E912" i="31"/>
  <c r="E911" i="31"/>
  <c r="E910" i="31"/>
  <c r="E909" i="31"/>
  <c r="E908" i="31"/>
  <c r="E907" i="31"/>
  <c r="E906" i="31"/>
  <c r="E905" i="31"/>
  <c r="E904" i="31"/>
  <c r="E903" i="31"/>
  <c r="E902" i="31"/>
  <c r="E901" i="31"/>
  <c r="E900" i="31"/>
  <c r="E899" i="31"/>
  <c r="E898" i="31"/>
  <c r="E897" i="31"/>
  <c r="E896" i="31"/>
  <c r="E895" i="31"/>
  <c r="E894" i="31"/>
  <c r="E893" i="31"/>
  <c r="E892" i="31"/>
  <c r="E891" i="31"/>
  <c r="E890" i="31"/>
  <c r="E889" i="31"/>
  <c r="E888" i="31"/>
  <c r="E887" i="31"/>
  <c r="E886" i="31"/>
  <c r="E885" i="31"/>
  <c r="E884" i="31"/>
  <c r="E883" i="31"/>
  <c r="E882" i="31"/>
  <c r="E881" i="31"/>
  <c r="E880" i="31"/>
  <c r="E879" i="31"/>
  <c r="E878" i="31"/>
  <c r="E877" i="31"/>
  <c r="E876" i="31"/>
  <c r="E875" i="31"/>
  <c r="E874" i="31"/>
  <c r="E873" i="31"/>
  <c r="E872" i="31"/>
  <c r="E871" i="31"/>
  <c r="E870" i="31"/>
  <c r="E869" i="31"/>
  <c r="E868" i="31"/>
  <c r="E867" i="31"/>
  <c r="E866" i="31"/>
  <c r="E865" i="31"/>
  <c r="E864" i="31"/>
  <c r="E863" i="31"/>
  <c r="E862" i="31"/>
  <c r="E861" i="31"/>
  <c r="E860" i="31"/>
  <c r="E859" i="31"/>
  <c r="E858" i="31"/>
  <c r="E857" i="31"/>
  <c r="E856" i="31"/>
  <c r="E855" i="31"/>
  <c r="E854" i="31"/>
  <c r="E853" i="31"/>
  <c r="E852" i="31"/>
  <c r="E851" i="31"/>
  <c r="E850" i="31"/>
  <c r="E849" i="31"/>
  <c r="E848" i="31"/>
  <c r="E847" i="31"/>
  <c r="E846" i="31"/>
  <c r="E845" i="31"/>
  <c r="E844" i="31"/>
  <c r="E843" i="31"/>
  <c r="E842" i="31"/>
  <c r="E841" i="31"/>
  <c r="E840" i="31"/>
  <c r="E839" i="31"/>
  <c r="E838" i="31"/>
  <c r="E837" i="31"/>
  <c r="E836" i="31"/>
  <c r="E835" i="31"/>
  <c r="E834" i="31"/>
  <c r="E833" i="31"/>
  <c r="E832" i="31"/>
  <c r="E831" i="31"/>
  <c r="E830" i="31"/>
  <c r="E829" i="31"/>
  <c r="E828" i="31"/>
  <c r="E827" i="31"/>
  <c r="E826" i="31"/>
  <c r="E825" i="31"/>
  <c r="E824" i="31"/>
  <c r="E823" i="31"/>
  <c r="E822" i="31"/>
  <c r="E821" i="31"/>
  <c r="E820" i="31"/>
  <c r="E819" i="31"/>
  <c r="E818" i="31"/>
  <c r="E817" i="31"/>
  <c r="E816" i="31"/>
  <c r="E815" i="31"/>
  <c r="E814" i="31"/>
  <c r="E813" i="31"/>
  <c r="E812" i="31"/>
  <c r="E811" i="31"/>
  <c r="E810" i="31"/>
  <c r="E809" i="31"/>
  <c r="E808" i="31"/>
  <c r="E807" i="31"/>
  <c r="E806" i="31"/>
  <c r="E805" i="31"/>
  <c r="E804" i="31"/>
  <c r="E803" i="31"/>
  <c r="E802" i="31"/>
  <c r="E801" i="31"/>
  <c r="E800" i="31"/>
  <c r="E799" i="31"/>
  <c r="E798" i="31"/>
  <c r="E797" i="31"/>
  <c r="E796" i="31"/>
  <c r="E795" i="31"/>
  <c r="E794" i="31"/>
  <c r="E793" i="31"/>
  <c r="E792" i="31"/>
  <c r="E791" i="31"/>
  <c r="E790" i="31"/>
  <c r="E789" i="31"/>
  <c r="E788" i="31"/>
  <c r="E787" i="31"/>
  <c r="E786" i="31"/>
  <c r="E785" i="31"/>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D23"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C27" i="88"/>
  <c r="C30" i="88"/>
  <c r="C33" i="88"/>
  <c r="C36" i="88"/>
  <c r="C39" i="88"/>
  <c r="C42" i="88"/>
  <c r="C45" i="88"/>
  <c r="C48" i="88"/>
  <c r="C51" i="88"/>
  <c r="C54" i="88"/>
  <c r="C57" i="88"/>
  <c r="C60" i="88"/>
  <c r="C63" i="88"/>
  <c r="C66" i="88"/>
  <c r="C69" i="88"/>
  <c r="E556" i="88"/>
  <c r="E557" i="88"/>
  <c r="E558" i="88"/>
  <c r="E559" i="88"/>
  <c r="E560" i="88"/>
  <c r="E561" i="88"/>
  <c r="E562" i="88"/>
  <c r="E563" i="88"/>
  <c r="E564" i="88"/>
  <c r="E565" i="88"/>
  <c r="E566" i="88"/>
  <c r="E567" i="88"/>
  <c r="E568" i="88"/>
  <c r="E569" i="88"/>
  <c r="E570" i="88"/>
  <c r="E571" i="88"/>
  <c r="E572" i="88"/>
  <c r="E573" i="88"/>
  <c r="E574" i="88"/>
  <c r="E575" i="88"/>
  <c r="E576" i="88"/>
  <c r="E577" i="88"/>
  <c r="E578" i="88"/>
  <c r="E579" i="88"/>
  <c r="E580" i="88"/>
  <c r="E581" i="88"/>
  <c r="E582" i="88"/>
  <c r="E583" i="88"/>
  <c r="E584" i="88"/>
  <c r="E585" i="88"/>
  <c r="E586" i="88"/>
  <c r="E587" i="88"/>
  <c r="E588" i="88"/>
  <c r="E589" i="88"/>
  <c r="E590" i="88"/>
  <c r="E591" i="88"/>
  <c r="E592" i="88"/>
  <c r="E593" i="88"/>
  <c r="E594" i="88"/>
  <c r="E595" i="88"/>
  <c r="E596" i="88"/>
  <c r="E597" i="88"/>
  <c r="E598" i="88"/>
  <c r="E599" i="88"/>
  <c r="E600" i="88"/>
  <c r="E601" i="88"/>
  <c r="E602" i="88"/>
  <c r="E603" i="88"/>
  <c r="E604" i="88"/>
  <c r="E605" i="88"/>
  <c r="E606" i="88"/>
  <c r="E607" i="88"/>
  <c r="E608" i="88"/>
  <c r="E609" i="88"/>
  <c r="E610" i="88"/>
  <c r="E611" i="88"/>
  <c r="E612" i="88"/>
  <c r="E613" i="88"/>
  <c r="E614" i="88"/>
  <c r="E615" i="88"/>
  <c r="E616" i="88"/>
  <c r="E617" i="88"/>
  <c r="E618" i="88"/>
  <c r="E619" i="88"/>
  <c r="E620" i="88"/>
  <c r="E621" i="88"/>
  <c r="E622" i="88"/>
  <c r="E623" i="88"/>
  <c r="E624" i="88"/>
  <c r="E625" i="88"/>
  <c r="E626" i="88"/>
  <c r="E627" i="88"/>
  <c r="E628" i="88"/>
  <c r="E629" i="88"/>
  <c r="E630" i="88"/>
  <c r="E631" i="88"/>
  <c r="E632" i="88"/>
  <c r="E633" i="88"/>
  <c r="E634" i="88"/>
  <c r="E635" i="88"/>
  <c r="E636" i="88"/>
  <c r="E637" i="88"/>
  <c r="E638" i="88"/>
  <c r="E639" i="88"/>
  <c r="E640" i="88"/>
  <c r="E641" i="88"/>
  <c r="E642" i="88"/>
  <c r="E643" i="88"/>
  <c r="E644" i="88"/>
  <c r="E645" i="88"/>
  <c r="E646" i="88"/>
  <c r="E647" i="88"/>
  <c r="E648" i="88"/>
  <c r="E649" i="88"/>
  <c r="E650" i="88"/>
  <c r="E651" i="88"/>
  <c r="E652" i="88"/>
  <c r="E653" i="88"/>
  <c r="E654" i="88"/>
  <c r="E655" i="88"/>
  <c r="E656" i="88"/>
  <c r="E657" i="88"/>
  <c r="E658" i="88"/>
  <c r="E659" i="88"/>
  <c r="E660" i="88"/>
  <c r="E661" i="88"/>
  <c r="E662" i="88"/>
  <c r="E663" i="88"/>
  <c r="E664" i="88"/>
  <c r="E665" i="88"/>
  <c r="E666" i="88"/>
  <c r="E667" i="88"/>
  <c r="E668" i="88"/>
  <c r="E669" i="88"/>
  <c r="E670" i="88"/>
  <c r="E671" i="88"/>
  <c r="E672" i="88"/>
  <c r="E673" i="88"/>
  <c r="E674" i="88"/>
  <c r="E675" i="88"/>
  <c r="E676" i="88"/>
  <c r="E677" i="88"/>
  <c r="E678" i="88"/>
  <c r="E679" i="88"/>
  <c r="E680" i="88"/>
  <c r="E681" i="88"/>
  <c r="E682" i="88"/>
  <c r="E683" i="88"/>
  <c r="E684" i="88"/>
  <c r="E685" i="88"/>
  <c r="E686" i="88"/>
  <c r="E687" i="88"/>
  <c r="E688" i="88"/>
  <c r="E689" i="88"/>
  <c r="E690" i="88"/>
  <c r="E691" i="88"/>
  <c r="E692" i="88"/>
  <c r="E693" i="88"/>
  <c r="E694" i="88"/>
  <c r="E695" i="88"/>
  <c r="E696" i="88"/>
  <c r="E697" i="88"/>
  <c r="E698" i="88"/>
  <c r="E699" i="88"/>
  <c r="E700" i="88"/>
  <c r="E701" i="88"/>
  <c r="E702" i="88"/>
  <c r="E703" i="88"/>
  <c r="E704" i="88"/>
  <c r="E705" i="88"/>
  <c r="E706" i="88"/>
  <c r="E707" i="88"/>
  <c r="E708" i="88"/>
  <c r="E709" i="88"/>
  <c r="E710" i="88"/>
  <c r="E711" i="88"/>
  <c r="E712" i="88"/>
  <c r="E713" i="88"/>
  <c r="E714" i="88"/>
  <c r="E715" i="88"/>
  <c r="E716" i="88"/>
  <c r="E717" i="88"/>
  <c r="E718" i="88"/>
  <c r="E719" i="88"/>
  <c r="E720" i="88"/>
  <c r="E721" i="88"/>
  <c r="E722" i="88"/>
  <c r="E723" i="88"/>
  <c r="E724" i="88"/>
  <c r="E725" i="88"/>
  <c r="E726" i="88"/>
  <c r="E727" i="88"/>
  <c r="E728" i="88"/>
  <c r="E729" i="88"/>
  <c r="E730" i="88"/>
  <c r="E731" i="88"/>
  <c r="E732" i="88"/>
  <c r="E733" i="88"/>
  <c r="E734" i="88"/>
  <c r="E735" i="88"/>
  <c r="E736" i="88"/>
  <c r="E737" i="88"/>
  <c r="E738" i="88"/>
  <c r="E739" i="88"/>
  <c r="E740" i="88"/>
  <c r="E741" i="88"/>
  <c r="E742" i="88"/>
  <c r="E743" i="88"/>
  <c r="E744" i="88"/>
  <c r="E745" i="88"/>
  <c r="E746" i="88"/>
  <c r="E747" i="88"/>
  <c r="E748" i="88"/>
  <c r="E749" i="88"/>
  <c r="E750" i="88"/>
  <c r="E751" i="88"/>
  <c r="E752" i="88"/>
  <c r="E753" i="88"/>
  <c r="E754" i="88"/>
  <c r="E755" i="88"/>
  <c r="E756" i="88"/>
  <c r="E757" i="88"/>
  <c r="E758" i="88"/>
  <c r="E759" i="88"/>
  <c r="E760" i="88"/>
  <c r="E761" i="88"/>
  <c r="E762" i="88"/>
  <c r="E763" i="88"/>
  <c r="E764" i="88"/>
  <c r="E765" i="88"/>
  <c r="E766" i="88"/>
  <c r="E767" i="88"/>
  <c r="E768" i="88"/>
  <c r="E769" i="88"/>
  <c r="E770" i="88"/>
  <c r="E771" i="88"/>
  <c r="E772" i="88"/>
  <c r="E773" i="88"/>
  <c r="E774" i="88"/>
  <c r="E775" i="88"/>
  <c r="E776" i="88"/>
  <c r="E777" i="88"/>
  <c r="E778" i="88"/>
  <c r="E779" i="88"/>
  <c r="E780" i="88"/>
  <c r="E781" i="88"/>
  <c r="E782" i="88"/>
  <c r="E783" i="88"/>
  <c r="E784" i="88"/>
  <c r="E785" i="88"/>
  <c r="E786" i="88"/>
  <c r="E787" i="88"/>
  <c r="E788" i="88"/>
  <c r="E789" i="88"/>
  <c r="E790" i="88"/>
  <c r="E791" i="88"/>
  <c r="E792" i="88"/>
  <c r="E793" i="88"/>
  <c r="E794" i="88"/>
  <c r="E1353" i="88"/>
  <c r="E1352" i="88"/>
  <c r="E1351" i="88"/>
  <c r="E1350" i="88"/>
  <c r="E1349" i="88"/>
  <c r="E1348" i="88"/>
  <c r="E1347" i="88"/>
  <c r="E1346" i="88"/>
  <c r="E1345" i="88"/>
  <c r="E1344" i="88"/>
  <c r="E1343" i="88"/>
  <c r="E1342" i="88"/>
  <c r="E1341" i="88"/>
  <c r="E1340" i="88"/>
  <c r="E1339" i="88"/>
  <c r="E1338" i="88"/>
  <c r="E1337" i="88"/>
  <c r="E1336" i="88"/>
  <c r="E1335" i="88"/>
  <c r="E1334" i="88"/>
  <c r="E1333" i="88"/>
  <c r="E1332" i="88"/>
  <c r="E1331" i="88"/>
  <c r="E1330" i="88"/>
  <c r="E1329" i="88"/>
  <c r="E1328" i="88"/>
  <c r="E1327" i="88"/>
  <c r="E1326" i="88"/>
  <c r="E1325" i="88"/>
  <c r="E1324" i="88"/>
  <c r="E1323" i="88"/>
  <c r="E1322" i="88"/>
  <c r="E1321" i="88"/>
  <c r="E1320" i="88"/>
  <c r="E1319" i="88"/>
  <c r="E1318" i="88"/>
  <c r="E1317" i="88"/>
  <c r="E1316" i="88"/>
  <c r="E1315" i="88"/>
  <c r="E1314" i="88"/>
  <c r="E1313" i="88"/>
  <c r="E1312" i="88"/>
  <c r="E1311" i="88"/>
  <c r="E1310" i="88"/>
  <c r="E1309" i="88"/>
  <c r="E1308" i="88"/>
  <c r="E1307" i="88"/>
  <c r="E1306" i="88"/>
  <c r="E1305" i="88"/>
  <c r="E1304" i="88"/>
  <c r="E1303" i="88"/>
  <c r="E1302" i="88"/>
  <c r="E1301" i="88"/>
  <c r="E1300" i="88"/>
  <c r="E1299" i="88"/>
  <c r="E1298" i="88"/>
  <c r="E1297" i="88"/>
  <c r="E1296" i="88"/>
  <c r="E1295" i="88"/>
  <c r="E1294" i="88"/>
  <c r="E1293" i="88"/>
  <c r="E1292" i="88"/>
  <c r="E1291" i="88"/>
  <c r="E1290" i="88"/>
  <c r="E1289" i="88"/>
  <c r="E1288" i="88"/>
  <c r="E1287" i="88"/>
  <c r="E1286" i="88"/>
  <c r="E1285" i="88"/>
  <c r="E1284" i="88"/>
  <c r="E1283" i="88"/>
  <c r="E1282" i="88"/>
  <c r="E1281" i="88"/>
  <c r="E1280" i="88"/>
  <c r="E1279" i="88"/>
  <c r="E1278" i="88"/>
  <c r="E1277" i="88"/>
  <c r="E1276" i="88"/>
  <c r="E1275" i="88"/>
  <c r="E1274" i="88"/>
  <c r="E1273" i="88"/>
  <c r="E1272" i="88"/>
  <c r="E1271" i="88"/>
  <c r="E1270" i="88"/>
  <c r="E1269" i="88"/>
  <c r="E1268" i="88"/>
  <c r="E1267" i="88"/>
  <c r="E1266" i="88"/>
  <c r="E1265" i="88"/>
  <c r="E1264" i="88"/>
  <c r="E1263" i="88"/>
  <c r="E1262" i="88"/>
  <c r="E1261" i="88"/>
  <c r="E1260" i="88"/>
  <c r="E1259" i="88"/>
  <c r="E1258" i="88"/>
  <c r="E1257" i="88"/>
  <c r="E1256" i="88"/>
  <c r="E1255" i="88"/>
  <c r="E1254" i="88"/>
  <c r="E1253" i="88"/>
  <c r="E1252" i="88"/>
  <c r="E1251" i="88"/>
  <c r="E1250" i="88"/>
  <c r="E1249" i="88"/>
  <c r="E1248" i="88"/>
  <c r="E1247" i="88"/>
  <c r="E1246" i="88"/>
  <c r="E1245" i="88"/>
  <c r="E1244" i="88"/>
  <c r="E1243" i="88"/>
  <c r="E1242" i="88"/>
  <c r="E1241" i="88"/>
  <c r="E1240" i="88"/>
  <c r="E1239" i="88"/>
  <c r="E1238" i="88"/>
  <c r="E1237" i="88"/>
  <c r="E1236" i="88"/>
  <c r="E1235" i="88"/>
  <c r="E1234" i="88"/>
  <c r="E1233" i="88"/>
  <c r="E1232" i="88"/>
  <c r="E1231" i="88"/>
  <c r="E1230" i="88"/>
  <c r="E1229" i="88"/>
  <c r="E1228" i="88"/>
  <c r="E1227" i="88"/>
  <c r="E1226" i="88"/>
  <c r="E1225" i="88"/>
  <c r="E1224" i="88"/>
  <c r="E1223" i="88"/>
  <c r="E1222" i="88"/>
  <c r="E1221" i="88"/>
  <c r="E1220" i="88"/>
  <c r="E1219" i="88"/>
  <c r="E1218" i="88"/>
  <c r="E1217" i="88"/>
  <c r="E1216" i="88"/>
  <c r="E1215" i="88"/>
  <c r="E1214" i="88"/>
  <c r="E1213" i="88"/>
  <c r="E1212" i="88"/>
  <c r="E1211" i="88"/>
  <c r="E1210" i="88"/>
  <c r="E1209" i="88"/>
  <c r="E1208" i="88"/>
  <c r="E1207" i="88"/>
  <c r="E1206" i="88"/>
  <c r="E1205" i="88"/>
  <c r="E1204" i="88"/>
  <c r="E1203" i="88"/>
  <c r="E1202" i="88"/>
  <c r="E1201" i="88"/>
  <c r="E1200" i="88"/>
  <c r="E1199" i="88"/>
  <c r="E1198" i="88"/>
  <c r="E1197" i="88"/>
  <c r="E1196" i="88"/>
  <c r="E1195" i="88"/>
  <c r="E1194" i="88"/>
  <c r="E1193" i="88"/>
  <c r="E1192" i="88"/>
  <c r="E1191" i="88"/>
  <c r="E1190" i="88"/>
  <c r="E1189" i="88"/>
  <c r="E1188" i="88"/>
  <c r="E1187" i="88"/>
  <c r="E1186" i="88"/>
  <c r="E1185" i="88"/>
  <c r="E1184" i="88"/>
  <c r="E1183" i="88"/>
  <c r="E1182" i="88"/>
  <c r="E1181" i="88"/>
  <c r="E1180" i="88"/>
  <c r="E1179" i="88"/>
  <c r="E1178" i="88"/>
  <c r="E1177" i="88"/>
  <c r="E1176" i="88"/>
  <c r="E1175" i="88"/>
  <c r="E1174" i="88"/>
  <c r="E1173" i="88"/>
  <c r="E1172" i="88"/>
  <c r="E1171" i="88"/>
  <c r="E1170" i="88"/>
  <c r="E1169" i="88"/>
  <c r="E1168" i="88"/>
  <c r="E1167" i="88"/>
  <c r="E1166" i="88"/>
  <c r="E1165" i="88"/>
  <c r="E1164" i="88"/>
  <c r="E1163" i="88"/>
  <c r="E1162" i="88"/>
  <c r="E1161" i="88"/>
  <c r="E1160" i="88"/>
  <c r="E1159" i="88"/>
  <c r="E1158" i="88"/>
  <c r="E1157" i="88"/>
  <c r="E1156" i="88"/>
  <c r="E1155" i="88"/>
  <c r="E1154" i="88"/>
  <c r="E1153" i="88"/>
  <c r="E1152" i="88"/>
  <c r="E1151" i="88"/>
  <c r="E1150" i="88"/>
  <c r="E1149" i="88"/>
  <c r="E1148" i="88"/>
  <c r="E1147" i="88"/>
  <c r="E1146" i="88"/>
  <c r="E1145" i="88"/>
  <c r="E1144" i="88"/>
  <c r="E1143" i="88"/>
  <c r="E1142" i="88"/>
  <c r="E1141" i="88"/>
  <c r="E1140" i="88"/>
  <c r="E1139" i="88"/>
  <c r="E1138" i="88"/>
  <c r="E1137" i="88"/>
  <c r="E1136" i="88"/>
  <c r="E1135" i="88"/>
  <c r="E1134" i="88"/>
  <c r="E1133" i="88"/>
  <c r="E1132" i="88"/>
  <c r="E1131" i="88"/>
  <c r="E1130" i="88"/>
  <c r="E1129" i="88"/>
  <c r="E1128" i="88"/>
  <c r="E1127" i="88"/>
  <c r="E1126" i="88"/>
  <c r="E1125" i="88"/>
  <c r="E1124" i="88"/>
  <c r="E1123" i="88"/>
  <c r="E1122" i="88"/>
  <c r="E1121" i="88"/>
  <c r="E1120" i="88"/>
  <c r="E1119" i="88"/>
  <c r="E1118" i="88"/>
  <c r="E1117" i="88"/>
  <c r="E1116" i="88"/>
  <c r="E1115" i="88"/>
  <c r="E1114" i="88"/>
  <c r="E1113" i="88"/>
  <c r="E1112" i="88"/>
  <c r="E1111" i="88"/>
  <c r="E1110" i="88"/>
  <c r="E1109" i="88"/>
  <c r="E1108" i="88"/>
  <c r="E1107" i="88"/>
  <c r="E1106" i="88"/>
  <c r="E1105" i="88"/>
  <c r="E1104" i="88"/>
  <c r="E1103" i="88"/>
  <c r="E1102" i="88"/>
  <c r="E1101" i="88"/>
  <c r="E1100" i="88"/>
  <c r="E1099" i="88"/>
  <c r="E1098" i="88"/>
  <c r="E1097" i="88"/>
  <c r="E1096" i="88"/>
  <c r="E1095" i="88"/>
  <c r="E1094" i="88"/>
  <c r="E1093" i="88"/>
  <c r="E1092" i="88"/>
  <c r="E1091" i="88"/>
  <c r="E1090" i="88"/>
  <c r="E1089" i="88"/>
  <c r="E1088" i="88"/>
  <c r="E1087" i="88"/>
  <c r="E1086" i="88"/>
  <c r="E1085" i="88"/>
  <c r="E1084" i="88"/>
  <c r="E1083" i="88"/>
  <c r="E1082" i="88"/>
  <c r="E1081" i="88"/>
  <c r="E1080" i="88"/>
  <c r="E1079" i="88"/>
  <c r="E1078" i="88"/>
  <c r="E1077" i="88"/>
  <c r="E1076" i="88"/>
  <c r="E1075" i="88"/>
  <c r="E1074" i="88"/>
  <c r="E1073" i="88"/>
  <c r="E1072" i="88"/>
  <c r="E1071" i="88"/>
  <c r="E1070" i="88"/>
  <c r="E1069" i="88"/>
  <c r="E1068" i="88"/>
  <c r="E1067" i="88"/>
  <c r="E1066" i="88"/>
  <c r="E1065" i="88"/>
  <c r="E1064" i="88"/>
  <c r="E1063" i="88"/>
  <c r="E1062" i="88"/>
  <c r="E1061" i="88"/>
  <c r="E1060" i="88"/>
  <c r="E1059" i="88"/>
  <c r="E1058" i="88"/>
  <c r="E1057" i="88"/>
  <c r="E1056" i="88"/>
  <c r="E1055" i="88"/>
  <c r="E1054" i="88"/>
  <c r="E1053" i="88"/>
  <c r="E1052" i="88"/>
  <c r="E1051" i="88"/>
  <c r="E1050" i="88"/>
  <c r="E1049" i="88"/>
  <c r="E1048" i="88"/>
  <c r="E1047" i="88"/>
  <c r="E1046" i="88"/>
  <c r="E1045" i="88"/>
  <c r="E1044" i="88"/>
  <c r="E1043" i="88"/>
  <c r="E1042" i="88"/>
  <c r="E1041" i="88"/>
  <c r="E1040" i="88"/>
  <c r="E1039" i="88"/>
  <c r="E1038" i="88"/>
  <c r="E1037" i="88"/>
  <c r="E1036" i="88"/>
  <c r="E1035" i="88"/>
  <c r="E1034" i="88"/>
  <c r="E1033" i="88"/>
  <c r="E1032" i="88"/>
  <c r="E1031" i="88"/>
  <c r="E1030" i="88"/>
  <c r="E1029" i="88"/>
  <c r="E1028" i="88"/>
  <c r="E1027" i="88"/>
  <c r="E1026" i="88"/>
  <c r="E1025" i="88"/>
  <c r="E1024" i="88"/>
  <c r="E1023" i="88"/>
  <c r="E1022" i="88"/>
  <c r="E1021" i="88"/>
  <c r="E1020" i="88"/>
  <c r="E1019" i="88"/>
  <c r="E1018" i="88"/>
  <c r="E1017" i="88"/>
  <c r="E1016" i="88"/>
  <c r="E1015" i="88"/>
  <c r="E1014" i="88"/>
  <c r="E1013" i="88"/>
  <c r="E1012" i="88"/>
  <c r="E1011" i="88"/>
  <c r="E1010" i="88"/>
  <c r="E1009" i="88"/>
  <c r="E1008" i="88"/>
  <c r="E1007" i="88"/>
  <c r="E1006" i="88"/>
  <c r="E1005" i="88"/>
  <c r="E1004" i="88"/>
  <c r="E1003" i="88"/>
  <c r="E1002" i="88"/>
  <c r="E1001" i="88"/>
  <c r="E1000" i="88"/>
  <c r="E999" i="88"/>
  <c r="E998" i="88"/>
  <c r="E997" i="88"/>
  <c r="E996" i="88"/>
  <c r="E995" i="88"/>
  <c r="E994" i="88"/>
  <c r="E993" i="88"/>
  <c r="E992" i="88"/>
  <c r="E991" i="88"/>
  <c r="E990" i="88"/>
  <c r="E989" i="88"/>
  <c r="E988" i="88"/>
  <c r="E987" i="88"/>
  <c r="E986" i="88"/>
  <c r="E985" i="88"/>
  <c r="E984" i="88"/>
  <c r="E983" i="88"/>
  <c r="E982" i="88"/>
  <c r="E981" i="88"/>
  <c r="E980" i="88"/>
  <c r="E979" i="88"/>
  <c r="E978" i="88"/>
  <c r="E977" i="88"/>
  <c r="E976" i="88"/>
  <c r="E975" i="88"/>
  <c r="E974" i="88"/>
  <c r="E973" i="88"/>
  <c r="E972" i="88"/>
  <c r="E971" i="88"/>
  <c r="E970" i="88"/>
  <c r="E969" i="88"/>
  <c r="E968" i="88"/>
  <c r="E967" i="88"/>
  <c r="E966" i="88"/>
  <c r="E965" i="88"/>
  <c r="E964" i="88"/>
  <c r="E963" i="88"/>
  <c r="E962" i="88"/>
  <c r="E961" i="88"/>
  <c r="E960" i="88"/>
  <c r="E959" i="88"/>
  <c r="E958" i="88"/>
  <c r="E957" i="88"/>
  <c r="E956" i="88"/>
  <c r="E955" i="88"/>
  <c r="E954" i="88"/>
  <c r="E953" i="88"/>
  <c r="E952" i="88"/>
  <c r="E951" i="88"/>
  <c r="E950" i="88"/>
  <c r="E949" i="88"/>
  <c r="E948" i="88"/>
  <c r="E947" i="88"/>
  <c r="E946" i="88"/>
  <c r="E945" i="88"/>
  <c r="E944" i="88"/>
  <c r="E943" i="88"/>
  <c r="E942" i="88"/>
  <c r="E941" i="88"/>
  <c r="E940" i="88"/>
  <c r="E939" i="88"/>
  <c r="E938" i="88"/>
  <c r="E937" i="88"/>
  <c r="E936" i="88"/>
  <c r="E935" i="88"/>
  <c r="E934" i="88"/>
  <c r="E933" i="88"/>
  <c r="E932" i="88"/>
  <c r="E931" i="88"/>
  <c r="E930" i="88"/>
  <c r="E929" i="88"/>
  <c r="E928" i="88"/>
  <c r="E927" i="88"/>
  <c r="E926" i="88"/>
  <c r="E925" i="88"/>
  <c r="E924" i="88"/>
  <c r="E923" i="88"/>
  <c r="E922" i="88"/>
  <c r="E921" i="88"/>
  <c r="E920" i="88"/>
  <c r="E919" i="88"/>
  <c r="E918" i="88"/>
  <c r="E917" i="88"/>
  <c r="E916" i="88"/>
  <c r="E915" i="88"/>
  <c r="E914" i="88"/>
  <c r="E913" i="88"/>
  <c r="E912" i="88"/>
  <c r="E911" i="88"/>
  <c r="E910" i="88"/>
  <c r="E909" i="88"/>
  <c r="E908" i="88"/>
  <c r="E907" i="88"/>
  <c r="E906" i="88"/>
  <c r="E905" i="88"/>
  <c r="E904" i="88"/>
  <c r="E903" i="88"/>
  <c r="E902" i="88"/>
  <c r="E901" i="88"/>
  <c r="E900" i="88"/>
  <c r="E899" i="88"/>
  <c r="E898" i="88"/>
  <c r="E897" i="88"/>
  <c r="E896" i="88"/>
  <c r="E895" i="88"/>
  <c r="E894" i="88"/>
  <c r="E893" i="88"/>
  <c r="E892" i="88"/>
  <c r="E891" i="88"/>
  <c r="E890" i="88"/>
  <c r="E889" i="88"/>
  <c r="E888" i="88"/>
  <c r="E887" i="88"/>
  <c r="E886" i="88"/>
  <c r="E885" i="88"/>
  <c r="E884" i="88"/>
  <c r="E883" i="88"/>
  <c r="E882" i="88"/>
  <c r="E881" i="88"/>
  <c r="E880" i="88"/>
  <c r="E879" i="88"/>
  <c r="E878" i="88"/>
  <c r="E877" i="88"/>
  <c r="E876" i="88"/>
  <c r="E875" i="88"/>
  <c r="E874" i="88"/>
  <c r="E873" i="88"/>
  <c r="E872" i="88"/>
  <c r="E871" i="88"/>
  <c r="E870" i="88"/>
  <c r="E869" i="88"/>
  <c r="E868" i="88"/>
  <c r="E867" i="88"/>
  <c r="E866" i="88"/>
  <c r="E865" i="88"/>
  <c r="E864" i="88"/>
  <c r="E863" i="88"/>
  <c r="E862" i="88"/>
  <c r="E861" i="88"/>
  <c r="E860" i="88"/>
  <c r="E859" i="88"/>
  <c r="E858" i="88"/>
  <c r="E857" i="88"/>
  <c r="E856" i="88"/>
  <c r="E855" i="88"/>
  <c r="E854" i="88"/>
  <c r="E853" i="88"/>
  <c r="E852" i="88"/>
  <c r="E851" i="88"/>
  <c r="E850" i="88"/>
  <c r="E849" i="88"/>
  <c r="E848" i="88"/>
  <c r="E847" i="88"/>
  <c r="E846" i="88"/>
  <c r="E845" i="88"/>
  <c r="E844" i="88"/>
  <c r="E843" i="88"/>
  <c r="E842" i="88"/>
  <c r="E841" i="88"/>
  <c r="E840" i="88"/>
  <c r="E839" i="88"/>
  <c r="E838" i="88"/>
  <c r="E837" i="88"/>
  <c r="E836" i="88"/>
  <c r="E835" i="88"/>
  <c r="E834" i="88"/>
  <c r="E833" i="88"/>
  <c r="E832" i="88"/>
  <c r="E831" i="88"/>
  <c r="E830" i="88"/>
  <c r="E829" i="88"/>
  <c r="E828" i="88"/>
  <c r="E827" i="88"/>
  <c r="E826" i="88"/>
  <c r="E825" i="88"/>
  <c r="E824" i="88"/>
  <c r="E823" i="88"/>
  <c r="E822" i="88"/>
  <c r="E821" i="88"/>
  <c r="E820" i="88"/>
  <c r="E819" i="88"/>
  <c r="E818" i="88"/>
  <c r="E817" i="88"/>
  <c r="E816" i="88"/>
  <c r="E815" i="88"/>
  <c r="E814" i="88"/>
  <c r="E813" i="88"/>
  <c r="E812" i="88"/>
  <c r="E811" i="88"/>
  <c r="E810" i="88"/>
  <c r="E809" i="88"/>
  <c r="E808" i="88"/>
  <c r="E807" i="88"/>
  <c r="E806" i="88"/>
  <c r="E805" i="88"/>
  <c r="E804" i="88"/>
  <c r="E803" i="88"/>
  <c r="E802" i="88"/>
  <c r="E801" i="88"/>
  <c r="E800" i="88"/>
  <c r="E799" i="88"/>
  <c r="E798" i="88"/>
  <c r="E797" i="88"/>
  <c r="E796" i="88"/>
  <c r="D23" i="88"/>
  <c r="E70" i="88"/>
  <c r="C72" i="88"/>
  <c r="E73" i="88"/>
  <c r="C75" i="88"/>
  <c r="E76" i="88"/>
  <c r="C78" i="88"/>
  <c r="E79" i="88"/>
  <c r="C81" i="88"/>
  <c r="E82" i="88"/>
  <c r="C84" i="88"/>
  <c r="E85" i="88"/>
  <c r="C87" i="88"/>
  <c r="E88" i="88"/>
  <c r="C90" i="88"/>
  <c r="E91" i="88"/>
  <c r="C93" i="88"/>
  <c r="E94" i="88"/>
  <c r="C96" i="88"/>
  <c r="E97" i="88"/>
  <c r="C99" i="88"/>
  <c r="E100" i="88"/>
  <c r="C102" i="88"/>
  <c r="E103" i="88"/>
  <c r="C105" i="88"/>
  <c r="E106" i="88"/>
  <c r="C108" i="88"/>
  <c r="E109" i="88"/>
  <c r="C111" i="88"/>
  <c r="E112" i="88"/>
  <c r="C114" i="88"/>
  <c r="E115" i="88"/>
  <c r="C117" i="88"/>
  <c r="E118" i="88"/>
  <c r="C120" i="88"/>
  <c r="E121" i="88"/>
  <c r="C123" i="88"/>
  <c r="E124" i="88"/>
  <c r="C126" i="88"/>
  <c r="E127" i="88"/>
  <c r="C129" i="88"/>
  <c r="E130" i="88"/>
  <c r="C132" i="88"/>
  <c r="E133" i="88"/>
  <c r="C135" i="88"/>
  <c r="E136" i="88"/>
  <c r="C138" i="88"/>
  <c r="E139" i="88"/>
  <c r="C141" i="88"/>
  <c r="E142" i="88"/>
  <c r="C144" i="88"/>
  <c r="E145" i="88"/>
  <c r="C147" i="88"/>
  <c r="E148" i="88"/>
  <c r="C150" i="88"/>
  <c r="E151" i="88"/>
  <c r="C153" i="88"/>
  <c r="E154" i="88"/>
  <c r="C156" i="88"/>
  <c r="E157" i="88"/>
  <c r="C159" i="88"/>
  <c r="E160" i="88"/>
  <c r="C162" i="88"/>
  <c r="E163" i="88"/>
  <c r="C165" i="88"/>
  <c r="E166" i="88"/>
  <c r="C168" i="88"/>
  <c r="E169" i="88"/>
  <c r="C171" i="88"/>
  <c r="E172" i="88"/>
  <c r="C174" i="88"/>
  <c r="E175" i="88"/>
  <c r="C177" i="88"/>
  <c r="E178" i="88"/>
  <c r="C180" i="88"/>
  <c r="E181" i="88"/>
  <c r="C183" i="88"/>
  <c r="E184" i="88"/>
  <c r="C186" i="88"/>
  <c r="E187" i="88"/>
  <c r="C189" i="88"/>
  <c r="E190" i="88"/>
  <c r="C192" i="88"/>
  <c r="E193" i="88"/>
  <c r="C195" i="88"/>
  <c r="E196" i="88"/>
  <c r="E54" i="34" l="1"/>
  <c r="F54" i="34" s="1"/>
  <c r="E53" i="34"/>
  <c r="F53" i="34" s="1"/>
  <c r="C50" i="34"/>
  <c r="C49" i="34"/>
  <c r="R50" i="81"/>
  <c r="C49" i="81" s="1"/>
  <c r="E54" i="81"/>
  <c r="F54" i="81" s="1"/>
  <c r="E53" i="81"/>
  <c r="F53" i="81" s="1"/>
  <c r="C50" i="81"/>
  <c r="C16" i="12"/>
  <c r="E4" i="4"/>
  <c r="B5" i="62" s="1"/>
  <c r="B73" i="72" s="1"/>
  <c r="C21" i="12"/>
  <c r="D8" i="49"/>
  <c r="C33" i="68"/>
  <c r="C39" i="68" s="1"/>
  <c r="C33" i="69"/>
  <c r="C39" i="69" s="1"/>
  <c r="C22" i="12"/>
  <c r="C30" i="12" s="1"/>
  <c r="C28" i="12" s="1"/>
  <c r="C20" i="68"/>
  <c r="C28" i="68" s="1"/>
  <c r="C27" i="68" s="1"/>
  <c r="C20" i="69"/>
  <c r="B2" i="34" l="1"/>
  <c r="B3" i="34"/>
  <c r="B3" i="81"/>
  <c r="U8" i="1"/>
  <c r="B2" i="81"/>
  <c r="K4" i="4"/>
  <c r="B46" i="48" s="1"/>
  <c r="B4" i="72" s="1"/>
  <c r="C102" i="86"/>
  <c r="C21" i="86"/>
  <c r="C28" i="69"/>
  <c r="C27" i="69" s="1"/>
  <c r="C46" i="69"/>
  <c r="C45" i="69" s="1"/>
  <c r="C46" i="68"/>
  <c r="C45" i="68" s="1"/>
  <c r="B7" i="76"/>
  <c r="D2" i="37"/>
  <c r="L48" i="15"/>
  <c r="F38" i="67"/>
  <c r="C20" i="86"/>
  <c r="J15" i="15"/>
  <c r="M28" i="87"/>
  <c r="C76" i="67"/>
  <c r="AO11" i="1"/>
  <c r="F16" i="67"/>
  <c r="C76" i="15"/>
  <c r="C20" i="82"/>
  <c r="M23" i="15"/>
  <c r="F9" i="87"/>
  <c r="D5" i="73"/>
  <c r="D2" i="34"/>
  <c r="F8" i="87"/>
  <c r="M22" i="15"/>
  <c r="AO7" i="1"/>
  <c r="F7" i="84"/>
  <c r="M24" i="87"/>
  <c r="M8" i="67"/>
  <c r="F9" i="67"/>
  <c r="E7" i="76"/>
  <c r="D6" i="73"/>
  <c r="J15" i="87"/>
  <c r="C14" i="15"/>
  <c r="F38" i="87"/>
  <c r="F4" i="73"/>
  <c r="F7" i="15"/>
  <c r="E11" i="76"/>
  <c r="F37" i="84"/>
  <c r="AO12" i="1"/>
  <c r="M22" i="84"/>
  <c r="C76" i="87"/>
  <c r="C76" i="84"/>
  <c r="M6" i="15"/>
  <c r="F26" i="87"/>
  <c r="B6" i="76"/>
  <c r="B13" i="76"/>
  <c r="L48" i="87"/>
  <c r="F35" i="84"/>
  <c r="B9" i="76"/>
  <c r="F36" i="15"/>
  <c r="F40" i="84"/>
  <c r="F7" i="67"/>
  <c r="M26" i="87"/>
  <c r="M28" i="84"/>
  <c r="F36" i="87"/>
  <c r="F26" i="67"/>
  <c r="D7" i="73"/>
  <c r="F20" i="88"/>
  <c r="M24" i="15"/>
  <c r="F5" i="73"/>
  <c r="C19" i="82"/>
  <c r="F40" i="67"/>
  <c r="F13" i="87"/>
  <c r="M8" i="15"/>
  <c r="M23" i="87"/>
  <c r="J15" i="67"/>
  <c r="E12" i="76"/>
  <c r="F35" i="15"/>
  <c r="F37" i="15"/>
  <c r="D4" i="73"/>
  <c r="M9" i="15"/>
  <c r="M8" i="84"/>
  <c r="D2" i="36"/>
  <c r="M28" i="15"/>
  <c r="AO9" i="1"/>
  <c r="M29" i="84"/>
  <c r="M9" i="84"/>
  <c r="G1" i="73"/>
  <c r="F6" i="87"/>
  <c r="M6" i="67"/>
  <c r="E6" i="76"/>
  <c r="M21" i="15"/>
  <c r="F13" i="15"/>
  <c r="F37" i="87"/>
  <c r="F36" i="67"/>
  <c r="B11" i="76"/>
  <c r="B10" i="76"/>
  <c r="E2" i="68"/>
  <c r="D3" i="73"/>
  <c r="F9" i="84"/>
  <c r="M29" i="15"/>
  <c r="F43" i="87"/>
  <c r="D2" i="21"/>
  <c r="M28" i="67"/>
  <c r="L47" i="15"/>
  <c r="F35" i="87"/>
  <c r="F16" i="15"/>
  <c r="M29" i="87"/>
  <c r="M6" i="87"/>
  <c r="F42" i="87"/>
  <c r="F6" i="84"/>
  <c r="F9" i="15"/>
  <c r="M29" i="67"/>
  <c r="J15" i="84"/>
  <c r="E8" i="76"/>
  <c r="F37" i="67"/>
  <c r="F41" i="15"/>
  <c r="F40" i="15"/>
  <c r="M26" i="15"/>
  <c r="F42" i="15"/>
  <c r="F43" i="84"/>
  <c r="B12" i="76"/>
  <c r="F20" i="31"/>
  <c r="M22" i="87"/>
  <c r="L47" i="67"/>
  <c r="F43" i="15"/>
  <c r="M23" i="67"/>
  <c r="M8" i="87"/>
  <c r="M21" i="87"/>
  <c r="L47" i="87"/>
  <c r="M27" i="67"/>
  <c r="AO13" i="1"/>
  <c r="M27" i="15"/>
  <c r="E13" i="76"/>
  <c r="F35" i="67"/>
  <c r="E2" i="69"/>
  <c r="F13" i="67"/>
  <c r="F26" i="84"/>
  <c r="L48" i="67"/>
  <c r="M21" i="67"/>
  <c r="F7" i="87"/>
  <c r="M24" i="84"/>
  <c r="F8" i="67"/>
  <c r="F16" i="84"/>
  <c r="E9" i="76"/>
  <c r="M27" i="84"/>
  <c r="F36" i="84"/>
  <c r="F16" i="87"/>
  <c r="E10" i="76"/>
  <c r="F7" i="73"/>
  <c r="F43" i="67"/>
  <c r="F42" i="84"/>
  <c r="D2" i="35"/>
  <c r="F26" i="15"/>
  <c r="M26" i="67"/>
  <c r="F6" i="73"/>
  <c r="F3" i="73"/>
  <c r="M24" i="67"/>
  <c r="F8" i="84"/>
  <c r="B8" i="76"/>
  <c r="M21" i="84"/>
  <c r="F42" i="67"/>
  <c r="F38" i="15"/>
  <c r="M27" i="87"/>
  <c r="M26" i="84"/>
  <c r="F20" i="85"/>
  <c r="L48" i="84"/>
  <c r="M9" i="67"/>
  <c r="M22" i="67"/>
  <c r="M6" i="84"/>
  <c r="D2" i="33"/>
  <c r="F8" i="15"/>
  <c r="M9" i="87"/>
  <c r="M23" i="84"/>
  <c r="F38" i="84"/>
  <c r="F13" i="84"/>
  <c r="L47" i="84"/>
  <c r="D2" i="83"/>
  <c r="D2" i="81"/>
  <c r="F40" i="87"/>
  <c r="F6" i="15"/>
  <c r="C19" i="9"/>
  <c r="F6" i="67"/>
  <c r="C20" i="9"/>
  <c r="C6" i="15" l="1"/>
  <c r="C33" i="15" s="1"/>
  <c r="F68" i="87"/>
  <c r="M59" i="84"/>
  <c r="L58" i="84"/>
  <c r="L59" i="84"/>
  <c r="Q74" i="84" s="1"/>
  <c r="N59" i="84"/>
  <c r="F66" i="84"/>
  <c r="F51" i="15"/>
  <c r="L60" i="84"/>
  <c r="Q57" i="84" s="1"/>
  <c r="J57" i="84"/>
  <c r="J55" i="84" s="1"/>
  <c r="J58" i="84" s="1"/>
  <c r="Q50" i="84" s="1"/>
  <c r="I54" i="84"/>
  <c r="J53" i="84"/>
  <c r="L57" i="84"/>
  <c r="L56" i="84"/>
  <c r="F66" i="15"/>
  <c r="J20" i="84"/>
  <c r="F51" i="84"/>
  <c r="C27" i="15"/>
  <c r="F71" i="67"/>
  <c r="F64" i="84"/>
  <c r="F51" i="67"/>
  <c r="F50" i="87"/>
  <c r="M7" i="87"/>
  <c r="J6" i="87" s="1"/>
  <c r="J20" i="67"/>
  <c r="L60" i="67"/>
  <c r="J53" i="67"/>
  <c r="F1" i="67" s="1"/>
  <c r="I54" i="67"/>
  <c r="L56" i="67"/>
  <c r="L57" i="67"/>
  <c r="J57" i="67"/>
  <c r="J55" i="67" s="1"/>
  <c r="J58" i="67" s="1"/>
  <c r="Q50" i="67" s="1"/>
  <c r="C27" i="84"/>
  <c r="C34" i="67"/>
  <c r="F63" i="67"/>
  <c r="C62" i="67" s="1"/>
  <c r="B13" i="70"/>
  <c r="L58" i="87"/>
  <c r="Q73" i="87" s="1"/>
  <c r="N59" i="87"/>
  <c r="L59" i="87"/>
  <c r="M59" i="87"/>
  <c r="J20" i="87"/>
  <c r="F71" i="15"/>
  <c r="N59" i="67"/>
  <c r="L58" i="67"/>
  <c r="L59" i="67"/>
  <c r="M59" i="67"/>
  <c r="F71" i="84"/>
  <c r="F68" i="15"/>
  <c r="F69" i="15"/>
  <c r="F65" i="67"/>
  <c r="C6" i="84"/>
  <c r="F63" i="87"/>
  <c r="C62" i="87" s="1"/>
  <c r="C34" i="87"/>
  <c r="L58" i="15"/>
  <c r="M59" i="15"/>
  <c r="N59" i="15"/>
  <c r="L59" i="15"/>
  <c r="Q74" i="15" s="1"/>
  <c r="F71" i="87"/>
  <c r="F64" i="67"/>
  <c r="F65" i="87"/>
  <c r="J20" i="15"/>
  <c r="E2" i="76"/>
  <c r="C6" i="87"/>
  <c r="B40" i="1"/>
  <c r="L36" i="43" s="1"/>
  <c r="B9" i="70"/>
  <c r="F65" i="15"/>
  <c r="C34" i="15"/>
  <c r="F63" i="15"/>
  <c r="C62" i="15" s="1"/>
  <c r="F68" i="67"/>
  <c r="C102" i="82"/>
  <c r="C21" i="82"/>
  <c r="C27" i="67"/>
  <c r="F64" i="87"/>
  <c r="F50" i="67"/>
  <c r="C49" i="67" s="1"/>
  <c r="C61" i="67" s="1"/>
  <c r="M7" i="67"/>
  <c r="J6" i="67" s="1"/>
  <c r="J19" i="67" s="1"/>
  <c r="F68" i="84"/>
  <c r="F64" i="15"/>
  <c r="C34" i="84"/>
  <c r="F63" i="84"/>
  <c r="C62" i="84" s="1"/>
  <c r="L56" i="87"/>
  <c r="J53" i="87"/>
  <c r="F1" i="87" s="1"/>
  <c r="L57" i="87"/>
  <c r="J57" i="87"/>
  <c r="J55" i="87" s="1"/>
  <c r="J58" i="87" s="1"/>
  <c r="Q50" i="87" s="1"/>
  <c r="I54" i="87"/>
  <c r="L60" i="87"/>
  <c r="B2" i="76"/>
  <c r="C27" i="87"/>
  <c r="Q71" i="84"/>
  <c r="Q71" i="87"/>
  <c r="B12" i="70"/>
  <c r="F65" i="84"/>
  <c r="F50" i="15"/>
  <c r="C49" i="15" s="1"/>
  <c r="C61" i="15" s="1"/>
  <c r="M7" i="15"/>
  <c r="J6" i="15" s="1"/>
  <c r="J19" i="15" s="1"/>
  <c r="I1" i="73"/>
  <c r="B39" i="1" s="1"/>
  <c r="M11" i="67" s="1"/>
  <c r="J10" i="67" s="1"/>
  <c r="F66" i="87"/>
  <c r="C15" i="15"/>
  <c r="C18" i="15"/>
  <c r="M7" i="84"/>
  <c r="J6" i="84" s="1"/>
  <c r="F50" i="84"/>
  <c r="B7" i="70"/>
  <c r="F51" i="87"/>
  <c r="C103" i="82"/>
  <c r="Q71" i="15"/>
  <c r="B11" i="70"/>
  <c r="Q71" i="67"/>
  <c r="C103" i="86"/>
  <c r="F66" i="67"/>
  <c r="J57" i="15"/>
  <c r="J55" i="15" s="1"/>
  <c r="J58" i="15" s="1"/>
  <c r="Q50" i="15" s="1"/>
  <c r="J53" i="15"/>
  <c r="Q52" i="15" s="1"/>
  <c r="I54" i="15"/>
  <c r="C103" i="9"/>
  <c r="C102" i="9"/>
  <c r="C21" i="9"/>
  <c r="C6" i="67"/>
  <c r="C33" i="67" s="1"/>
  <c r="F11" i="67"/>
  <c r="C53" i="67" s="1"/>
  <c r="J18" i="67"/>
  <c r="B3" i="76"/>
  <c r="Q61" i="84"/>
  <c r="J5" i="67"/>
  <c r="J24" i="67" s="1"/>
  <c r="Q60" i="87"/>
  <c r="C32" i="15"/>
  <c r="C31" i="15" s="1"/>
  <c r="Q66" i="84"/>
  <c r="Q73" i="15"/>
  <c r="Q60" i="15"/>
  <c r="Q52" i="67"/>
  <c r="Q57" i="67"/>
  <c r="Q66" i="67"/>
  <c r="Q52" i="87"/>
  <c r="Q60" i="84"/>
  <c r="Q73" i="84"/>
  <c r="Q73" i="67"/>
  <c r="Q60" i="67"/>
  <c r="C32" i="67"/>
  <c r="M11" i="84"/>
  <c r="J10" i="84" s="1"/>
  <c r="J5" i="84" s="1"/>
  <c r="M11" i="87"/>
  <c r="J10" i="87" s="1"/>
  <c r="J5" i="87" s="1"/>
  <c r="J18" i="15"/>
  <c r="J19" i="87"/>
  <c r="J18" i="87"/>
  <c r="Q52" i="84"/>
  <c r="F1" i="84"/>
  <c r="Q61" i="15"/>
  <c r="C32" i="84"/>
  <c r="C33" i="84"/>
  <c r="C49" i="87"/>
  <c r="C61" i="87" s="1"/>
  <c r="Q57" i="87"/>
  <c r="Q66" i="87"/>
  <c r="F24" i="84"/>
  <c r="C24" i="84" s="1"/>
  <c r="F24" i="15"/>
  <c r="C24" i="15" s="1"/>
  <c r="F24" i="87"/>
  <c r="C24" i="87" s="1"/>
  <c r="F24" i="67"/>
  <c r="C24" i="67" s="1"/>
  <c r="C17" i="67"/>
  <c r="C16" i="67"/>
  <c r="C17" i="15"/>
  <c r="C17" i="84"/>
  <c r="C14" i="84"/>
  <c r="C17" i="87"/>
  <c r="AE6" i="1"/>
  <c r="C14" i="67"/>
  <c r="C16" i="84"/>
  <c r="C16" i="15"/>
  <c r="C14" i="87"/>
  <c r="C16" i="87"/>
  <c r="AE10" i="1"/>
  <c r="AE8" i="1"/>
  <c r="F1" i="15" l="1"/>
  <c r="L56" i="15"/>
  <c r="C49" i="84"/>
  <c r="C61" i="84" s="1"/>
  <c r="C18" i="87"/>
  <c r="C15" i="87"/>
  <c r="C18" i="67"/>
  <c r="C15" i="67"/>
  <c r="C15" i="84"/>
  <c r="C18" i="84"/>
  <c r="C19" i="15"/>
  <c r="C20" i="15" s="1"/>
  <c r="J19" i="84"/>
  <c r="J18" i="84"/>
  <c r="Q61" i="67"/>
  <c r="Q74" i="67"/>
  <c r="F25" i="12"/>
  <c r="C26" i="12" s="1"/>
  <c r="D25" i="12" s="1"/>
  <c r="F22" i="69"/>
  <c r="C23" i="69" s="1"/>
  <c r="F22" i="11"/>
  <c r="C43" i="11" s="1"/>
  <c r="F22" i="68"/>
  <c r="C25" i="68" s="1"/>
  <c r="M11" i="15"/>
  <c r="J10" i="15" s="1"/>
  <c r="J5" i="15" s="1"/>
  <c r="J24" i="15" s="1"/>
  <c r="F11" i="15"/>
  <c r="C10" i="15" s="1"/>
  <c r="C5" i="15" s="1"/>
  <c r="C38" i="15" s="1"/>
  <c r="F11" i="87"/>
  <c r="C10" i="87" s="1"/>
  <c r="C5" i="87" s="1"/>
  <c r="C38" i="87" s="1"/>
  <c r="J17" i="67"/>
  <c r="F11" i="84"/>
  <c r="C53" i="84" s="1"/>
  <c r="C48" i="84" s="1"/>
  <c r="C60" i="84" s="1"/>
  <c r="C59" i="84" s="1"/>
  <c r="C32" i="87"/>
  <c r="C33" i="87"/>
  <c r="Q61" i="87"/>
  <c r="Q74" i="87"/>
  <c r="C10" i="67"/>
  <c r="C5" i="67" s="1"/>
  <c r="C38" i="67" s="1"/>
  <c r="C10" i="84"/>
  <c r="C5" i="84" s="1"/>
  <c r="C38" i="84" s="1"/>
  <c r="J26" i="67"/>
  <c r="C48" i="67"/>
  <c r="C60" i="67" s="1"/>
  <c r="C59" i="67" s="1"/>
  <c r="J17" i="87"/>
  <c r="J17" i="15"/>
  <c r="C31" i="67"/>
  <c r="C31" i="84"/>
  <c r="J24" i="87"/>
  <c r="J26" i="87"/>
  <c r="J24" i="84"/>
  <c r="J26" i="84"/>
  <c r="C25" i="69"/>
  <c r="C44" i="69"/>
  <c r="D41" i="69" s="1"/>
  <c r="C42" i="69"/>
  <c r="C24" i="69"/>
  <c r="C23" i="11"/>
  <c r="C24" i="11"/>
  <c r="C44" i="11"/>
  <c r="D41" i="11" s="1"/>
  <c r="C42" i="68"/>
  <c r="F41" i="68"/>
  <c r="C44" i="68"/>
  <c r="D41" i="68" s="1"/>
  <c r="C24" i="68"/>
  <c r="P36" i="43"/>
  <c r="Q36" i="43"/>
  <c r="M36" i="43"/>
  <c r="N36" i="43"/>
  <c r="O36" i="43"/>
  <c r="L37" i="43"/>
  <c r="C23" i="15"/>
  <c r="C66" i="84"/>
  <c r="F41" i="67"/>
  <c r="F41" i="84"/>
  <c r="F41" i="87"/>
  <c r="C26" i="11" l="1"/>
  <c r="D22" i="11" s="1"/>
  <c r="C25" i="11"/>
  <c r="C42" i="11"/>
  <c r="C41" i="11" s="1"/>
  <c r="C49" i="11" s="1"/>
  <c r="C51" i="11" s="1"/>
  <c r="C27" i="12"/>
  <c r="C25" i="12" s="1"/>
  <c r="C53" i="15"/>
  <c r="C48" i="15" s="1"/>
  <c r="C60" i="15" s="1"/>
  <c r="C59" i="15" s="1"/>
  <c r="C19" i="84"/>
  <c r="C20" i="84" s="1"/>
  <c r="C26" i="84" s="1"/>
  <c r="C19" i="87"/>
  <c r="C20" i="87" s="1"/>
  <c r="C23" i="87" s="1"/>
  <c r="C53" i="87"/>
  <c r="C48" i="87" s="1"/>
  <c r="C66" i="87" s="1"/>
  <c r="J26" i="15"/>
  <c r="J29" i="15" s="1"/>
  <c r="J17" i="84"/>
  <c r="C19" i="67"/>
  <c r="C20" i="67" s="1"/>
  <c r="C26" i="67" s="1"/>
  <c r="C23" i="68"/>
  <c r="C43" i="68"/>
  <c r="C41" i="68" s="1"/>
  <c r="C49" i="68" s="1"/>
  <c r="C51" i="68" s="1"/>
  <c r="C26" i="68"/>
  <c r="D22" i="68" s="1"/>
  <c r="C26" i="69"/>
  <c r="D22" i="69" s="1"/>
  <c r="C43" i="69"/>
  <c r="F41" i="69"/>
  <c r="C26" i="15"/>
  <c r="C31" i="87"/>
  <c r="C66" i="67"/>
  <c r="F69" i="67"/>
  <c r="J29" i="67"/>
  <c r="F69" i="87"/>
  <c r="F69" i="84"/>
  <c r="J29" i="84"/>
  <c r="J29" i="87"/>
  <c r="C29" i="15"/>
  <c r="J59" i="15" s="1"/>
  <c r="J60" i="15" s="1"/>
  <c r="Q48" i="15" s="1"/>
  <c r="C23" i="84"/>
  <c r="C29" i="84" s="1"/>
  <c r="J59" i="84" s="1"/>
  <c r="J60" i="84" s="1"/>
  <c r="C60" i="87"/>
  <c r="C59" i="87" s="1"/>
  <c r="C66" i="15"/>
  <c r="C22" i="69"/>
  <c r="C41" i="69"/>
  <c r="C49" i="69" s="1"/>
  <c r="C51" i="69" s="1"/>
  <c r="C32" i="12"/>
  <c r="B2" i="12" s="1"/>
  <c r="B3" i="12" s="1"/>
  <c r="Q49" i="15"/>
  <c r="C22" i="11"/>
  <c r="C13" i="15"/>
  <c r="C56" i="15" s="1"/>
  <c r="C65" i="15" s="1"/>
  <c r="P37" i="43"/>
  <c r="Q37" i="43"/>
  <c r="M37" i="43"/>
  <c r="N37" i="43"/>
  <c r="O37" i="43"/>
  <c r="C22" i="68"/>
  <c r="C31" i="68" s="1"/>
  <c r="C31" i="11" l="1"/>
  <c r="C31" i="69"/>
  <c r="C26" i="87"/>
  <c r="C29" i="87" s="1"/>
  <c r="J59" i="87" s="1"/>
  <c r="J60" i="87" s="1"/>
  <c r="Q48" i="87" s="1"/>
  <c r="C23" i="67"/>
  <c r="C29" i="67" s="1"/>
  <c r="C57" i="15"/>
  <c r="C64" i="15" s="1"/>
  <c r="C58" i="15" s="1"/>
  <c r="C67" i="15" s="1"/>
  <c r="C68" i="15" s="1"/>
  <c r="C71" i="15" s="1"/>
  <c r="L46" i="15"/>
  <c r="J14" i="15"/>
  <c r="J13" i="15" s="1"/>
  <c r="J23" i="15" s="1"/>
  <c r="C36" i="15"/>
  <c r="C13" i="87"/>
  <c r="C37" i="87" s="1"/>
  <c r="C13" i="84"/>
  <c r="Q48" i="84"/>
  <c r="L46" i="84"/>
  <c r="C36" i="84"/>
  <c r="Q49" i="84"/>
  <c r="C57" i="84"/>
  <c r="C64" i="84" s="1"/>
  <c r="J14" i="84"/>
  <c r="Q70" i="15"/>
  <c r="C52" i="69"/>
  <c r="C52" i="68"/>
  <c r="B2" i="68" s="1"/>
  <c r="B3" i="68" s="1"/>
  <c r="C37" i="15"/>
  <c r="C75" i="15"/>
  <c r="C52" i="11"/>
  <c r="B2" i="11" s="1"/>
  <c r="B3" i="11" s="1"/>
  <c r="J14" i="87" l="1"/>
  <c r="J22" i="87" s="1"/>
  <c r="C57" i="68"/>
  <c r="C56" i="68" s="1"/>
  <c r="C57" i="87"/>
  <c r="C64" i="87" s="1"/>
  <c r="C36" i="87"/>
  <c r="Q49" i="87"/>
  <c r="C57" i="67"/>
  <c r="C64" i="67" s="1"/>
  <c r="J14" i="67"/>
  <c r="Q49" i="67"/>
  <c r="C36" i="67"/>
  <c r="J59" i="67"/>
  <c r="J60" i="67" s="1"/>
  <c r="C13" i="67"/>
  <c r="C30" i="87"/>
  <c r="C39" i="87" s="1"/>
  <c r="Q69" i="87" s="1"/>
  <c r="C30" i="15"/>
  <c r="C39" i="15" s="1"/>
  <c r="C80" i="15" s="1"/>
  <c r="C79" i="15" s="1"/>
  <c r="L46" i="87"/>
  <c r="J22" i="15"/>
  <c r="J16" i="15" s="1"/>
  <c r="J25" i="15" s="1"/>
  <c r="C56" i="87"/>
  <c r="C65" i="87" s="1"/>
  <c r="C58" i="87" s="1"/>
  <c r="C67" i="87" s="1"/>
  <c r="C68" i="87" s="1"/>
  <c r="C71" i="87" s="1"/>
  <c r="Q70" i="87"/>
  <c r="C75" i="87"/>
  <c r="J13" i="87"/>
  <c r="J23" i="87" s="1"/>
  <c r="J16" i="87" s="1"/>
  <c r="J25" i="87" s="1"/>
  <c r="Q70" i="84"/>
  <c r="C37" i="84"/>
  <c r="C30" i="84" s="1"/>
  <c r="C39" i="84" s="1"/>
  <c r="C75" i="84"/>
  <c r="C56" i="84"/>
  <c r="C65" i="84" s="1"/>
  <c r="C58" i="84" s="1"/>
  <c r="C67" i="84" s="1"/>
  <c r="C68" i="84" s="1"/>
  <c r="C71" i="84" s="1"/>
  <c r="J13" i="84"/>
  <c r="J23" i="84" s="1"/>
  <c r="J22" i="84"/>
  <c r="B2" i="69"/>
  <c r="B3" i="69" s="1"/>
  <c r="C57" i="69"/>
  <c r="C56" i="69" s="1"/>
  <c r="C56" i="11"/>
  <c r="C57" i="11" s="1"/>
  <c r="L51" i="15"/>
  <c r="L51" i="84"/>
  <c r="L46" i="67" l="1"/>
  <c r="Q48" i="67"/>
  <c r="C75" i="67"/>
  <c r="C37" i="67"/>
  <c r="C30" i="67" s="1"/>
  <c r="C39" i="67" s="1"/>
  <c r="C56" i="67"/>
  <c r="C65" i="67" s="1"/>
  <c r="C58" i="67" s="1"/>
  <c r="C67" i="67" s="1"/>
  <c r="C68" i="67" s="1"/>
  <c r="C71" i="67" s="1"/>
  <c r="Q70" i="67"/>
  <c r="J13" i="67"/>
  <c r="J23" i="67" s="1"/>
  <c r="J22" i="67"/>
  <c r="C40" i="87"/>
  <c r="Q56" i="87" s="1"/>
  <c r="Q62" i="87" s="1"/>
  <c r="C80" i="87"/>
  <c r="C79" i="87" s="1"/>
  <c r="C40" i="15"/>
  <c r="C43" i="15" s="1"/>
  <c r="Q69" i="15"/>
  <c r="Q68" i="15" s="1"/>
  <c r="Q68" i="87"/>
  <c r="J16" i="84"/>
  <c r="J25" i="84" s="1"/>
  <c r="Q67" i="84"/>
  <c r="C40" i="84"/>
  <c r="C80" i="84"/>
  <c r="C79" i="84" s="1"/>
  <c r="Q69" i="84"/>
  <c r="Q68" i="84" s="1"/>
  <c r="Q67" i="15"/>
  <c r="L57" i="15"/>
  <c r="L60" i="15" s="1"/>
  <c r="L51" i="87"/>
  <c r="C83" i="87" l="1"/>
  <c r="C82" i="87" s="1"/>
  <c r="J16" i="67"/>
  <c r="J25" i="67" s="1"/>
  <c r="Q67" i="87"/>
  <c r="Q69" i="67"/>
  <c r="Q68" i="67" s="1"/>
  <c r="C40" i="67"/>
  <c r="C80" i="67"/>
  <c r="C79" i="67" s="1"/>
  <c r="Q65" i="15"/>
  <c r="Q47" i="87"/>
  <c r="Q53" i="87" s="1"/>
  <c r="C43" i="87"/>
  <c r="C45" i="87"/>
  <c r="C46" i="87" s="1"/>
  <c r="D2" i="87"/>
  <c r="B2" i="87" s="1"/>
  <c r="Q65" i="87"/>
  <c r="Q75" i="87" s="1"/>
  <c r="B2" i="15"/>
  <c r="B3" i="15" s="1"/>
  <c r="C83" i="15"/>
  <c r="C82" i="15" s="1"/>
  <c r="Q47" i="15"/>
  <c r="Q53" i="15" s="1"/>
  <c r="C46" i="15"/>
  <c r="Q56" i="15"/>
  <c r="C45" i="84"/>
  <c r="C46" i="84" s="1"/>
  <c r="Q65" i="84"/>
  <c r="Q75" i="84" s="1"/>
  <c r="D2" i="84"/>
  <c r="Q47" i="84"/>
  <c r="Q53" i="84" s="1"/>
  <c r="Q56" i="84"/>
  <c r="Q62" i="84" s="1"/>
  <c r="C43" i="84"/>
  <c r="C83" i="84"/>
  <c r="C82" i="84" s="1"/>
  <c r="Q57" i="15"/>
  <c r="Q66" i="15"/>
  <c r="AO10" i="1"/>
  <c r="L51" i="67"/>
  <c r="D19" i="86"/>
  <c r="B3" i="87" l="1"/>
  <c r="Q67" i="67"/>
  <c r="Q47" i="67"/>
  <c r="Q53" i="67" s="1"/>
  <c r="C43" i="67"/>
  <c r="D2" i="67"/>
  <c r="C83" i="67"/>
  <c r="C82" i="67" s="1"/>
  <c r="Q56" i="67"/>
  <c r="Q62" i="67" s="1"/>
  <c r="C45" i="67"/>
  <c r="C46" i="67" s="1"/>
  <c r="Q65" i="67"/>
  <c r="Q75" i="67" s="1"/>
  <c r="Q75" i="15"/>
  <c r="B10" i="70"/>
  <c r="D102" i="86"/>
  <c r="D21" i="86"/>
  <c r="D22" i="86"/>
  <c r="G19" i="86"/>
  <c r="R24" i="88" s="1"/>
  <c r="T24" i="88" s="1"/>
  <c r="AK3" i="89" s="1"/>
  <c r="Q62" i="15"/>
  <c r="B3" i="84"/>
  <c r="B2" i="84"/>
  <c r="D20" i="86"/>
  <c r="AO6" i="1"/>
  <c r="D20" i="82"/>
  <c r="D19" i="82"/>
  <c r="G20" i="86" l="1"/>
  <c r="D103" i="86"/>
  <c r="B2" i="67"/>
  <c r="B3" i="67"/>
  <c r="G21" i="86"/>
  <c r="R48" i="88"/>
  <c r="T48" i="88" s="1"/>
  <c r="AK27" i="89" s="1"/>
  <c r="R123" i="88"/>
  <c r="T123" i="88" s="1"/>
  <c r="AK102" i="89" s="1"/>
  <c r="R78" i="88"/>
  <c r="T78" i="88" s="1"/>
  <c r="AK57" i="89" s="1"/>
  <c r="R189" i="88"/>
  <c r="T189" i="88" s="1"/>
  <c r="AK168" i="89" s="1"/>
  <c r="R75" i="88"/>
  <c r="T75" i="88" s="1"/>
  <c r="AK54" i="89" s="1"/>
  <c r="R174" i="88"/>
  <c r="T174" i="88" s="1"/>
  <c r="AK153" i="89" s="1"/>
  <c r="R61" i="88"/>
  <c r="T61" i="88" s="1"/>
  <c r="AK40" i="89" s="1"/>
  <c r="R153" i="88"/>
  <c r="T153" i="88" s="1"/>
  <c r="AK132" i="89" s="1"/>
  <c r="R99" i="88"/>
  <c r="T99" i="88" s="1"/>
  <c r="AK78" i="89" s="1"/>
  <c r="R60" i="88"/>
  <c r="T60" i="88" s="1"/>
  <c r="AK39" i="89" s="1"/>
  <c r="R195" i="88"/>
  <c r="T195" i="88" s="1"/>
  <c r="AK174" i="89" s="1"/>
  <c r="R126" i="88"/>
  <c r="T126" i="88" s="1"/>
  <c r="AK105" i="89" s="1"/>
  <c r="R37" i="88"/>
  <c r="T37" i="88" s="1"/>
  <c r="AK16" i="89" s="1"/>
  <c r="R106" i="88"/>
  <c r="T106" i="88" s="1"/>
  <c r="AK85" i="89" s="1"/>
  <c r="R177" i="88"/>
  <c r="T177" i="88" s="1"/>
  <c r="AK156" i="89" s="1"/>
  <c r="R135" i="88"/>
  <c r="T135" i="88" s="1"/>
  <c r="AK114" i="89" s="1"/>
  <c r="R111" i="88"/>
  <c r="T111" i="88" s="1"/>
  <c r="AK90" i="89" s="1"/>
  <c r="R87" i="88"/>
  <c r="T87" i="88" s="1"/>
  <c r="AK66" i="89" s="1"/>
  <c r="R66" i="88"/>
  <c r="T66" i="88" s="1"/>
  <c r="AK45" i="89" s="1"/>
  <c r="R54" i="88"/>
  <c r="T54" i="88" s="1"/>
  <c r="AK33" i="89" s="1"/>
  <c r="R36" i="88"/>
  <c r="T36" i="88" s="1"/>
  <c r="AK15" i="89" s="1"/>
  <c r="R141" i="88"/>
  <c r="T141" i="88" s="1"/>
  <c r="AK120" i="89" s="1"/>
  <c r="R150" i="88"/>
  <c r="T150" i="88" s="1"/>
  <c r="AK129" i="89" s="1"/>
  <c r="R102" i="88"/>
  <c r="T102" i="88" s="1"/>
  <c r="AK81" i="89" s="1"/>
  <c r="R26" i="88"/>
  <c r="T26" i="88" s="1"/>
  <c r="AK5" i="89" s="1"/>
  <c r="R49" i="88"/>
  <c r="T49" i="88" s="1"/>
  <c r="AK28" i="89" s="1"/>
  <c r="R82" i="88"/>
  <c r="T82" i="88" s="1"/>
  <c r="AK61" i="89" s="1"/>
  <c r="R151" i="88"/>
  <c r="T151" i="88" s="1"/>
  <c r="AK130" i="89" s="1"/>
  <c r="R165" i="88"/>
  <c r="T165" i="88" s="1"/>
  <c r="AK144" i="89" s="1"/>
  <c r="R147" i="88"/>
  <c r="T147" i="88" s="1"/>
  <c r="AK126" i="89" s="1"/>
  <c r="R129" i="88"/>
  <c r="T129" i="88" s="1"/>
  <c r="AK108" i="89" s="1"/>
  <c r="R117" i="88"/>
  <c r="T117" i="88" s="1"/>
  <c r="AK96" i="89" s="1"/>
  <c r="R105" i="88"/>
  <c r="T105" i="88" s="1"/>
  <c r="AK84" i="89" s="1"/>
  <c r="R93" i="88"/>
  <c r="T93" i="88" s="1"/>
  <c r="AK72" i="89" s="1"/>
  <c r="R81" i="88"/>
  <c r="T81" i="88" s="1"/>
  <c r="AK60" i="89" s="1"/>
  <c r="R69" i="88"/>
  <c r="T69" i="88" s="1"/>
  <c r="AK48" i="89" s="1"/>
  <c r="R63" i="88"/>
  <c r="T63" i="88" s="1"/>
  <c r="AK42" i="89" s="1"/>
  <c r="R57" i="88"/>
  <c r="T57" i="88" s="1"/>
  <c r="AK36" i="89" s="1"/>
  <c r="R51" i="88"/>
  <c r="T51" i="88" s="1"/>
  <c r="AK30" i="89" s="1"/>
  <c r="R42" i="88"/>
  <c r="T42" i="88" s="1"/>
  <c r="AK21" i="89" s="1"/>
  <c r="R30" i="88"/>
  <c r="T30" i="88" s="1"/>
  <c r="AK9" i="89" s="1"/>
  <c r="R171" i="88"/>
  <c r="T171" i="88" s="1"/>
  <c r="AK150" i="89" s="1"/>
  <c r="R186" i="88"/>
  <c r="T186" i="88" s="1"/>
  <c r="AK165" i="89" s="1"/>
  <c r="R162" i="88"/>
  <c r="T162" i="88" s="1"/>
  <c r="AK141" i="89" s="1"/>
  <c r="R138" i="88"/>
  <c r="T138" i="88" s="1"/>
  <c r="AK117" i="89" s="1"/>
  <c r="R114" i="88"/>
  <c r="T114" i="88" s="1"/>
  <c r="AK93" i="89" s="1"/>
  <c r="R90" i="88"/>
  <c r="T90" i="88" s="1"/>
  <c r="AK69" i="89" s="1"/>
  <c r="S24" i="88"/>
  <c r="R31" i="88"/>
  <c r="T31" i="88" s="1"/>
  <c r="AK10" i="89" s="1"/>
  <c r="R43" i="88"/>
  <c r="T43" i="88" s="1"/>
  <c r="AK22" i="89" s="1"/>
  <c r="R55" i="88"/>
  <c r="T55" i="88" s="1"/>
  <c r="AK34" i="89" s="1"/>
  <c r="R70" i="88"/>
  <c r="T70" i="88" s="1"/>
  <c r="AK49" i="89" s="1"/>
  <c r="R94" i="88"/>
  <c r="T94" i="88" s="1"/>
  <c r="AK73" i="89" s="1"/>
  <c r="R127" i="88"/>
  <c r="T127" i="88" s="1"/>
  <c r="AK106" i="89" s="1"/>
  <c r="R175" i="88"/>
  <c r="T175" i="88" s="1"/>
  <c r="AK154" i="89" s="1"/>
  <c r="R45" i="88"/>
  <c r="T45" i="88" s="1"/>
  <c r="AK24" i="89" s="1"/>
  <c r="R39" i="88"/>
  <c r="T39" i="88" s="1"/>
  <c r="AK18" i="89" s="1"/>
  <c r="R33" i="88"/>
  <c r="T33" i="88" s="1"/>
  <c r="AK12" i="89" s="1"/>
  <c r="R27" i="88"/>
  <c r="T27" i="88" s="1"/>
  <c r="AK6" i="89" s="1"/>
  <c r="R183" i="88"/>
  <c r="T183" i="88" s="1"/>
  <c r="AK162" i="89" s="1"/>
  <c r="R159" i="88"/>
  <c r="T159" i="88" s="1"/>
  <c r="AK138" i="89" s="1"/>
  <c r="R192" i="88"/>
  <c r="T192" i="88" s="1"/>
  <c r="AK171" i="89" s="1"/>
  <c r="R180" i="88"/>
  <c r="T180" i="88" s="1"/>
  <c r="AK159" i="89" s="1"/>
  <c r="R168" i="88"/>
  <c r="T168" i="88" s="1"/>
  <c r="AK147" i="89" s="1"/>
  <c r="R156" i="88"/>
  <c r="T156" i="88" s="1"/>
  <c r="AK135" i="89" s="1"/>
  <c r="R144" i="88"/>
  <c r="T144" i="88" s="1"/>
  <c r="AK123" i="89" s="1"/>
  <c r="R132" i="88"/>
  <c r="T132" i="88" s="1"/>
  <c r="AK111" i="89" s="1"/>
  <c r="R120" i="88"/>
  <c r="T120" i="88" s="1"/>
  <c r="AK99" i="89" s="1"/>
  <c r="R108" i="88"/>
  <c r="T108" i="88" s="1"/>
  <c r="AK87" i="89" s="1"/>
  <c r="R96" i="88"/>
  <c r="T96" i="88" s="1"/>
  <c r="AK75" i="89" s="1"/>
  <c r="R84" i="88"/>
  <c r="T84" i="88" s="1"/>
  <c r="AK63" i="89" s="1"/>
  <c r="R72" i="88"/>
  <c r="T72" i="88" s="1"/>
  <c r="AK51" i="89" s="1"/>
  <c r="R25" i="88"/>
  <c r="T25" i="88" s="1"/>
  <c r="AK4" i="89" s="1"/>
  <c r="R28" i="88"/>
  <c r="T28" i="88" s="1"/>
  <c r="AK7" i="89" s="1"/>
  <c r="R34" i="88"/>
  <c r="T34" i="88" s="1"/>
  <c r="AK13" i="89" s="1"/>
  <c r="R40" i="88"/>
  <c r="T40" i="88" s="1"/>
  <c r="AK19" i="89" s="1"/>
  <c r="R46" i="88"/>
  <c r="T46" i="88" s="1"/>
  <c r="AK25" i="89" s="1"/>
  <c r="R52" i="88"/>
  <c r="T52" i="88" s="1"/>
  <c r="AK31" i="89" s="1"/>
  <c r="R58" i="88"/>
  <c r="T58" i="88" s="1"/>
  <c r="AK37" i="89" s="1"/>
  <c r="R64" i="88"/>
  <c r="T64" i="88" s="1"/>
  <c r="AK43" i="89" s="1"/>
  <c r="R76" i="88"/>
  <c r="T76" i="88" s="1"/>
  <c r="AK55" i="89" s="1"/>
  <c r="R88" i="88"/>
  <c r="T88" i="88" s="1"/>
  <c r="AK67" i="89" s="1"/>
  <c r="R100" i="88"/>
  <c r="T100" i="88" s="1"/>
  <c r="AK79" i="89" s="1"/>
  <c r="R115" i="88"/>
  <c r="T115" i="88" s="1"/>
  <c r="AK94" i="89" s="1"/>
  <c r="R139" i="88"/>
  <c r="T139" i="88" s="1"/>
  <c r="AK118" i="89" s="1"/>
  <c r="R163" i="88"/>
  <c r="T163" i="88" s="1"/>
  <c r="AK142" i="89" s="1"/>
  <c r="R187" i="88"/>
  <c r="T187" i="88" s="1"/>
  <c r="AK166" i="89" s="1"/>
  <c r="R67" i="88"/>
  <c r="T67" i="88" s="1"/>
  <c r="AK46" i="89" s="1"/>
  <c r="R73" i="88"/>
  <c r="T73" i="88" s="1"/>
  <c r="AK52" i="89" s="1"/>
  <c r="R79" i="88"/>
  <c r="T79" i="88" s="1"/>
  <c r="AK58" i="89" s="1"/>
  <c r="R85" i="88"/>
  <c r="T85" i="88" s="1"/>
  <c r="AK64" i="89" s="1"/>
  <c r="R91" i="88"/>
  <c r="T91" i="88" s="1"/>
  <c r="AK70" i="89" s="1"/>
  <c r="R97" i="88"/>
  <c r="T97" i="88" s="1"/>
  <c r="AK76" i="89" s="1"/>
  <c r="R103" i="88"/>
  <c r="T103" i="88" s="1"/>
  <c r="AK82" i="89" s="1"/>
  <c r="R109" i="88"/>
  <c r="T109" i="88" s="1"/>
  <c r="AK88" i="89" s="1"/>
  <c r="R121" i="88"/>
  <c r="T121" i="88" s="1"/>
  <c r="AK100" i="89" s="1"/>
  <c r="R133" i="88"/>
  <c r="T133" i="88" s="1"/>
  <c r="AK112" i="89" s="1"/>
  <c r="R145" i="88"/>
  <c r="T145" i="88" s="1"/>
  <c r="AK124" i="89" s="1"/>
  <c r="R157" i="88"/>
  <c r="T157" i="88" s="1"/>
  <c r="AK136" i="89" s="1"/>
  <c r="R169" i="88"/>
  <c r="T169" i="88" s="1"/>
  <c r="AK148" i="89" s="1"/>
  <c r="R181" i="88"/>
  <c r="T181" i="88" s="1"/>
  <c r="AK160" i="89" s="1"/>
  <c r="R193" i="88"/>
  <c r="T193" i="88" s="1"/>
  <c r="AK172" i="89" s="1"/>
  <c r="R112" i="88"/>
  <c r="T112" i="88" s="1"/>
  <c r="AK91" i="89" s="1"/>
  <c r="R118" i="88"/>
  <c r="T118" i="88" s="1"/>
  <c r="AK97" i="89" s="1"/>
  <c r="R124" i="88"/>
  <c r="T124" i="88" s="1"/>
  <c r="AK103" i="89" s="1"/>
  <c r="R130" i="88"/>
  <c r="T130" i="88" s="1"/>
  <c r="AK109" i="89" s="1"/>
  <c r="R136" i="88"/>
  <c r="T136" i="88" s="1"/>
  <c r="AK115" i="89" s="1"/>
  <c r="R142" i="88"/>
  <c r="T142" i="88" s="1"/>
  <c r="AK121" i="89" s="1"/>
  <c r="R148" i="88"/>
  <c r="T148" i="88" s="1"/>
  <c r="AK127" i="89" s="1"/>
  <c r="R154" i="88"/>
  <c r="T154" i="88" s="1"/>
  <c r="AK133" i="89" s="1"/>
  <c r="R160" i="88"/>
  <c r="T160" i="88" s="1"/>
  <c r="AK139" i="89" s="1"/>
  <c r="R166" i="88"/>
  <c r="T166" i="88" s="1"/>
  <c r="AK145" i="89" s="1"/>
  <c r="R172" i="88"/>
  <c r="T172" i="88" s="1"/>
  <c r="AK151" i="89" s="1"/>
  <c r="R178" i="88"/>
  <c r="T178" i="88" s="1"/>
  <c r="AK157" i="89" s="1"/>
  <c r="R184" i="88"/>
  <c r="T184" i="88" s="1"/>
  <c r="AK163" i="89" s="1"/>
  <c r="R190" i="88"/>
  <c r="T190" i="88" s="1"/>
  <c r="AK169" i="89" s="1"/>
  <c r="R196" i="88"/>
  <c r="T196" i="88" s="1"/>
  <c r="AK175" i="89" s="1"/>
  <c r="R29" i="88"/>
  <c r="T29" i="88" s="1"/>
  <c r="AK8" i="89" s="1"/>
  <c r="R32" i="88"/>
  <c r="T32" i="88" s="1"/>
  <c r="AK11" i="89" s="1"/>
  <c r="R35" i="88"/>
  <c r="T35" i="88" s="1"/>
  <c r="AK14" i="89" s="1"/>
  <c r="R38" i="88"/>
  <c r="T38" i="88" s="1"/>
  <c r="AK17" i="89" s="1"/>
  <c r="R41" i="88"/>
  <c r="T41" i="88" s="1"/>
  <c r="AK20" i="89" s="1"/>
  <c r="R44" i="88"/>
  <c r="T44" i="88" s="1"/>
  <c r="AK23" i="89" s="1"/>
  <c r="R47" i="88"/>
  <c r="T47" i="88" s="1"/>
  <c r="AK26" i="89" s="1"/>
  <c r="R50" i="88"/>
  <c r="T50" i="88" s="1"/>
  <c r="AK29" i="89" s="1"/>
  <c r="R53" i="88"/>
  <c r="T53" i="88" s="1"/>
  <c r="AK32" i="89" s="1"/>
  <c r="R56" i="88"/>
  <c r="T56" i="88" s="1"/>
  <c r="AK35" i="89" s="1"/>
  <c r="R59" i="88"/>
  <c r="T59" i="88" s="1"/>
  <c r="AK38" i="89" s="1"/>
  <c r="R62" i="88"/>
  <c r="T62" i="88" s="1"/>
  <c r="AK41" i="89" s="1"/>
  <c r="R65" i="88"/>
  <c r="T65" i="88" s="1"/>
  <c r="AK44" i="89" s="1"/>
  <c r="R68" i="88"/>
  <c r="T68" i="88" s="1"/>
  <c r="AK47" i="89" s="1"/>
  <c r="R71" i="88"/>
  <c r="T71" i="88" s="1"/>
  <c r="AK50" i="89" s="1"/>
  <c r="R74" i="88"/>
  <c r="T74" i="88" s="1"/>
  <c r="AK53" i="89" s="1"/>
  <c r="R77" i="88"/>
  <c r="T77" i="88" s="1"/>
  <c r="AK56" i="89" s="1"/>
  <c r="R80" i="88"/>
  <c r="T80" i="88" s="1"/>
  <c r="AK59" i="89" s="1"/>
  <c r="R83" i="88"/>
  <c r="T83" i="88" s="1"/>
  <c r="AK62" i="89" s="1"/>
  <c r="R86" i="88"/>
  <c r="T86" i="88" s="1"/>
  <c r="AK65" i="89" s="1"/>
  <c r="R89" i="88"/>
  <c r="T89" i="88" s="1"/>
  <c r="AK68" i="89" s="1"/>
  <c r="R92" i="88"/>
  <c r="T92" i="88" s="1"/>
  <c r="AK71" i="89" s="1"/>
  <c r="R95" i="88"/>
  <c r="T95" i="88" s="1"/>
  <c r="AK74" i="89" s="1"/>
  <c r="R98" i="88"/>
  <c r="T98" i="88" s="1"/>
  <c r="AK77" i="89" s="1"/>
  <c r="R101" i="88"/>
  <c r="T101" i="88" s="1"/>
  <c r="AK80" i="89" s="1"/>
  <c r="R104" i="88"/>
  <c r="T104" i="88" s="1"/>
  <c r="AK83" i="89" s="1"/>
  <c r="R107" i="88"/>
  <c r="T107" i="88" s="1"/>
  <c r="AK86" i="89" s="1"/>
  <c r="R110" i="88"/>
  <c r="T110" i="88" s="1"/>
  <c r="AK89" i="89" s="1"/>
  <c r="R113" i="88"/>
  <c r="T113" i="88" s="1"/>
  <c r="AK92" i="89" s="1"/>
  <c r="R116" i="88"/>
  <c r="T116" i="88" s="1"/>
  <c r="AK95" i="89" s="1"/>
  <c r="R119" i="88"/>
  <c r="T119" i="88" s="1"/>
  <c r="AK98" i="89" s="1"/>
  <c r="R122" i="88"/>
  <c r="T122" i="88" s="1"/>
  <c r="AK101" i="89" s="1"/>
  <c r="R125" i="88"/>
  <c r="T125" i="88" s="1"/>
  <c r="AK104" i="89" s="1"/>
  <c r="R128" i="88"/>
  <c r="T128" i="88" s="1"/>
  <c r="AK107" i="89" s="1"/>
  <c r="R131" i="88"/>
  <c r="T131" i="88" s="1"/>
  <c r="AK110" i="89" s="1"/>
  <c r="R134" i="88"/>
  <c r="T134" i="88" s="1"/>
  <c r="AK113" i="89" s="1"/>
  <c r="R137" i="88"/>
  <c r="T137" i="88" s="1"/>
  <c r="AK116" i="89" s="1"/>
  <c r="R140" i="88"/>
  <c r="T140" i="88" s="1"/>
  <c r="AK119" i="89" s="1"/>
  <c r="R143" i="88"/>
  <c r="T143" i="88" s="1"/>
  <c r="AK122" i="89" s="1"/>
  <c r="R146" i="88"/>
  <c r="T146" i="88" s="1"/>
  <c r="AK125" i="89" s="1"/>
  <c r="R149" i="88"/>
  <c r="T149" i="88" s="1"/>
  <c r="AK128" i="89" s="1"/>
  <c r="R152" i="88"/>
  <c r="T152" i="88" s="1"/>
  <c r="AK131" i="89" s="1"/>
  <c r="R155" i="88"/>
  <c r="T155" i="88" s="1"/>
  <c r="AK134" i="89" s="1"/>
  <c r="R158" i="88"/>
  <c r="T158" i="88" s="1"/>
  <c r="AK137" i="89" s="1"/>
  <c r="R161" i="88"/>
  <c r="T161" i="88" s="1"/>
  <c r="AK140" i="89" s="1"/>
  <c r="R164" i="88"/>
  <c r="T164" i="88" s="1"/>
  <c r="AK143" i="89" s="1"/>
  <c r="R167" i="88"/>
  <c r="T167" i="88" s="1"/>
  <c r="AK146" i="89" s="1"/>
  <c r="R170" i="88"/>
  <c r="T170" i="88" s="1"/>
  <c r="AK149" i="89" s="1"/>
  <c r="R173" i="88"/>
  <c r="T173" i="88" s="1"/>
  <c r="AK152" i="89" s="1"/>
  <c r="R176" i="88"/>
  <c r="T176" i="88" s="1"/>
  <c r="AK155" i="89" s="1"/>
  <c r="R179" i="88"/>
  <c r="T179" i="88" s="1"/>
  <c r="AK158" i="89" s="1"/>
  <c r="R182" i="88"/>
  <c r="T182" i="88" s="1"/>
  <c r="AK161" i="89" s="1"/>
  <c r="R185" i="88"/>
  <c r="T185" i="88" s="1"/>
  <c r="AK164" i="89" s="1"/>
  <c r="R188" i="88"/>
  <c r="T188" i="88" s="1"/>
  <c r="AK167" i="89" s="1"/>
  <c r="R191" i="88"/>
  <c r="T191" i="88" s="1"/>
  <c r="AK170" i="89" s="1"/>
  <c r="R194" i="88"/>
  <c r="T194" i="88" s="1"/>
  <c r="AK173" i="89" s="1"/>
  <c r="C32" i="86"/>
  <c r="D34" i="86" s="1"/>
  <c r="D102" i="82"/>
  <c r="G19" i="82"/>
  <c r="G21" i="82" s="1"/>
  <c r="D21" i="82"/>
  <c r="D22" i="82"/>
  <c r="B6" i="70"/>
  <c r="G20" i="82"/>
  <c r="D103" i="82"/>
  <c r="S93" i="88"/>
  <c r="AJ72" i="89" s="1"/>
  <c r="S33" i="88"/>
  <c r="AJ12" i="89" s="1"/>
  <c r="S144" i="88"/>
  <c r="AJ123" i="89" s="1"/>
  <c r="AJ3" i="89"/>
  <c r="S29" i="88"/>
  <c r="AJ8" i="89" s="1"/>
  <c r="S35" i="88"/>
  <c r="AJ14" i="89" s="1"/>
  <c r="S41" i="88"/>
  <c r="AJ20" i="89" s="1"/>
  <c r="S47" i="88"/>
  <c r="AJ26" i="89" s="1"/>
  <c r="S53" i="88"/>
  <c r="AJ32" i="89" s="1"/>
  <c r="S59" i="88"/>
  <c r="AJ38" i="89" s="1"/>
  <c r="S65" i="88"/>
  <c r="AJ44" i="89" s="1"/>
  <c r="S71" i="88"/>
  <c r="AJ50" i="89" s="1"/>
  <c r="S77" i="88"/>
  <c r="AJ56" i="89" s="1"/>
  <c r="S83" i="88"/>
  <c r="AJ62" i="89" s="1"/>
  <c r="S89" i="88"/>
  <c r="AJ68" i="89" s="1"/>
  <c r="S95" i="88"/>
  <c r="AJ74" i="89" s="1"/>
  <c r="S101" i="88"/>
  <c r="AJ80" i="89" s="1"/>
  <c r="S107" i="88"/>
  <c r="AJ86" i="89" s="1"/>
  <c r="S113" i="88"/>
  <c r="AJ92" i="89" s="1"/>
  <c r="S119" i="88"/>
  <c r="AJ98" i="89" s="1"/>
  <c r="S125" i="88"/>
  <c r="AJ104" i="89" s="1"/>
  <c r="S131" i="88"/>
  <c r="AJ110" i="89" s="1"/>
  <c r="S137" i="88"/>
  <c r="AJ116" i="89" s="1"/>
  <c r="S143" i="88"/>
  <c r="AJ122" i="89" s="1"/>
  <c r="S149" i="88"/>
  <c r="AJ128" i="89" s="1"/>
  <c r="S155" i="88"/>
  <c r="AJ134" i="89" s="1"/>
  <c r="S161" i="88"/>
  <c r="AJ140" i="89" s="1"/>
  <c r="S167" i="88"/>
  <c r="AJ146" i="89" s="1"/>
  <c r="S173" i="88"/>
  <c r="AJ152" i="89" s="1"/>
  <c r="S179" i="88"/>
  <c r="AJ158" i="89" s="1"/>
  <c r="S185" i="88"/>
  <c r="AJ164" i="89" s="1"/>
  <c r="S153" i="88"/>
  <c r="AJ132" i="89" s="1"/>
  <c r="S66" i="88"/>
  <c r="AJ45" i="89" s="1"/>
  <c r="S42" i="88"/>
  <c r="AJ21" i="89" s="1"/>
  <c r="S30" i="88"/>
  <c r="AJ9" i="89" s="1"/>
  <c r="S171" i="88"/>
  <c r="AJ150" i="89" s="1"/>
  <c r="S186" i="88"/>
  <c r="AJ165" i="89" s="1"/>
  <c r="S162" i="88"/>
  <c r="AJ141" i="89" s="1"/>
  <c r="S138" i="88"/>
  <c r="AJ117" i="89" s="1"/>
  <c r="S126" i="88"/>
  <c r="AJ105" i="89" s="1"/>
  <c r="S90" i="88"/>
  <c r="AJ69" i="89" s="1"/>
  <c r="S40" i="88"/>
  <c r="AJ19" i="89" s="1"/>
  <c r="S64" i="88"/>
  <c r="AJ43" i="89" s="1"/>
  <c r="S97" i="88"/>
  <c r="AJ76" i="89" s="1"/>
  <c r="S121" i="88"/>
  <c r="AJ100" i="89" s="1"/>
  <c r="S139" i="88"/>
  <c r="AJ118" i="89" s="1"/>
  <c r="S145" i="88"/>
  <c r="AJ124" i="89" s="1"/>
  <c r="S157" i="88"/>
  <c r="AJ136" i="89" s="1"/>
  <c r="S169" i="88"/>
  <c r="AJ148" i="89" s="1"/>
  <c r="S175" i="88"/>
  <c r="AJ154" i="89" s="1"/>
  <c r="S178" i="88"/>
  <c r="AJ157" i="89" s="1"/>
  <c r="S181" i="88"/>
  <c r="AJ160" i="89" s="1"/>
  <c r="D20" i="9"/>
  <c r="AO8" i="1"/>
  <c r="D19" i="9"/>
  <c r="S191" i="88" l="1"/>
  <c r="AJ170" i="89" s="1"/>
  <c r="S73" i="88"/>
  <c r="AJ52" i="89" s="1"/>
  <c r="S61" i="88"/>
  <c r="AJ40" i="89" s="1"/>
  <c r="S31" i="88"/>
  <c r="AJ10" i="89" s="1"/>
  <c r="D21" i="9"/>
  <c r="D22" i="9"/>
  <c r="D102" i="9"/>
  <c r="G19" i="9"/>
  <c r="G21" i="9" s="1"/>
  <c r="B8" i="70"/>
  <c r="B2" i="70" s="1"/>
  <c r="B3" i="70" s="1"/>
  <c r="D103" i="9"/>
  <c r="G20" i="9"/>
  <c r="S187" i="88"/>
  <c r="AJ166" i="89" s="1"/>
  <c r="S133" i="88"/>
  <c r="AJ112" i="89" s="1"/>
  <c r="S109" i="88"/>
  <c r="AJ88" i="89" s="1"/>
  <c r="S85" i="88"/>
  <c r="AJ64" i="89" s="1"/>
  <c r="S55" i="88"/>
  <c r="AJ34" i="89" s="1"/>
  <c r="S37" i="88"/>
  <c r="AJ16" i="89" s="1"/>
  <c r="S25" i="88"/>
  <c r="AJ4" i="89" s="1"/>
  <c r="S111" i="88"/>
  <c r="AJ90" i="89" s="1"/>
  <c r="S177" i="88"/>
  <c r="AJ156" i="89" s="1"/>
  <c r="S194" i="88"/>
  <c r="AJ173" i="89" s="1"/>
  <c r="S188" i="88"/>
  <c r="AJ167" i="89" s="1"/>
  <c r="S182" i="88"/>
  <c r="AJ161" i="89" s="1"/>
  <c r="S176" i="88"/>
  <c r="AJ155" i="89" s="1"/>
  <c r="S170" i="88"/>
  <c r="AJ149" i="89" s="1"/>
  <c r="S164" i="88"/>
  <c r="AJ143" i="89" s="1"/>
  <c r="S158" i="88"/>
  <c r="AJ137" i="89" s="1"/>
  <c r="S152" i="88"/>
  <c r="AJ131" i="89" s="1"/>
  <c r="S146" i="88"/>
  <c r="AJ125" i="89" s="1"/>
  <c r="S140" i="88"/>
  <c r="AJ119" i="89" s="1"/>
  <c r="S134" i="88"/>
  <c r="AJ113" i="89" s="1"/>
  <c r="S128" i="88"/>
  <c r="AJ107" i="89" s="1"/>
  <c r="S122" i="88"/>
  <c r="AJ101" i="89" s="1"/>
  <c r="S116" i="88"/>
  <c r="AJ95" i="89" s="1"/>
  <c r="S110" i="88"/>
  <c r="AJ89" i="89" s="1"/>
  <c r="S104" i="88"/>
  <c r="AJ83" i="89" s="1"/>
  <c r="S98" i="88"/>
  <c r="AJ77" i="89" s="1"/>
  <c r="S92" i="88"/>
  <c r="AJ71" i="89" s="1"/>
  <c r="S86" i="88"/>
  <c r="AJ65" i="89" s="1"/>
  <c r="S80" i="88"/>
  <c r="AJ59" i="89" s="1"/>
  <c r="S74" i="88"/>
  <c r="AJ53" i="89" s="1"/>
  <c r="S68" i="88"/>
  <c r="AJ47" i="89" s="1"/>
  <c r="S62" i="88"/>
  <c r="AJ41" i="89" s="1"/>
  <c r="S56" i="88"/>
  <c r="AJ35" i="89" s="1"/>
  <c r="S50" i="88"/>
  <c r="AJ29" i="89" s="1"/>
  <c r="S44" i="88"/>
  <c r="AJ23" i="89" s="1"/>
  <c r="S38" i="88"/>
  <c r="AJ17" i="89" s="1"/>
  <c r="S32" i="88"/>
  <c r="AJ11" i="89" s="1"/>
  <c r="S26" i="88"/>
  <c r="AJ5" i="89" s="1"/>
  <c r="S193" i="88"/>
  <c r="AJ172" i="89" s="1"/>
  <c r="S163" i="88"/>
  <c r="AJ142" i="89" s="1"/>
  <c r="S154" i="88"/>
  <c r="AJ133" i="89" s="1"/>
  <c r="S130" i="88"/>
  <c r="AJ109" i="89" s="1"/>
  <c r="S115" i="88"/>
  <c r="AJ94" i="89" s="1"/>
  <c r="S106" i="88"/>
  <c r="AJ85" i="89" s="1"/>
  <c r="S88" i="88"/>
  <c r="AJ67" i="89" s="1"/>
  <c r="S79" i="88"/>
  <c r="AJ58" i="89" s="1"/>
  <c r="S70" i="88"/>
  <c r="AJ49" i="89" s="1"/>
  <c r="S49" i="88"/>
  <c r="AJ28" i="89" s="1"/>
  <c r="S102" i="88"/>
  <c r="AJ81" i="89" s="1"/>
  <c r="S60" i="88"/>
  <c r="AJ39" i="89" s="1"/>
  <c r="S87" i="88"/>
  <c r="AJ66" i="89" s="1"/>
  <c r="S123" i="88"/>
  <c r="AJ102" i="89" s="1"/>
  <c r="S96" i="88"/>
  <c r="AJ75" i="89" s="1"/>
  <c r="S192" i="88"/>
  <c r="AJ171" i="89" s="1"/>
  <c r="S57" i="88"/>
  <c r="AJ36" i="89" s="1"/>
  <c r="S147" i="88"/>
  <c r="AJ126" i="89" s="1"/>
  <c r="S190" i="88"/>
  <c r="AJ169" i="89" s="1"/>
  <c r="S166" i="88"/>
  <c r="AJ145" i="89" s="1"/>
  <c r="S151" i="88"/>
  <c r="AJ130" i="89" s="1"/>
  <c r="S142" i="88"/>
  <c r="AJ121" i="89" s="1"/>
  <c r="S127" i="88"/>
  <c r="AJ106" i="89" s="1"/>
  <c r="S118" i="88"/>
  <c r="AJ97" i="89" s="1"/>
  <c r="S103" i="88"/>
  <c r="AJ82" i="89" s="1"/>
  <c r="S91" i="88"/>
  <c r="AJ70" i="89" s="1"/>
  <c r="S67" i="88"/>
  <c r="AJ46" i="89" s="1"/>
  <c r="S52" i="88"/>
  <c r="AJ31" i="89" s="1"/>
  <c r="S43" i="88"/>
  <c r="AJ22" i="89" s="1"/>
  <c r="S28" i="88"/>
  <c r="AJ7" i="89" s="1"/>
  <c r="S114" i="88"/>
  <c r="AJ93" i="89" s="1"/>
  <c r="S174" i="88"/>
  <c r="AJ153" i="89" s="1"/>
  <c r="S141" i="88"/>
  <c r="AJ120" i="89" s="1"/>
  <c r="S54" i="88"/>
  <c r="AJ33" i="89" s="1"/>
  <c r="S135" i="88"/>
  <c r="AJ114" i="89" s="1"/>
  <c r="S72" i="88"/>
  <c r="AJ51" i="89" s="1"/>
  <c r="S120" i="88"/>
  <c r="AJ99" i="89" s="1"/>
  <c r="S168" i="88"/>
  <c r="AJ147" i="89" s="1"/>
  <c r="S183" i="88"/>
  <c r="AJ162" i="89" s="1"/>
  <c r="S45" i="88"/>
  <c r="AJ24" i="89" s="1"/>
  <c r="S69" i="88"/>
  <c r="AJ48" i="89" s="1"/>
  <c r="S117" i="88"/>
  <c r="AJ96" i="89" s="1"/>
  <c r="S189" i="88"/>
  <c r="AJ168" i="89" s="1"/>
  <c r="S196" i="88"/>
  <c r="AJ175" i="89" s="1"/>
  <c r="S184" i="88"/>
  <c r="AJ163" i="89" s="1"/>
  <c r="S172" i="88"/>
  <c r="AJ151" i="89" s="1"/>
  <c r="S160" i="88"/>
  <c r="AJ139" i="89" s="1"/>
  <c r="S148" i="88"/>
  <c r="AJ127" i="89" s="1"/>
  <c r="S136" i="88"/>
  <c r="AJ115" i="89" s="1"/>
  <c r="S124" i="88"/>
  <c r="AJ103" i="89" s="1"/>
  <c r="S112" i="88"/>
  <c r="AJ91" i="89" s="1"/>
  <c r="S100" i="88"/>
  <c r="AJ79" i="89" s="1"/>
  <c r="S94" i="88"/>
  <c r="AJ73" i="89" s="1"/>
  <c r="S82" i="88"/>
  <c r="AJ61" i="89" s="1"/>
  <c r="S76" i="88"/>
  <c r="AJ55" i="89" s="1"/>
  <c r="S58" i="88"/>
  <c r="AJ37" i="89" s="1"/>
  <c r="S46" i="88"/>
  <c r="AJ25" i="89" s="1"/>
  <c r="S34" i="88"/>
  <c r="AJ13" i="89" s="1"/>
  <c r="S78" i="88"/>
  <c r="AJ57" i="89" s="1"/>
  <c r="S150" i="88"/>
  <c r="AJ129" i="89" s="1"/>
  <c r="S195" i="88"/>
  <c r="AJ174" i="89" s="1"/>
  <c r="S36" i="88"/>
  <c r="AJ15" i="89" s="1"/>
  <c r="S48" i="88"/>
  <c r="AJ27" i="89" s="1"/>
  <c r="S75" i="88"/>
  <c r="AJ54" i="89" s="1"/>
  <c r="S99" i="88"/>
  <c r="AJ78" i="89" s="1"/>
  <c r="S84" i="88"/>
  <c r="AJ63" i="89" s="1"/>
  <c r="S108" i="88"/>
  <c r="AJ87" i="89" s="1"/>
  <c r="S132" i="88"/>
  <c r="AJ111" i="89" s="1"/>
  <c r="S156" i="88"/>
  <c r="AJ135" i="89" s="1"/>
  <c r="S180" i="88"/>
  <c r="AJ159" i="89" s="1"/>
  <c r="S159" i="88"/>
  <c r="AJ138" i="89" s="1"/>
  <c r="S27" i="88"/>
  <c r="AJ6" i="89" s="1"/>
  <c r="S39" i="88"/>
  <c r="AJ18" i="89" s="1"/>
  <c r="S51" i="88"/>
  <c r="AJ30" i="89" s="1"/>
  <c r="S63" i="88"/>
  <c r="AJ42" i="89" s="1"/>
  <c r="S81" i="88"/>
  <c r="AJ60" i="89" s="1"/>
  <c r="S105" i="88"/>
  <c r="AJ84" i="89" s="1"/>
  <c r="S129" i="88"/>
  <c r="AJ108" i="89" s="1"/>
  <c r="S165" i="88"/>
  <c r="AJ144" i="89" s="1"/>
  <c r="D35" i="86"/>
  <c r="H118" i="86"/>
  <c r="C32" i="82"/>
  <c r="R24" i="85"/>
  <c r="C32" i="9" l="1"/>
  <c r="R24" i="31"/>
  <c r="AJ176" i="89"/>
  <c r="S22" i="88"/>
  <c r="B20" i="88" s="1"/>
  <c r="H119" i="86"/>
  <c r="I118" i="86"/>
  <c r="H101" i="86"/>
  <c r="C104" i="86"/>
  <c r="R35" i="85"/>
  <c r="R33" i="85"/>
  <c r="R31" i="85"/>
  <c r="R29" i="85"/>
  <c r="R27" i="85"/>
  <c r="R25" i="85"/>
  <c r="V11" i="89"/>
  <c r="R34" i="85"/>
  <c r="R32" i="85"/>
  <c r="R30" i="85"/>
  <c r="R28" i="85"/>
  <c r="R26" i="85"/>
  <c r="S24" i="85"/>
  <c r="U11" i="89" s="1"/>
  <c r="D35" i="82"/>
  <c r="I118" i="82"/>
  <c r="D34" i="82"/>
  <c r="R22" i="88" l="1"/>
  <c r="D34" i="9"/>
  <c r="D35" i="9"/>
  <c r="I118" i="9"/>
  <c r="R1349" i="31"/>
  <c r="R1347" i="31"/>
  <c r="R1345" i="31"/>
  <c r="R1343" i="31"/>
  <c r="R1341" i="31"/>
  <c r="R1339" i="31"/>
  <c r="R1337" i="31"/>
  <c r="R1335" i="31"/>
  <c r="R1333" i="31"/>
  <c r="R1331" i="31"/>
  <c r="R1329" i="31"/>
  <c r="R1327" i="31"/>
  <c r="R1325" i="31"/>
  <c r="R1323" i="31"/>
  <c r="R1321" i="31"/>
  <c r="R1319" i="31"/>
  <c r="R1317" i="31"/>
  <c r="R1315" i="31"/>
  <c r="R1313" i="31"/>
  <c r="R1311" i="31"/>
  <c r="R1309" i="31"/>
  <c r="R1307" i="31"/>
  <c r="R1305" i="31"/>
  <c r="R1303" i="31"/>
  <c r="R1301" i="31"/>
  <c r="R1299" i="31"/>
  <c r="R1297" i="31"/>
  <c r="R1295" i="31"/>
  <c r="R1293" i="31"/>
  <c r="R1291" i="31"/>
  <c r="R1289" i="31"/>
  <c r="R1287" i="31"/>
  <c r="R1285" i="31"/>
  <c r="R1283" i="31"/>
  <c r="R1281" i="31"/>
  <c r="R1279" i="31"/>
  <c r="R1277" i="31"/>
  <c r="R1275" i="31"/>
  <c r="R1273" i="31"/>
  <c r="R1271" i="31"/>
  <c r="R1269" i="31"/>
  <c r="R1267" i="31"/>
  <c r="R1265" i="31"/>
  <c r="R1263" i="31"/>
  <c r="R1261" i="31"/>
  <c r="R1259" i="31"/>
  <c r="R1257" i="31"/>
  <c r="R1255" i="31"/>
  <c r="R1253" i="31"/>
  <c r="R1251" i="31"/>
  <c r="R1249" i="31"/>
  <c r="R1247" i="31"/>
  <c r="R1245" i="31"/>
  <c r="R1243" i="31"/>
  <c r="R1241" i="31"/>
  <c r="R1239" i="31"/>
  <c r="R1237" i="31"/>
  <c r="R1235" i="31"/>
  <c r="R1233" i="31"/>
  <c r="R1231" i="31"/>
  <c r="R1229" i="31"/>
  <c r="R1227" i="31"/>
  <c r="R1225" i="31"/>
  <c r="R1223" i="31"/>
  <c r="R1221" i="31"/>
  <c r="R1219" i="31"/>
  <c r="R1217" i="31"/>
  <c r="R1215" i="31"/>
  <c r="R1213" i="31"/>
  <c r="R1211" i="31"/>
  <c r="R1209" i="31"/>
  <c r="R1207" i="31"/>
  <c r="R1205" i="31"/>
  <c r="R1203" i="31"/>
  <c r="R1201" i="31"/>
  <c r="R1199" i="31"/>
  <c r="R1197" i="31"/>
  <c r="R1195" i="31"/>
  <c r="R1193" i="31"/>
  <c r="R1191" i="31"/>
  <c r="R1189" i="31"/>
  <c r="R1187" i="31"/>
  <c r="R1185" i="31"/>
  <c r="R1183" i="31"/>
  <c r="R1181" i="31"/>
  <c r="R1179" i="31"/>
  <c r="R1177" i="31"/>
  <c r="R1175" i="31"/>
  <c r="R1173" i="31"/>
  <c r="R1171" i="31"/>
  <c r="R1169" i="31"/>
  <c r="R1167" i="31"/>
  <c r="R1165" i="31"/>
  <c r="R1163" i="31"/>
  <c r="R1161" i="31"/>
  <c r="R1159" i="31"/>
  <c r="R1157" i="31"/>
  <c r="R1155" i="31"/>
  <c r="R1153" i="31"/>
  <c r="R1151" i="31"/>
  <c r="R1149" i="31"/>
  <c r="R1147" i="31"/>
  <c r="R1145" i="31"/>
  <c r="R1143" i="31"/>
  <c r="R1141" i="31"/>
  <c r="R1139" i="31"/>
  <c r="R1137" i="31"/>
  <c r="R1135" i="31"/>
  <c r="R1133" i="31"/>
  <c r="R1131" i="31"/>
  <c r="R1129" i="31"/>
  <c r="R1127" i="31"/>
  <c r="R1125" i="31"/>
  <c r="R1123" i="31"/>
  <c r="R1121" i="31"/>
  <c r="R1119" i="31"/>
  <c r="R1117" i="31"/>
  <c r="R1115" i="31"/>
  <c r="R1113" i="31"/>
  <c r="R1111" i="31"/>
  <c r="R1109" i="31"/>
  <c r="R1107" i="31"/>
  <c r="R1105" i="31"/>
  <c r="R1103" i="31"/>
  <c r="R1101" i="31"/>
  <c r="R1099" i="31"/>
  <c r="R1097" i="31"/>
  <c r="R1095" i="31"/>
  <c r="R1093" i="31"/>
  <c r="R1091" i="31"/>
  <c r="R1089" i="31"/>
  <c r="R1087" i="31"/>
  <c r="R1085" i="31"/>
  <c r="R1083" i="31"/>
  <c r="R1081" i="31"/>
  <c r="R1079" i="31"/>
  <c r="R1077" i="31"/>
  <c r="R1075" i="31"/>
  <c r="R1073" i="31"/>
  <c r="R1071" i="31"/>
  <c r="R1069" i="31"/>
  <c r="R1067" i="31"/>
  <c r="R1065" i="31"/>
  <c r="R1063" i="31"/>
  <c r="R1061" i="31"/>
  <c r="R1059" i="31"/>
  <c r="R1057" i="31"/>
  <c r="R1055" i="31"/>
  <c r="R1053" i="31"/>
  <c r="R1051" i="31"/>
  <c r="R1049" i="31"/>
  <c r="R1047" i="31"/>
  <c r="R1045" i="31"/>
  <c r="R1043" i="31"/>
  <c r="R1041" i="31"/>
  <c r="R1039" i="31"/>
  <c r="R1037" i="31"/>
  <c r="R1035" i="31"/>
  <c r="R1033" i="31"/>
  <c r="R1031" i="31"/>
  <c r="R1029" i="31"/>
  <c r="R1027" i="31"/>
  <c r="R1025" i="31"/>
  <c r="R1023" i="31"/>
  <c r="R1021" i="31"/>
  <c r="R1019" i="31"/>
  <c r="R1017" i="31"/>
  <c r="R1015" i="31"/>
  <c r="R1013" i="31"/>
  <c r="R1011" i="31"/>
  <c r="R1348" i="31"/>
  <c r="R1344" i="31"/>
  <c r="R1340" i="31"/>
  <c r="R1336" i="31"/>
  <c r="R1332" i="31"/>
  <c r="R1328" i="31"/>
  <c r="R1324" i="31"/>
  <c r="R1320" i="31"/>
  <c r="R1316" i="31"/>
  <c r="R1312" i="31"/>
  <c r="R1308" i="31"/>
  <c r="R1304" i="31"/>
  <c r="R1300" i="31"/>
  <c r="R1296" i="31"/>
  <c r="R1292" i="31"/>
  <c r="R1288" i="31"/>
  <c r="R1284" i="31"/>
  <c r="R1280" i="31"/>
  <c r="R1276" i="31"/>
  <c r="R1272" i="31"/>
  <c r="R1268" i="31"/>
  <c r="R1264" i="31"/>
  <c r="R1260" i="31"/>
  <c r="R1256" i="31"/>
  <c r="R1252" i="31"/>
  <c r="R1248" i="31"/>
  <c r="R1244" i="31"/>
  <c r="R1240" i="31"/>
  <c r="R1236" i="31"/>
  <c r="R1232" i="31"/>
  <c r="R1228" i="31"/>
  <c r="R1224" i="31"/>
  <c r="R1220" i="31"/>
  <c r="R1216" i="31"/>
  <c r="R1212" i="31"/>
  <c r="R1208" i="31"/>
  <c r="R1204" i="31"/>
  <c r="R1200" i="31"/>
  <c r="R1196" i="31"/>
  <c r="R1192" i="31"/>
  <c r="R1188" i="31"/>
  <c r="R1184" i="31"/>
  <c r="R1180" i="31"/>
  <c r="R1176" i="31"/>
  <c r="R1172" i="31"/>
  <c r="R1168" i="31"/>
  <c r="R1164" i="31"/>
  <c r="R1160" i="31"/>
  <c r="R1156" i="31"/>
  <c r="R1152" i="31"/>
  <c r="R1148" i="31"/>
  <c r="R1144" i="31"/>
  <c r="R1140" i="31"/>
  <c r="R1136" i="31"/>
  <c r="R1132" i="31"/>
  <c r="R1128" i="31"/>
  <c r="R1124" i="31"/>
  <c r="R1120" i="31"/>
  <c r="R1116" i="31"/>
  <c r="R1112" i="31"/>
  <c r="R1108" i="31"/>
  <c r="R1104" i="31"/>
  <c r="R1100" i="31"/>
  <c r="R1096" i="31"/>
  <c r="R1092" i="31"/>
  <c r="R1088" i="31"/>
  <c r="R1084" i="31"/>
  <c r="R1080" i="31"/>
  <c r="R1076" i="31"/>
  <c r="R1072" i="31"/>
  <c r="R1068" i="31"/>
  <c r="R1064" i="31"/>
  <c r="R1060" i="31"/>
  <c r="R1056" i="31"/>
  <c r="R1052" i="31"/>
  <c r="R1048" i="31"/>
  <c r="R1044" i="31"/>
  <c r="R1040" i="31"/>
  <c r="R1036" i="31"/>
  <c r="R1032" i="31"/>
  <c r="R1028" i="31"/>
  <c r="R1024" i="31"/>
  <c r="R1020" i="31"/>
  <c r="R1016" i="31"/>
  <c r="R1012" i="31"/>
  <c r="R1009" i="31"/>
  <c r="R1007" i="31"/>
  <c r="R1005" i="31"/>
  <c r="R1003" i="31"/>
  <c r="R1001" i="31"/>
  <c r="R999" i="31"/>
  <c r="R997" i="31"/>
  <c r="R995" i="31"/>
  <c r="R993" i="31"/>
  <c r="R991" i="31"/>
  <c r="R989" i="31"/>
  <c r="R987" i="31"/>
  <c r="R985" i="31"/>
  <c r="R983" i="31"/>
  <c r="R981" i="31"/>
  <c r="R979" i="31"/>
  <c r="R977" i="31"/>
  <c r="R975" i="31"/>
  <c r="R973" i="31"/>
  <c r="R971" i="31"/>
  <c r="R969" i="31"/>
  <c r="R967" i="31"/>
  <c r="R965" i="31"/>
  <c r="R963" i="31"/>
  <c r="R961" i="31"/>
  <c r="R959" i="31"/>
  <c r="R957" i="31"/>
  <c r="R955" i="31"/>
  <c r="R953" i="31"/>
  <c r="R951" i="31"/>
  <c r="R949" i="31"/>
  <c r="R947" i="31"/>
  <c r="R945" i="31"/>
  <c r="R943" i="31"/>
  <c r="R941" i="31"/>
  <c r="R939" i="31"/>
  <c r="R937" i="31"/>
  <c r="R935" i="31"/>
  <c r="R933" i="31"/>
  <c r="R931" i="31"/>
  <c r="R929" i="31"/>
  <c r="R927" i="31"/>
  <c r="R925" i="31"/>
  <c r="R923" i="31"/>
  <c r="R921" i="31"/>
  <c r="R919" i="31"/>
  <c r="R917" i="31"/>
  <c r="R915" i="31"/>
  <c r="R913" i="31"/>
  <c r="R911" i="31"/>
  <c r="R909" i="31"/>
  <c r="R907" i="31"/>
  <c r="R905" i="31"/>
  <c r="R903" i="31"/>
  <c r="R901" i="31"/>
  <c r="R899" i="31"/>
  <c r="R897" i="31"/>
  <c r="R895" i="31"/>
  <c r="R893" i="31"/>
  <c r="R891" i="31"/>
  <c r="R889" i="31"/>
  <c r="R887" i="31"/>
  <c r="R885" i="31"/>
  <c r="R883" i="31"/>
  <c r="R881" i="31"/>
  <c r="R879" i="31"/>
  <c r="R877" i="31"/>
  <c r="R875" i="31"/>
  <c r="R873" i="31"/>
  <c r="R871" i="31"/>
  <c r="R869" i="31"/>
  <c r="R867" i="31"/>
  <c r="R865" i="31"/>
  <c r="R863" i="31"/>
  <c r="R861" i="31"/>
  <c r="R859" i="31"/>
  <c r="R857" i="31"/>
  <c r="R855" i="31"/>
  <c r="R853" i="31"/>
  <c r="R851" i="31"/>
  <c r="R849" i="31"/>
  <c r="R847" i="31"/>
  <c r="R845" i="31"/>
  <c r="R843" i="31"/>
  <c r="R841" i="31"/>
  <c r="R839" i="31"/>
  <c r="R837" i="31"/>
  <c r="R835" i="31"/>
  <c r="R833" i="31"/>
  <c r="R831" i="31"/>
  <c r="R829" i="31"/>
  <c r="R827" i="31"/>
  <c r="R825" i="31"/>
  <c r="R823" i="31"/>
  <c r="R821" i="31"/>
  <c r="R819" i="31"/>
  <c r="R817" i="31"/>
  <c r="R815" i="31"/>
  <c r="R813" i="31"/>
  <c r="R811" i="31"/>
  <c r="R809" i="31"/>
  <c r="R807" i="31"/>
  <c r="R805" i="31"/>
  <c r="R803" i="31"/>
  <c r="R801" i="31"/>
  <c r="R799" i="31"/>
  <c r="R797" i="31"/>
  <c r="R795" i="31"/>
  <c r="R793" i="31"/>
  <c r="R791" i="31"/>
  <c r="R789" i="31"/>
  <c r="R787" i="31"/>
  <c r="R785" i="31"/>
  <c r="R783" i="31"/>
  <c r="R781" i="31"/>
  <c r="R779" i="31"/>
  <c r="R777" i="31"/>
  <c r="R775" i="31"/>
  <c r="R773" i="31"/>
  <c r="R771" i="31"/>
  <c r="R769" i="31"/>
  <c r="R767" i="31"/>
  <c r="R765" i="31"/>
  <c r="R763" i="31"/>
  <c r="R761" i="31"/>
  <c r="R759" i="31"/>
  <c r="R757" i="31"/>
  <c r="R755" i="31"/>
  <c r="R753" i="31"/>
  <c r="R751" i="31"/>
  <c r="R749" i="31"/>
  <c r="R747" i="31"/>
  <c r="R745" i="31"/>
  <c r="R743" i="31"/>
  <c r="R741" i="31"/>
  <c r="R739" i="31"/>
  <c r="R737" i="31"/>
  <c r="R735" i="31"/>
  <c r="R733" i="31"/>
  <c r="R731" i="31"/>
  <c r="R729" i="31"/>
  <c r="R727" i="31"/>
  <c r="R725" i="31"/>
  <c r="R723" i="31"/>
  <c r="R721" i="31"/>
  <c r="R719" i="31"/>
  <c r="R717" i="31"/>
  <c r="R715" i="31"/>
  <c r="R713" i="31"/>
  <c r="R711" i="31"/>
  <c r="R709" i="31"/>
  <c r="R707" i="31"/>
  <c r="R705" i="31"/>
  <c r="R703" i="31"/>
  <c r="R701" i="31"/>
  <c r="R699" i="31"/>
  <c r="R697" i="31"/>
  <c r="R695" i="31"/>
  <c r="R693" i="31"/>
  <c r="R691" i="31"/>
  <c r="R689" i="31"/>
  <c r="R687" i="31"/>
  <c r="R685" i="31"/>
  <c r="R683" i="31"/>
  <c r="R681" i="31"/>
  <c r="R679" i="31"/>
  <c r="R677" i="31"/>
  <c r="R675" i="31"/>
  <c r="R673" i="31"/>
  <c r="R671" i="31"/>
  <c r="R669" i="31"/>
  <c r="R667" i="31"/>
  <c r="R665" i="31"/>
  <c r="R663" i="31"/>
  <c r="R661" i="31"/>
  <c r="R659" i="31"/>
  <c r="R657" i="31"/>
  <c r="R655" i="31"/>
  <c r="R653" i="31"/>
  <c r="R651" i="31"/>
  <c r="R649" i="31"/>
  <c r="R647" i="31"/>
  <c r="R645" i="31"/>
  <c r="R643" i="31"/>
  <c r="R641" i="31"/>
  <c r="R639" i="31"/>
  <c r="R637" i="31"/>
  <c r="R635" i="31"/>
  <c r="R633" i="31"/>
  <c r="R631" i="31"/>
  <c r="R629" i="31"/>
  <c r="R627" i="31"/>
  <c r="R625" i="31"/>
  <c r="R623" i="31"/>
  <c r="R621" i="31"/>
  <c r="R619" i="31"/>
  <c r="R617" i="31"/>
  <c r="R615" i="31"/>
  <c r="R613" i="31"/>
  <c r="R611" i="31"/>
  <c r="R609" i="31"/>
  <c r="R607" i="31"/>
  <c r="R605" i="31"/>
  <c r="R603" i="31"/>
  <c r="R601" i="31"/>
  <c r="R599" i="31"/>
  <c r="R597" i="31"/>
  <c r="R595" i="31"/>
  <c r="R593" i="31"/>
  <c r="R591" i="31"/>
  <c r="R589" i="31"/>
  <c r="R587" i="31"/>
  <c r="R585" i="31"/>
  <c r="R583" i="31"/>
  <c r="R581" i="31"/>
  <c r="R579" i="31"/>
  <c r="R577" i="31"/>
  <c r="R575" i="31"/>
  <c r="R573" i="31"/>
  <c r="R571" i="31"/>
  <c r="R569" i="31"/>
  <c r="R567" i="31"/>
  <c r="R565" i="31"/>
  <c r="R563" i="31"/>
  <c r="R561" i="31"/>
  <c r="R559" i="31"/>
  <c r="R557" i="31"/>
  <c r="R555" i="31"/>
  <c r="R553" i="31"/>
  <c r="R551" i="31"/>
  <c r="R549" i="31"/>
  <c r="R547" i="31"/>
  <c r="R545" i="31"/>
  <c r="R543" i="31"/>
  <c r="R541" i="31"/>
  <c r="R539" i="31"/>
  <c r="R537" i="31"/>
  <c r="R535" i="31"/>
  <c r="R533" i="31"/>
  <c r="R531" i="31"/>
  <c r="R529" i="31"/>
  <c r="R527" i="31"/>
  <c r="R525" i="31"/>
  <c r="R523" i="31"/>
  <c r="R521" i="31"/>
  <c r="R519" i="31"/>
  <c r="R517" i="31"/>
  <c r="R515" i="31"/>
  <c r="R513" i="31"/>
  <c r="R511" i="31"/>
  <c r="R509" i="31"/>
  <c r="R507" i="31"/>
  <c r="R505" i="31"/>
  <c r="R503" i="31"/>
  <c r="R501" i="31"/>
  <c r="R499" i="31"/>
  <c r="R1346" i="31"/>
  <c r="R1338" i="31"/>
  <c r="R1330" i="31"/>
  <c r="R1322" i="31"/>
  <c r="R1314" i="31"/>
  <c r="R1306" i="31"/>
  <c r="R1298" i="31"/>
  <c r="R1290" i="31"/>
  <c r="R1282" i="31"/>
  <c r="R1274" i="31"/>
  <c r="R1266" i="31"/>
  <c r="R1258" i="31"/>
  <c r="R1250" i="31"/>
  <c r="R1242" i="31"/>
  <c r="R1234" i="31"/>
  <c r="R1226" i="31"/>
  <c r="R1218" i="31"/>
  <c r="R1210" i="31"/>
  <c r="R1202" i="31"/>
  <c r="R1194" i="31"/>
  <c r="R1186" i="31"/>
  <c r="R1178" i="31"/>
  <c r="R1170" i="31"/>
  <c r="R1162" i="31"/>
  <c r="R1154" i="31"/>
  <c r="R1146" i="31"/>
  <c r="R1138" i="31"/>
  <c r="R1130" i="31"/>
  <c r="R1122" i="31"/>
  <c r="R1114" i="31"/>
  <c r="R1106" i="31"/>
  <c r="R1098" i="31"/>
  <c r="R1090" i="31"/>
  <c r="R1082" i="31"/>
  <c r="R1074" i="31"/>
  <c r="R1066" i="31"/>
  <c r="R1058" i="31"/>
  <c r="R1050" i="31"/>
  <c r="R1042" i="31"/>
  <c r="R1034" i="31"/>
  <c r="R1026" i="31"/>
  <c r="R1018" i="31"/>
  <c r="R1010" i="31"/>
  <c r="R1006" i="31"/>
  <c r="R1002" i="31"/>
  <c r="R998" i="31"/>
  <c r="R994" i="31"/>
  <c r="R990" i="31"/>
  <c r="R986" i="31"/>
  <c r="R982" i="31"/>
  <c r="R978" i="31"/>
  <c r="R974" i="31"/>
  <c r="R970" i="31"/>
  <c r="R966" i="31"/>
  <c r="R962" i="31"/>
  <c r="R958" i="31"/>
  <c r="R954" i="31"/>
  <c r="R950" i="31"/>
  <c r="R946" i="31"/>
  <c r="R942" i="31"/>
  <c r="R938" i="31"/>
  <c r="R934" i="31"/>
  <c r="R930" i="31"/>
  <c r="R926" i="31"/>
  <c r="R922" i="31"/>
  <c r="R918" i="31"/>
  <c r="R914" i="31"/>
  <c r="R910" i="31"/>
  <c r="R906" i="31"/>
  <c r="R902" i="31"/>
  <c r="R898" i="31"/>
  <c r="R894" i="31"/>
  <c r="R890" i="31"/>
  <c r="R886" i="31"/>
  <c r="R882" i="31"/>
  <c r="R878" i="31"/>
  <c r="R874" i="31"/>
  <c r="R870" i="31"/>
  <c r="R866" i="31"/>
  <c r="R862" i="31"/>
  <c r="R858" i="31"/>
  <c r="R854" i="31"/>
  <c r="R850" i="31"/>
  <c r="R846" i="31"/>
  <c r="R842" i="31"/>
  <c r="R838" i="31"/>
  <c r="R834" i="31"/>
  <c r="R830" i="31"/>
  <c r="R826" i="31"/>
  <c r="R822" i="31"/>
  <c r="R818" i="31"/>
  <c r="R814" i="31"/>
  <c r="R810" i="31"/>
  <c r="R806" i="31"/>
  <c r="R802" i="31"/>
  <c r="R798" i="31"/>
  <c r="R794" i="31"/>
  <c r="R790" i="31"/>
  <c r="R786" i="31"/>
  <c r="R782" i="31"/>
  <c r="R778" i="31"/>
  <c r="R774" i="31"/>
  <c r="R770" i="31"/>
  <c r="R766" i="31"/>
  <c r="R762" i="31"/>
  <c r="R758" i="31"/>
  <c r="R754" i="31"/>
  <c r="R750" i="31"/>
  <c r="R746" i="31"/>
  <c r="R742" i="31"/>
  <c r="R738" i="31"/>
  <c r="R734" i="31"/>
  <c r="R730" i="31"/>
  <c r="R726" i="31"/>
  <c r="R722" i="31"/>
  <c r="R718" i="31"/>
  <c r="R714" i="31"/>
  <c r="R710" i="31"/>
  <c r="R706" i="31"/>
  <c r="R702" i="31"/>
  <c r="R698" i="31"/>
  <c r="R694" i="31"/>
  <c r="R690" i="31"/>
  <c r="R686" i="31"/>
  <c r="R682" i="31"/>
  <c r="R678" i="31"/>
  <c r="R674" i="31"/>
  <c r="R670" i="31"/>
  <c r="R666" i="31"/>
  <c r="R662" i="31"/>
  <c r="R658" i="31"/>
  <c r="R654" i="31"/>
  <c r="R650" i="31"/>
  <c r="R646" i="31"/>
  <c r="R642" i="31"/>
  <c r="R638" i="31"/>
  <c r="R634" i="31"/>
  <c r="R630" i="31"/>
  <c r="R626" i="31"/>
  <c r="R622" i="31"/>
  <c r="R618" i="31"/>
  <c r="R614" i="31"/>
  <c r="R610" i="31"/>
  <c r="R606" i="31"/>
  <c r="R602" i="31"/>
  <c r="R598" i="31"/>
  <c r="R594" i="31"/>
  <c r="R590" i="31"/>
  <c r="R586" i="31"/>
  <c r="R582" i="31"/>
  <c r="R578" i="31"/>
  <c r="R574" i="31"/>
  <c r="R570" i="31"/>
  <c r="R566" i="31"/>
  <c r="R562" i="31"/>
  <c r="R558" i="31"/>
  <c r="R554" i="31"/>
  <c r="R550" i="31"/>
  <c r="R546" i="31"/>
  <c r="R542" i="31"/>
  <c r="R538" i="31"/>
  <c r="R534" i="31"/>
  <c r="R530" i="31"/>
  <c r="R526" i="31"/>
  <c r="R522" i="31"/>
  <c r="R518" i="31"/>
  <c r="R514" i="31"/>
  <c r="R510" i="31"/>
  <c r="R506" i="31"/>
  <c r="R502" i="31"/>
  <c r="R498" i="31"/>
  <c r="R496" i="31"/>
  <c r="R494" i="31"/>
  <c r="R492" i="31"/>
  <c r="R490" i="31"/>
  <c r="R488" i="31"/>
  <c r="R486" i="31"/>
  <c r="R484" i="31"/>
  <c r="R482" i="31"/>
  <c r="R480" i="31"/>
  <c r="R478" i="31"/>
  <c r="R476" i="31"/>
  <c r="R474" i="31"/>
  <c r="R472" i="31"/>
  <c r="R470" i="31"/>
  <c r="R468" i="31"/>
  <c r="R466" i="31"/>
  <c r="R464" i="31"/>
  <c r="R462" i="31"/>
  <c r="R460" i="31"/>
  <c r="R458" i="31"/>
  <c r="R456" i="31"/>
  <c r="R454" i="31"/>
  <c r="R452" i="31"/>
  <c r="R450" i="31"/>
  <c r="R448" i="31"/>
  <c r="R446" i="31"/>
  <c r="R444" i="31"/>
  <c r="R442" i="31"/>
  <c r="R440" i="31"/>
  <c r="R438" i="31"/>
  <c r="R436" i="31"/>
  <c r="R434" i="31"/>
  <c r="R432" i="31"/>
  <c r="R430" i="31"/>
  <c r="R428" i="31"/>
  <c r="R426" i="31"/>
  <c r="R424" i="31"/>
  <c r="R422" i="31"/>
  <c r="R420" i="31"/>
  <c r="R418" i="31"/>
  <c r="R416" i="31"/>
  <c r="R414" i="31"/>
  <c r="R412" i="31"/>
  <c r="R410" i="31"/>
  <c r="R408" i="31"/>
  <c r="R406" i="31"/>
  <c r="R404" i="31"/>
  <c r="R402" i="31"/>
  <c r="R400" i="31"/>
  <c r="R398" i="31"/>
  <c r="R396" i="31"/>
  <c r="R394" i="31"/>
  <c r="R392" i="31"/>
  <c r="R390" i="31"/>
  <c r="R388" i="31"/>
  <c r="R386" i="31"/>
  <c r="R384" i="31"/>
  <c r="R382" i="31"/>
  <c r="R380" i="31"/>
  <c r="R378" i="31"/>
  <c r="R376" i="31"/>
  <c r="R374" i="31"/>
  <c r="R372" i="31"/>
  <c r="R370" i="31"/>
  <c r="R368" i="31"/>
  <c r="R366" i="31"/>
  <c r="R364" i="31"/>
  <c r="R362" i="31"/>
  <c r="R360" i="31"/>
  <c r="R358" i="31"/>
  <c r="R356" i="31"/>
  <c r="R354" i="31"/>
  <c r="R352" i="31"/>
  <c r="R350" i="31"/>
  <c r="R348" i="31"/>
  <c r="R346" i="31"/>
  <c r="R344" i="31"/>
  <c r="R342" i="31"/>
  <c r="R340" i="31"/>
  <c r="R338" i="31"/>
  <c r="R336" i="31"/>
  <c r="R334" i="31"/>
  <c r="R332" i="31"/>
  <c r="R330" i="31"/>
  <c r="R328" i="31"/>
  <c r="R326" i="31"/>
  <c r="R324" i="31"/>
  <c r="R322" i="31"/>
  <c r="R320" i="31"/>
  <c r="R318" i="31"/>
  <c r="R316" i="31"/>
  <c r="R314" i="31"/>
  <c r="R312" i="31"/>
  <c r="R310" i="31"/>
  <c r="R308" i="31"/>
  <c r="R306" i="31"/>
  <c r="R304" i="31"/>
  <c r="R302" i="31"/>
  <c r="R300" i="31"/>
  <c r="R298" i="31"/>
  <c r="R296" i="31"/>
  <c r="R294" i="31"/>
  <c r="R292" i="31"/>
  <c r="R290" i="31"/>
  <c r="R288" i="31"/>
  <c r="R286" i="31"/>
  <c r="R284" i="31"/>
  <c r="R282" i="31"/>
  <c r="R280" i="31"/>
  <c r="R278" i="31"/>
  <c r="R276" i="31"/>
  <c r="R274" i="31"/>
  <c r="R272" i="31"/>
  <c r="R270" i="31"/>
  <c r="R268" i="31"/>
  <c r="R266" i="31"/>
  <c r="R264" i="31"/>
  <c r="R262" i="31"/>
  <c r="R260" i="31"/>
  <c r="R258" i="31"/>
  <c r="R256" i="31"/>
  <c r="R254" i="31"/>
  <c r="R252" i="31"/>
  <c r="R250" i="31"/>
  <c r="R248" i="31"/>
  <c r="R246" i="31"/>
  <c r="R244" i="31"/>
  <c r="R242" i="31"/>
  <c r="R240" i="31"/>
  <c r="R238" i="31"/>
  <c r="R236" i="31"/>
  <c r="R234" i="31"/>
  <c r="R232" i="31"/>
  <c r="R230" i="31"/>
  <c r="R228" i="31"/>
  <c r="R226" i="31"/>
  <c r="R224" i="31"/>
  <c r="R222" i="31"/>
  <c r="R220" i="31"/>
  <c r="R218" i="31"/>
  <c r="R216" i="31"/>
  <c r="R214" i="31"/>
  <c r="R212" i="31"/>
  <c r="R210" i="31"/>
  <c r="R208" i="31"/>
  <c r="R206" i="31"/>
  <c r="R204" i="31"/>
  <c r="R202" i="31"/>
  <c r="R200" i="31"/>
  <c r="R198" i="31"/>
  <c r="R196" i="31"/>
  <c r="R194" i="31"/>
  <c r="R192" i="31"/>
  <c r="R190" i="31"/>
  <c r="R188" i="31"/>
  <c r="R186" i="31"/>
  <c r="R184" i="31"/>
  <c r="R182" i="31"/>
  <c r="R180" i="31"/>
  <c r="R178" i="31"/>
  <c r="R176" i="31"/>
  <c r="R174" i="31"/>
  <c r="R172" i="31"/>
  <c r="R170" i="31"/>
  <c r="R168" i="31"/>
  <c r="R166" i="31"/>
  <c r="R164" i="31"/>
  <c r="R162" i="31"/>
  <c r="R160" i="31"/>
  <c r="R158" i="31"/>
  <c r="R156" i="31"/>
  <c r="R154" i="31"/>
  <c r="R152" i="31"/>
  <c r="R150" i="31"/>
  <c r="R148" i="31"/>
  <c r="R146" i="31"/>
  <c r="R144" i="31"/>
  <c r="R142" i="31"/>
  <c r="R140" i="31"/>
  <c r="R138" i="31"/>
  <c r="R136" i="31"/>
  <c r="R134" i="31"/>
  <c r="R132" i="31"/>
  <c r="R130" i="31"/>
  <c r="R128" i="31"/>
  <c r="R126" i="31"/>
  <c r="R124" i="31"/>
  <c r="R122" i="31"/>
  <c r="R120" i="31"/>
  <c r="R118" i="31"/>
  <c r="R116" i="31"/>
  <c r="R114" i="31"/>
  <c r="R112" i="31"/>
  <c r="R110" i="31"/>
  <c r="R108" i="31"/>
  <c r="R106" i="31"/>
  <c r="R104" i="31"/>
  <c r="R102" i="31"/>
  <c r="R100" i="31"/>
  <c r="R98" i="31"/>
  <c r="R96" i="31"/>
  <c r="R94" i="31"/>
  <c r="R92" i="31"/>
  <c r="R90" i="31"/>
  <c r="R88" i="31"/>
  <c r="R86" i="31"/>
  <c r="R84" i="31"/>
  <c r="R82" i="31"/>
  <c r="R80" i="31"/>
  <c r="R78" i="31"/>
  <c r="R76" i="31"/>
  <c r="R74" i="31"/>
  <c r="R72" i="31"/>
  <c r="R70" i="31"/>
  <c r="R68" i="31"/>
  <c r="R66" i="31"/>
  <c r="R64" i="31"/>
  <c r="R62" i="31"/>
  <c r="R60" i="31"/>
  <c r="R58" i="31"/>
  <c r="R56" i="31"/>
  <c r="R54" i="31"/>
  <c r="R52" i="31"/>
  <c r="R50" i="31"/>
  <c r="R48" i="31"/>
  <c r="R46" i="31"/>
  <c r="R44" i="31"/>
  <c r="R42" i="31"/>
  <c r="R40" i="31"/>
  <c r="R38" i="31"/>
  <c r="R36" i="31"/>
  <c r="R34" i="31"/>
  <c r="R32" i="31"/>
  <c r="R30" i="31"/>
  <c r="R28" i="31"/>
  <c r="R26" i="31"/>
  <c r="N40" i="89"/>
  <c r="R1342" i="31"/>
  <c r="R1334" i="31"/>
  <c r="R1326" i="31"/>
  <c r="R1318" i="31"/>
  <c r="R1310" i="31"/>
  <c r="R1302" i="31"/>
  <c r="R1294" i="31"/>
  <c r="R1286" i="31"/>
  <c r="R1278" i="31"/>
  <c r="R1270" i="31"/>
  <c r="R1262" i="31"/>
  <c r="R1254" i="31"/>
  <c r="R1246" i="31"/>
  <c r="R1238" i="31"/>
  <c r="R1230" i="31"/>
  <c r="R1222" i="31"/>
  <c r="R1214" i="31"/>
  <c r="R1206" i="31"/>
  <c r="R1198" i="31"/>
  <c r="R1190" i="31"/>
  <c r="R1182" i="31"/>
  <c r="R1174" i="31"/>
  <c r="R1166" i="31"/>
  <c r="R1158" i="31"/>
  <c r="R1150" i="31"/>
  <c r="R1142" i="31"/>
  <c r="R1134" i="31"/>
  <c r="R1126" i="31"/>
  <c r="R1118" i="31"/>
  <c r="R1110" i="31"/>
  <c r="R1102" i="31"/>
  <c r="R1094" i="31"/>
  <c r="R1086" i="31"/>
  <c r="R1078" i="31"/>
  <c r="R1070" i="31"/>
  <c r="R1062" i="31"/>
  <c r="R1054" i="31"/>
  <c r="R1046" i="31"/>
  <c r="R1038" i="31"/>
  <c r="R1030" i="31"/>
  <c r="R1022" i="31"/>
  <c r="R1014" i="31"/>
  <c r="R1008" i="31"/>
  <c r="R1004" i="31"/>
  <c r="R1000" i="31"/>
  <c r="R996" i="31"/>
  <c r="R992" i="31"/>
  <c r="R988" i="31"/>
  <c r="R984" i="31"/>
  <c r="R980" i="31"/>
  <c r="R976" i="31"/>
  <c r="R972" i="31"/>
  <c r="R968" i="31"/>
  <c r="R964" i="31"/>
  <c r="R960" i="31"/>
  <c r="R956" i="31"/>
  <c r="R952" i="31"/>
  <c r="R948" i="31"/>
  <c r="R944" i="31"/>
  <c r="R940" i="31"/>
  <c r="R936" i="31"/>
  <c r="R932" i="31"/>
  <c r="R928" i="31"/>
  <c r="R924" i="31"/>
  <c r="R920" i="31"/>
  <c r="R916" i="31"/>
  <c r="R912" i="31"/>
  <c r="R908" i="31"/>
  <c r="R904" i="31"/>
  <c r="R900" i="31"/>
  <c r="R896" i="31"/>
  <c r="R892" i="31"/>
  <c r="R888" i="31"/>
  <c r="R884" i="31"/>
  <c r="R880" i="31"/>
  <c r="R876" i="31"/>
  <c r="R872" i="31"/>
  <c r="R868" i="31"/>
  <c r="R864" i="31"/>
  <c r="R860" i="31"/>
  <c r="R856" i="31"/>
  <c r="R852" i="31"/>
  <c r="R848" i="31"/>
  <c r="R844" i="31"/>
  <c r="R840" i="31"/>
  <c r="R836" i="31"/>
  <c r="R832" i="31"/>
  <c r="R828" i="31"/>
  <c r="R824" i="31"/>
  <c r="R820" i="31"/>
  <c r="R816" i="31"/>
  <c r="R812" i="31"/>
  <c r="R808" i="31"/>
  <c r="R804" i="31"/>
  <c r="R800" i="31"/>
  <c r="R796" i="31"/>
  <c r="R792" i="31"/>
  <c r="R788" i="31"/>
  <c r="R784" i="31"/>
  <c r="R780" i="31"/>
  <c r="R776" i="31"/>
  <c r="R772" i="31"/>
  <c r="R768" i="31"/>
  <c r="R764" i="31"/>
  <c r="R760" i="31"/>
  <c r="R756" i="31"/>
  <c r="R752" i="31"/>
  <c r="R748" i="31"/>
  <c r="R744" i="31"/>
  <c r="R740" i="31"/>
  <c r="R736" i="31"/>
  <c r="R732" i="31"/>
  <c r="R728" i="31"/>
  <c r="R724" i="31"/>
  <c r="R720" i="31"/>
  <c r="R716" i="31"/>
  <c r="R712" i="31"/>
  <c r="R708" i="31"/>
  <c r="R704" i="31"/>
  <c r="R700" i="31"/>
  <c r="R696" i="31"/>
  <c r="R692" i="31"/>
  <c r="R688" i="31"/>
  <c r="R684" i="31"/>
  <c r="R680" i="31"/>
  <c r="R676" i="31"/>
  <c r="R672" i="31"/>
  <c r="R668" i="31"/>
  <c r="R664" i="31"/>
  <c r="R660" i="31"/>
  <c r="R656" i="31"/>
  <c r="R652" i="31"/>
  <c r="R648" i="31"/>
  <c r="R644" i="31"/>
  <c r="R640" i="31"/>
  <c r="R636" i="31"/>
  <c r="R632" i="31"/>
  <c r="R628" i="31"/>
  <c r="R624" i="31"/>
  <c r="R620" i="31"/>
  <c r="R616" i="31"/>
  <c r="R612" i="31"/>
  <c r="R608" i="31"/>
  <c r="R604" i="31"/>
  <c r="R600" i="31"/>
  <c r="R596" i="31"/>
  <c r="R592" i="31"/>
  <c r="R588" i="31"/>
  <c r="R584" i="31"/>
  <c r="R580" i="31"/>
  <c r="R576" i="31"/>
  <c r="R572" i="31"/>
  <c r="R568" i="31"/>
  <c r="R564" i="31"/>
  <c r="R560" i="31"/>
  <c r="R556" i="31"/>
  <c r="R552" i="31"/>
  <c r="R548" i="31"/>
  <c r="R544" i="31"/>
  <c r="R540" i="31"/>
  <c r="R536" i="31"/>
  <c r="R532" i="31"/>
  <c r="R528" i="31"/>
  <c r="R524" i="31"/>
  <c r="R520" i="31"/>
  <c r="R516" i="31"/>
  <c r="R512" i="31"/>
  <c r="R508" i="31"/>
  <c r="R504" i="31"/>
  <c r="R500" i="31"/>
  <c r="R497" i="31"/>
  <c r="R495" i="31"/>
  <c r="R493" i="31"/>
  <c r="R491" i="31"/>
  <c r="R489" i="31"/>
  <c r="R487" i="31"/>
  <c r="R485" i="31"/>
  <c r="R483" i="31"/>
  <c r="R481" i="31"/>
  <c r="R479" i="31"/>
  <c r="R477" i="31"/>
  <c r="R475" i="31"/>
  <c r="R473" i="31"/>
  <c r="R471" i="31"/>
  <c r="R469" i="31"/>
  <c r="R467" i="31"/>
  <c r="R465" i="31"/>
  <c r="R463" i="31"/>
  <c r="R461" i="31"/>
  <c r="R459" i="31"/>
  <c r="R457" i="31"/>
  <c r="R455" i="31"/>
  <c r="R453" i="31"/>
  <c r="R451" i="31"/>
  <c r="R449" i="31"/>
  <c r="R447" i="31"/>
  <c r="R445" i="31"/>
  <c r="R443" i="31"/>
  <c r="R441" i="31"/>
  <c r="R439" i="31"/>
  <c r="R437" i="31"/>
  <c r="R435" i="31"/>
  <c r="R433" i="31"/>
  <c r="R431" i="31"/>
  <c r="R429" i="31"/>
  <c r="R427" i="31"/>
  <c r="R425" i="31"/>
  <c r="R423" i="31"/>
  <c r="R421" i="31"/>
  <c r="R419" i="31"/>
  <c r="R417" i="31"/>
  <c r="R415" i="31"/>
  <c r="R413" i="31"/>
  <c r="R411" i="31"/>
  <c r="R409" i="31"/>
  <c r="R407" i="31"/>
  <c r="R405" i="31"/>
  <c r="R403" i="31"/>
  <c r="R401" i="31"/>
  <c r="R399" i="31"/>
  <c r="R397" i="31"/>
  <c r="R395" i="31"/>
  <c r="R393" i="31"/>
  <c r="R391" i="31"/>
  <c r="R389" i="31"/>
  <c r="R387" i="31"/>
  <c r="R385" i="31"/>
  <c r="R383" i="31"/>
  <c r="R381" i="31"/>
  <c r="R379" i="31"/>
  <c r="R377" i="31"/>
  <c r="R375" i="31"/>
  <c r="R373" i="31"/>
  <c r="R369"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371" i="31"/>
  <c r="R367"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S24" i="31"/>
  <c r="H102" i="86"/>
  <c r="C105" i="86"/>
  <c r="M48" i="86"/>
  <c r="H107" i="86"/>
  <c r="D45" i="86"/>
  <c r="V4" i="89"/>
  <c r="S26" i="85"/>
  <c r="U4" i="89" s="1"/>
  <c r="V8" i="89"/>
  <c r="S30" i="85"/>
  <c r="U8" i="89" s="1"/>
  <c r="V13" i="89"/>
  <c r="S34" i="85"/>
  <c r="U13" i="89" s="1"/>
  <c r="V3" i="89"/>
  <c r="S25" i="85"/>
  <c r="V7" i="89"/>
  <c r="S29" i="85"/>
  <c r="U7" i="89" s="1"/>
  <c r="V12" i="89"/>
  <c r="S33" i="85"/>
  <c r="U12" i="89" s="1"/>
  <c r="C105" i="82"/>
  <c r="H118" i="82"/>
  <c r="H102" i="82"/>
  <c r="S28" i="85"/>
  <c r="U6" i="89" s="1"/>
  <c r="V6" i="89"/>
  <c r="S32" i="85"/>
  <c r="U10" i="89" s="1"/>
  <c r="V10" i="89"/>
  <c r="V5" i="89"/>
  <c r="S27" i="85"/>
  <c r="U5" i="89" s="1"/>
  <c r="S31" i="85"/>
  <c r="U9" i="89" s="1"/>
  <c r="V9" i="89"/>
  <c r="V14" i="89"/>
  <c r="S35" i="85"/>
  <c r="U14" i="89" s="1"/>
  <c r="B21" i="88"/>
  <c r="D16" i="74"/>
  <c r="N5" i="89" l="1"/>
  <c r="S27" i="31"/>
  <c r="M5" i="89" s="1"/>
  <c r="N13" i="89"/>
  <c r="S35" i="31"/>
  <c r="M13" i="89" s="1"/>
  <c r="S43" i="31"/>
  <c r="M21" i="89" s="1"/>
  <c r="N21" i="89"/>
  <c r="S51" i="31"/>
  <c r="M29" i="89" s="1"/>
  <c r="N29" i="89"/>
  <c r="S59" i="31"/>
  <c r="M37" i="89" s="1"/>
  <c r="N37" i="89"/>
  <c r="S67" i="31"/>
  <c r="M46" i="89" s="1"/>
  <c r="N46" i="89"/>
  <c r="S75" i="31"/>
  <c r="M54" i="89" s="1"/>
  <c r="N54" i="89"/>
  <c r="S83" i="31"/>
  <c r="M62" i="89" s="1"/>
  <c r="N62" i="89"/>
  <c r="S91" i="31"/>
  <c r="M70" i="89" s="1"/>
  <c r="N70" i="89"/>
  <c r="S99" i="31"/>
  <c r="M78" i="89" s="1"/>
  <c r="N78" i="89"/>
  <c r="S107" i="31"/>
  <c r="M86" i="89" s="1"/>
  <c r="N86" i="89"/>
  <c r="S115" i="31"/>
  <c r="M94" i="89" s="1"/>
  <c r="N94" i="89"/>
  <c r="S123" i="31"/>
  <c r="M102" i="89" s="1"/>
  <c r="N102" i="89"/>
  <c r="S131" i="31"/>
  <c r="M110" i="89" s="1"/>
  <c r="N110" i="89"/>
  <c r="S139" i="31"/>
  <c r="M118" i="89" s="1"/>
  <c r="N118" i="89"/>
  <c r="S147" i="31"/>
  <c r="M126" i="89" s="1"/>
  <c r="N126" i="89"/>
  <c r="S155" i="31"/>
  <c r="M134" i="89" s="1"/>
  <c r="N134" i="89"/>
  <c r="S163" i="31"/>
  <c r="M142" i="89" s="1"/>
  <c r="N142" i="89"/>
  <c r="S171" i="31"/>
  <c r="M150" i="89" s="1"/>
  <c r="N150" i="89"/>
  <c r="S179" i="31"/>
  <c r="M158" i="89" s="1"/>
  <c r="N158" i="89"/>
  <c r="S187" i="31"/>
  <c r="M166" i="89" s="1"/>
  <c r="N166" i="89"/>
  <c r="S195" i="31"/>
  <c r="M174" i="89" s="1"/>
  <c r="N174" i="89"/>
  <c r="N182" i="89"/>
  <c r="S203" i="31"/>
  <c r="M182" i="89" s="1"/>
  <c r="N190" i="89"/>
  <c r="S211" i="31"/>
  <c r="M190" i="89" s="1"/>
  <c r="N198" i="89"/>
  <c r="S219" i="31"/>
  <c r="M198" i="89" s="1"/>
  <c r="N206" i="89"/>
  <c r="S227" i="31"/>
  <c r="M206" i="89" s="1"/>
  <c r="N214" i="89"/>
  <c r="S235" i="31"/>
  <c r="M214" i="89" s="1"/>
  <c r="N222" i="89"/>
  <c r="S243" i="31"/>
  <c r="M222" i="89" s="1"/>
  <c r="N230" i="89"/>
  <c r="S251" i="31"/>
  <c r="M230" i="89" s="1"/>
  <c r="N238" i="89"/>
  <c r="S259" i="31"/>
  <c r="M238" i="89" s="1"/>
  <c r="N246" i="89"/>
  <c r="S267" i="31"/>
  <c r="M246" i="89" s="1"/>
  <c r="N254" i="89"/>
  <c r="S275" i="31"/>
  <c r="M254" i="89" s="1"/>
  <c r="N262" i="89"/>
  <c r="S283" i="31"/>
  <c r="M262" i="89" s="1"/>
  <c r="N270" i="89"/>
  <c r="S291" i="31"/>
  <c r="M270" i="89" s="1"/>
  <c r="N278" i="89"/>
  <c r="S299" i="31"/>
  <c r="M278" i="89" s="1"/>
  <c r="N286" i="89"/>
  <c r="S307" i="31"/>
  <c r="M286" i="89" s="1"/>
  <c r="N294" i="89"/>
  <c r="S315" i="31"/>
  <c r="M294" i="89" s="1"/>
  <c r="N302" i="89"/>
  <c r="S323" i="31"/>
  <c r="M302" i="89" s="1"/>
  <c r="N310" i="89"/>
  <c r="S331" i="31"/>
  <c r="M310" i="89" s="1"/>
  <c r="N318" i="89"/>
  <c r="S339" i="31"/>
  <c r="M318" i="89" s="1"/>
  <c r="N326" i="89"/>
  <c r="S347" i="31"/>
  <c r="M326" i="89" s="1"/>
  <c r="N334" i="89"/>
  <c r="S355" i="31"/>
  <c r="M334" i="89" s="1"/>
  <c r="N342" i="89"/>
  <c r="S363" i="31"/>
  <c r="M342" i="89" s="1"/>
  <c r="N350" i="89"/>
  <c r="S371" i="31"/>
  <c r="M350" i="89" s="1"/>
  <c r="N7" i="89"/>
  <c r="S29" i="31"/>
  <c r="M7" i="89" s="1"/>
  <c r="N15" i="89"/>
  <c r="S37" i="31"/>
  <c r="M15" i="89" s="1"/>
  <c r="S45" i="31"/>
  <c r="M23" i="89" s="1"/>
  <c r="N23" i="89"/>
  <c r="S53" i="31"/>
  <c r="M31" i="89" s="1"/>
  <c r="N31" i="89"/>
  <c r="S61" i="31"/>
  <c r="M39" i="89" s="1"/>
  <c r="N39" i="89"/>
  <c r="S69" i="31"/>
  <c r="M48" i="89" s="1"/>
  <c r="N48" i="89"/>
  <c r="S77" i="31"/>
  <c r="M56" i="89" s="1"/>
  <c r="N56" i="89"/>
  <c r="S85" i="31"/>
  <c r="M64" i="89" s="1"/>
  <c r="N64" i="89"/>
  <c r="S93" i="31"/>
  <c r="M72" i="89" s="1"/>
  <c r="N72" i="89"/>
  <c r="S101" i="31"/>
  <c r="M80" i="89" s="1"/>
  <c r="N80" i="89"/>
  <c r="S109" i="31"/>
  <c r="M88" i="89" s="1"/>
  <c r="N88" i="89"/>
  <c r="S117" i="31"/>
  <c r="M96" i="89" s="1"/>
  <c r="N96" i="89"/>
  <c r="S125" i="31"/>
  <c r="M104" i="89" s="1"/>
  <c r="N104" i="89"/>
  <c r="S133" i="31"/>
  <c r="M112" i="89" s="1"/>
  <c r="N112" i="89"/>
  <c r="S141" i="31"/>
  <c r="M120" i="89" s="1"/>
  <c r="N120" i="89"/>
  <c r="S149" i="31"/>
  <c r="M128" i="89" s="1"/>
  <c r="N128" i="89"/>
  <c r="S157" i="31"/>
  <c r="M136" i="89" s="1"/>
  <c r="N136" i="89"/>
  <c r="S165" i="31"/>
  <c r="M144" i="89" s="1"/>
  <c r="N144" i="89"/>
  <c r="S173" i="31"/>
  <c r="M152" i="89" s="1"/>
  <c r="N152" i="89"/>
  <c r="S181" i="31"/>
  <c r="M160" i="89" s="1"/>
  <c r="N160" i="89"/>
  <c r="S189" i="31"/>
  <c r="M168" i="89" s="1"/>
  <c r="N168" i="89"/>
  <c r="S197" i="31"/>
  <c r="M176" i="89" s="1"/>
  <c r="N176" i="89"/>
  <c r="N184" i="89"/>
  <c r="S205" i="31"/>
  <c r="M184" i="89" s="1"/>
  <c r="N192" i="89"/>
  <c r="S213" i="31"/>
  <c r="M192" i="89" s="1"/>
  <c r="N200" i="89"/>
  <c r="S221" i="31"/>
  <c r="M200" i="89" s="1"/>
  <c r="N208" i="89"/>
  <c r="S229" i="31"/>
  <c r="M208" i="89" s="1"/>
  <c r="N216" i="89"/>
  <c r="S237" i="31"/>
  <c r="M216" i="89" s="1"/>
  <c r="N224" i="89"/>
  <c r="S245" i="31"/>
  <c r="M224" i="89" s="1"/>
  <c r="N232" i="89"/>
  <c r="S253" i="31"/>
  <c r="M232" i="89" s="1"/>
  <c r="N240" i="89"/>
  <c r="S261" i="31"/>
  <c r="M240" i="89" s="1"/>
  <c r="N248" i="89"/>
  <c r="S269" i="31"/>
  <c r="M248" i="89" s="1"/>
  <c r="N256" i="89"/>
  <c r="S277" i="31"/>
  <c r="M256" i="89" s="1"/>
  <c r="N264" i="89"/>
  <c r="S285" i="31"/>
  <c r="M264" i="89" s="1"/>
  <c r="N272" i="89"/>
  <c r="S293" i="31"/>
  <c r="M272" i="89" s="1"/>
  <c r="N280" i="89"/>
  <c r="S301" i="31"/>
  <c r="M280" i="89" s="1"/>
  <c r="N288" i="89"/>
  <c r="S309" i="31"/>
  <c r="M288" i="89" s="1"/>
  <c r="N296" i="89"/>
  <c r="S317" i="31"/>
  <c r="M296" i="89" s="1"/>
  <c r="N304" i="89"/>
  <c r="S325" i="31"/>
  <c r="M304" i="89" s="1"/>
  <c r="N312" i="89"/>
  <c r="S333" i="31"/>
  <c r="M312" i="89" s="1"/>
  <c r="N320" i="89"/>
  <c r="S341" i="31"/>
  <c r="M320" i="89" s="1"/>
  <c r="N328" i="89"/>
  <c r="S349" i="31"/>
  <c r="M328" i="89" s="1"/>
  <c r="N336" i="89"/>
  <c r="S357" i="31"/>
  <c r="M336" i="89" s="1"/>
  <c r="N344" i="89"/>
  <c r="S365" i="31"/>
  <c r="M344" i="89" s="1"/>
  <c r="N352" i="89"/>
  <c r="S373" i="31"/>
  <c r="M352" i="89" s="1"/>
  <c r="N356" i="89"/>
  <c r="S377" i="31"/>
  <c r="M356" i="89" s="1"/>
  <c r="N360" i="89"/>
  <c r="S381" i="31"/>
  <c r="M360" i="89" s="1"/>
  <c r="N364" i="89"/>
  <c r="S385" i="31"/>
  <c r="M364" i="89" s="1"/>
  <c r="N368" i="89"/>
  <c r="S389" i="31"/>
  <c r="M368" i="89" s="1"/>
  <c r="N372" i="89"/>
  <c r="S393" i="31"/>
  <c r="M372" i="89" s="1"/>
  <c r="N376" i="89"/>
  <c r="S397" i="31"/>
  <c r="M376" i="89" s="1"/>
  <c r="N380" i="89"/>
  <c r="S401" i="31"/>
  <c r="M380" i="89" s="1"/>
  <c r="N384" i="89"/>
  <c r="S405" i="31"/>
  <c r="M384" i="89" s="1"/>
  <c r="N388" i="89"/>
  <c r="S409" i="31"/>
  <c r="M388" i="89" s="1"/>
  <c r="N392" i="89"/>
  <c r="S413" i="31"/>
  <c r="M392" i="89" s="1"/>
  <c r="N396" i="89"/>
  <c r="S417" i="31"/>
  <c r="M396" i="89" s="1"/>
  <c r="N400" i="89"/>
  <c r="S421" i="31"/>
  <c r="M400" i="89" s="1"/>
  <c r="N404" i="89"/>
  <c r="S425" i="31"/>
  <c r="M404" i="89" s="1"/>
  <c r="N408" i="89"/>
  <c r="S429" i="31"/>
  <c r="M408" i="89" s="1"/>
  <c r="N412" i="89"/>
  <c r="S433" i="31"/>
  <c r="M412" i="89" s="1"/>
  <c r="N416" i="89"/>
  <c r="S437" i="31"/>
  <c r="M416" i="89" s="1"/>
  <c r="F5" i="89"/>
  <c r="S441" i="31"/>
  <c r="E5" i="89" s="1"/>
  <c r="F9" i="89"/>
  <c r="S445" i="31"/>
  <c r="E9" i="89" s="1"/>
  <c r="F13" i="89"/>
  <c r="S449" i="31"/>
  <c r="E13" i="89" s="1"/>
  <c r="F17" i="89"/>
  <c r="S453" i="31"/>
  <c r="E17" i="89" s="1"/>
  <c r="F21" i="89"/>
  <c r="S457" i="31"/>
  <c r="E21" i="89" s="1"/>
  <c r="F25" i="89"/>
  <c r="S461" i="31"/>
  <c r="E25" i="89" s="1"/>
  <c r="F29" i="89"/>
  <c r="S465" i="31"/>
  <c r="E29" i="89" s="1"/>
  <c r="F33" i="89"/>
  <c r="S469" i="31"/>
  <c r="E33" i="89" s="1"/>
  <c r="F37" i="89"/>
  <c r="S473" i="31"/>
  <c r="E37" i="89" s="1"/>
  <c r="F41" i="89"/>
  <c r="S477" i="31"/>
  <c r="E41" i="89" s="1"/>
  <c r="F45" i="89"/>
  <c r="S481" i="31"/>
  <c r="E45" i="89" s="1"/>
  <c r="F49" i="89"/>
  <c r="S485" i="31"/>
  <c r="E49" i="89" s="1"/>
  <c r="F53" i="89"/>
  <c r="S489" i="31"/>
  <c r="E53" i="89" s="1"/>
  <c r="F57" i="89"/>
  <c r="S493" i="31"/>
  <c r="E57" i="89" s="1"/>
  <c r="F61" i="89"/>
  <c r="S497" i="31"/>
  <c r="E61" i="89" s="1"/>
  <c r="S504" i="31"/>
  <c r="E68" i="89" s="1"/>
  <c r="F68" i="89"/>
  <c r="S512" i="31"/>
  <c r="E76" i="89" s="1"/>
  <c r="F76" i="89"/>
  <c r="S520" i="31"/>
  <c r="E84" i="89" s="1"/>
  <c r="F84" i="89"/>
  <c r="S528" i="31"/>
  <c r="E92" i="89" s="1"/>
  <c r="F92" i="89"/>
  <c r="S536" i="31"/>
  <c r="E100" i="89" s="1"/>
  <c r="F100" i="89"/>
  <c r="S544" i="31"/>
  <c r="E108" i="89" s="1"/>
  <c r="F108" i="89"/>
  <c r="S552" i="31"/>
  <c r="E116" i="89" s="1"/>
  <c r="F116" i="89"/>
  <c r="S560" i="31"/>
  <c r="E124" i="89" s="1"/>
  <c r="F124" i="89"/>
  <c r="S568" i="31"/>
  <c r="E132" i="89" s="1"/>
  <c r="F132" i="89"/>
  <c r="S576" i="31"/>
  <c r="E140" i="89" s="1"/>
  <c r="F140" i="89"/>
  <c r="S584" i="31"/>
  <c r="E148" i="89" s="1"/>
  <c r="F148" i="89"/>
  <c r="S592" i="31"/>
  <c r="E156" i="89" s="1"/>
  <c r="F156" i="89"/>
  <c r="S600" i="31"/>
  <c r="E164" i="89" s="1"/>
  <c r="F164" i="89"/>
  <c r="S608" i="31"/>
  <c r="E172" i="89" s="1"/>
  <c r="F172" i="89"/>
  <c r="S616" i="31"/>
  <c r="E180" i="89" s="1"/>
  <c r="F180" i="89"/>
  <c r="S624" i="31"/>
  <c r="E188" i="89" s="1"/>
  <c r="F188" i="89"/>
  <c r="S632" i="31"/>
  <c r="E196" i="89" s="1"/>
  <c r="F196" i="89"/>
  <c r="S640" i="31"/>
  <c r="E204" i="89" s="1"/>
  <c r="F204" i="89"/>
  <c r="S648" i="31"/>
  <c r="E212" i="89" s="1"/>
  <c r="F212" i="89"/>
  <c r="S656" i="31"/>
  <c r="E220" i="89" s="1"/>
  <c r="F220" i="89"/>
  <c r="S664" i="31"/>
  <c r="E228" i="89" s="1"/>
  <c r="F228" i="89"/>
  <c r="S672" i="31"/>
  <c r="E236" i="89" s="1"/>
  <c r="F236" i="89"/>
  <c r="S680" i="31"/>
  <c r="E244" i="89" s="1"/>
  <c r="F244" i="89"/>
  <c r="S688" i="31"/>
  <c r="E252" i="89" s="1"/>
  <c r="F252" i="89"/>
  <c r="S696" i="31"/>
  <c r="E260" i="89" s="1"/>
  <c r="F260" i="89"/>
  <c r="S704" i="31"/>
  <c r="E268" i="89" s="1"/>
  <c r="F268" i="89"/>
  <c r="S712" i="31"/>
  <c r="E276" i="89" s="1"/>
  <c r="F276" i="89"/>
  <c r="S720" i="31"/>
  <c r="E284" i="89" s="1"/>
  <c r="F284" i="89"/>
  <c r="S728" i="31"/>
  <c r="E292" i="89" s="1"/>
  <c r="F292" i="89"/>
  <c r="S736" i="31"/>
  <c r="E300" i="89" s="1"/>
  <c r="F300" i="89"/>
  <c r="S744" i="31"/>
  <c r="E308" i="89" s="1"/>
  <c r="F308" i="89"/>
  <c r="S752" i="31"/>
  <c r="AC3" i="89" s="1"/>
  <c r="AD3" i="89"/>
  <c r="S760" i="31"/>
  <c r="AC11" i="89" s="1"/>
  <c r="AD11" i="89"/>
  <c r="S768" i="31"/>
  <c r="AC19" i="89" s="1"/>
  <c r="AD19" i="89"/>
  <c r="S776" i="31"/>
  <c r="AC27" i="89" s="1"/>
  <c r="AD27" i="89"/>
  <c r="S784" i="31"/>
  <c r="AC35" i="89" s="1"/>
  <c r="AD35" i="89"/>
  <c r="S792" i="31"/>
  <c r="AC43" i="89" s="1"/>
  <c r="AD43" i="89"/>
  <c r="S800" i="31"/>
  <c r="AC51" i="89" s="1"/>
  <c r="AD51" i="89"/>
  <c r="S808" i="31"/>
  <c r="AC59" i="89" s="1"/>
  <c r="AD59" i="89"/>
  <c r="S816" i="31"/>
  <c r="AC67" i="89" s="1"/>
  <c r="AD67" i="89"/>
  <c r="S824" i="31"/>
  <c r="AC75" i="89" s="1"/>
  <c r="AD75" i="89"/>
  <c r="S832" i="31"/>
  <c r="AC83" i="89" s="1"/>
  <c r="AD83" i="89"/>
  <c r="S840" i="31"/>
  <c r="AC91" i="89" s="1"/>
  <c r="AD91" i="89"/>
  <c r="S848" i="31"/>
  <c r="AC99" i="89" s="1"/>
  <c r="AD99" i="89"/>
  <c r="S856" i="31"/>
  <c r="AC107" i="89" s="1"/>
  <c r="AD107" i="89"/>
  <c r="S864" i="31"/>
  <c r="AC115" i="89" s="1"/>
  <c r="AD115" i="89"/>
  <c r="S872" i="31"/>
  <c r="AC123" i="89" s="1"/>
  <c r="AD123" i="89"/>
  <c r="S880" i="31"/>
  <c r="AC131" i="89" s="1"/>
  <c r="AD131" i="89"/>
  <c r="S888" i="31"/>
  <c r="AC139" i="89" s="1"/>
  <c r="AD139" i="89"/>
  <c r="S896" i="31"/>
  <c r="AC147" i="89" s="1"/>
  <c r="AD147" i="89"/>
  <c r="S904" i="31"/>
  <c r="AC155" i="89" s="1"/>
  <c r="AD155" i="89"/>
  <c r="S912" i="31"/>
  <c r="AC163" i="89" s="1"/>
  <c r="AD163" i="89"/>
  <c r="S920" i="31"/>
  <c r="AC171" i="89" s="1"/>
  <c r="AD171" i="89"/>
  <c r="S928" i="31"/>
  <c r="AC179" i="89" s="1"/>
  <c r="AD179" i="89"/>
  <c r="S936" i="31"/>
  <c r="AC187" i="89" s="1"/>
  <c r="AD187" i="89"/>
  <c r="S944" i="31"/>
  <c r="AC195" i="89" s="1"/>
  <c r="AD195" i="89"/>
  <c r="S952" i="31"/>
  <c r="AC203" i="89" s="1"/>
  <c r="AD203" i="89"/>
  <c r="S960" i="31"/>
  <c r="AC211" i="89" s="1"/>
  <c r="AD211" i="89"/>
  <c r="S968" i="31"/>
  <c r="AC219" i="89" s="1"/>
  <c r="AD219" i="89"/>
  <c r="S976" i="31"/>
  <c r="AC227" i="89" s="1"/>
  <c r="AD227" i="89"/>
  <c r="S984" i="31"/>
  <c r="AC235" i="89" s="1"/>
  <c r="AD235" i="89"/>
  <c r="S992" i="31"/>
  <c r="AC243" i="89" s="1"/>
  <c r="AD243" i="89"/>
  <c r="S1000" i="31"/>
  <c r="AC251" i="89" s="1"/>
  <c r="AD251" i="89"/>
  <c r="S1008" i="31"/>
  <c r="AC259" i="89" s="1"/>
  <c r="AD259" i="89"/>
  <c r="S1022" i="31"/>
  <c r="AC273" i="89" s="1"/>
  <c r="AD273" i="89"/>
  <c r="S1038" i="31"/>
  <c r="AC289" i="89" s="1"/>
  <c r="AD289" i="89"/>
  <c r="S1054" i="31"/>
  <c r="AC305" i="89" s="1"/>
  <c r="AD305" i="89"/>
  <c r="S1070" i="31"/>
  <c r="AC321" i="89" s="1"/>
  <c r="AD321" i="89"/>
  <c r="S1086" i="31"/>
  <c r="AC337" i="89" s="1"/>
  <c r="AD337" i="89"/>
  <c r="S1102" i="31"/>
  <c r="AC353" i="89" s="1"/>
  <c r="AD353" i="89"/>
  <c r="S1118" i="31"/>
  <c r="AC369" i="89" s="1"/>
  <c r="AD369" i="89"/>
  <c r="S1134" i="31"/>
  <c r="AC385" i="89" s="1"/>
  <c r="AD385" i="89"/>
  <c r="S1150" i="31"/>
  <c r="AC401" i="89" s="1"/>
  <c r="AD401" i="89"/>
  <c r="S1166" i="31"/>
  <c r="AC417" i="89" s="1"/>
  <c r="AD417" i="89"/>
  <c r="S1182" i="31"/>
  <c r="AC433" i="89" s="1"/>
  <c r="AD433" i="89"/>
  <c r="S1198" i="31"/>
  <c r="AC449" i="89" s="1"/>
  <c r="AD449" i="89"/>
  <c r="S1214" i="31"/>
  <c r="AC465" i="89" s="1"/>
  <c r="AD465" i="89"/>
  <c r="S1230" i="31"/>
  <c r="AC481" i="89" s="1"/>
  <c r="AD481" i="89"/>
  <c r="S1246" i="31"/>
  <c r="AC497" i="89" s="1"/>
  <c r="AD497" i="89"/>
  <c r="S1262" i="31"/>
  <c r="AC513" i="89" s="1"/>
  <c r="AD513" i="89"/>
  <c r="S1278" i="31"/>
  <c r="AC529" i="89" s="1"/>
  <c r="AD529" i="89"/>
  <c r="S1294" i="31"/>
  <c r="AC545" i="89" s="1"/>
  <c r="AD545" i="89"/>
  <c r="S1310" i="31"/>
  <c r="AC561" i="89" s="1"/>
  <c r="AD561" i="89"/>
  <c r="S1326" i="31"/>
  <c r="AC577" i="89" s="1"/>
  <c r="AD577" i="89"/>
  <c r="S1342" i="31"/>
  <c r="AC593" i="89" s="1"/>
  <c r="AD593" i="89"/>
  <c r="S26" i="31"/>
  <c r="M4" i="89" s="1"/>
  <c r="N4" i="89"/>
  <c r="S30" i="31"/>
  <c r="M8" i="89" s="1"/>
  <c r="N8" i="89"/>
  <c r="S34" i="31"/>
  <c r="M12" i="89" s="1"/>
  <c r="N12" i="89"/>
  <c r="N16" i="89"/>
  <c r="S38" i="31"/>
  <c r="M16" i="89" s="1"/>
  <c r="N20" i="89"/>
  <c r="S42" i="31"/>
  <c r="M20" i="89" s="1"/>
  <c r="N24" i="89"/>
  <c r="S46" i="31"/>
  <c r="M24" i="89" s="1"/>
  <c r="N28" i="89"/>
  <c r="S50" i="31"/>
  <c r="M28" i="89" s="1"/>
  <c r="N32" i="89"/>
  <c r="S54" i="31"/>
  <c r="M32" i="89" s="1"/>
  <c r="N36" i="89"/>
  <c r="S58" i="31"/>
  <c r="M36" i="89" s="1"/>
  <c r="N41" i="89"/>
  <c r="S62" i="31"/>
  <c r="M41" i="89" s="1"/>
  <c r="N45" i="89"/>
  <c r="S66" i="31"/>
  <c r="M45" i="89" s="1"/>
  <c r="N49" i="89"/>
  <c r="S70" i="31"/>
  <c r="M49" i="89" s="1"/>
  <c r="N53" i="89"/>
  <c r="S74" i="31"/>
  <c r="M53" i="89" s="1"/>
  <c r="N57" i="89"/>
  <c r="S78" i="31"/>
  <c r="M57" i="89" s="1"/>
  <c r="N61" i="89"/>
  <c r="S82" i="31"/>
  <c r="M61" i="89" s="1"/>
  <c r="N65" i="89"/>
  <c r="S86" i="31"/>
  <c r="M65" i="89" s="1"/>
  <c r="N69" i="89"/>
  <c r="S90" i="31"/>
  <c r="M69" i="89" s="1"/>
  <c r="N73" i="89"/>
  <c r="S94" i="31"/>
  <c r="M73" i="89" s="1"/>
  <c r="N77" i="89"/>
  <c r="S98" i="31"/>
  <c r="M77" i="89" s="1"/>
  <c r="N81" i="89"/>
  <c r="S102" i="31"/>
  <c r="M81" i="89" s="1"/>
  <c r="N85" i="89"/>
  <c r="S106" i="31"/>
  <c r="M85" i="89" s="1"/>
  <c r="N89" i="89"/>
  <c r="S110" i="31"/>
  <c r="M89" i="89" s="1"/>
  <c r="N93" i="89"/>
  <c r="S114" i="31"/>
  <c r="M93" i="89" s="1"/>
  <c r="N97" i="89"/>
  <c r="S118" i="31"/>
  <c r="M97" i="89" s="1"/>
  <c r="N101" i="89"/>
  <c r="S122" i="31"/>
  <c r="M101" i="89" s="1"/>
  <c r="N105" i="89"/>
  <c r="S126" i="31"/>
  <c r="M105" i="89" s="1"/>
  <c r="N109" i="89"/>
  <c r="S130" i="31"/>
  <c r="M109" i="89" s="1"/>
  <c r="N113" i="89"/>
  <c r="S134" i="31"/>
  <c r="M113" i="89" s="1"/>
  <c r="N117" i="89"/>
  <c r="S138" i="31"/>
  <c r="M117" i="89" s="1"/>
  <c r="N121" i="89"/>
  <c r="S142" i="31"/>
  <c r="M121" i="89" s="1"/>
  <c r="N125" i="89"/>
  <c r="S146" i="31"/>
  <c r="M125" i="89" s="1"/>
  <c r="N129" i="89"/>
  <c r="S150" i="31"/>
  <c r="M129" i="89" s="1"/>
  <c r="N133" i="89"/>
  <c r="S154" i="31"/>
  <c r="M133" i="89" s="1"/>
  <c r="N137" i="89"/>
  <c r="S158" i="31"/>
  <c r="M137" i="89" s="1"/>
  <c r="N141" i="89"/>
  <c r="S162" i="31"/>
  <c r="M141" i="89" s="1"/>
  <c r="N145" i="89"/>
  <c r="S166" i="31"/>
  <c r="M145" i="89" s="1"/>
  <c r="N149" i="89"/>
  <c r="S170" i="31"/>
  <c r="M149" i="89" s="1"/>
  <c r="N153" i="89"/>
  <c r="S174" i="31"/>
  <c r="M153" i="89" s="1"/>
  <c r="N157" i="89"/>
  <c r="S178" i="31"/>
  <c r="M157" i="89" s="1"/>
  <c r="N161" i="89"/>
  <c r="S182" i="31"/>
  <c r="M161" i="89" s="1"/>
  <c r="N165" i="89"/>
  <c r="S186" i="31"/>
  <c r="M165" i="89" s="1"/>
  <c r="N169" i="89"/>
  <c r="S190" i="31"/>
  <c r="M169" i="89" s="1"/>
  <c r="N173" i="89"/>
  <c r="S194" i="31"/>
  <c r="M173" i="89" s="1"/>
  <c r="S198" i="31"/>
  <c r="M177" i="89" s="1"/>
  <c r="N177" i="89"/>
  <c r="S202" i="31"/>
  <c r="M181" i="89" s="1"/>
  <c r="N181" i="89"/>
  <c r="S206" i="31"/>
  <c r="M185" i="89" s="1"/>
  <c r="N185" i="89"/>
  <c r="S210" i="31"/>
  <c r="M189" i="89" s="1"/>
  <c r="N189" i="89"/>
  <c r="S214" i="31"/>
  <c r="M193" i="89" s="1"/>
  <c r="N193" i="89"/>
  <c r="S218" i="31"/>
  <c r="M197" i="89" s="1"/>
  <c r="N197" i="89"/>
  <c r="S222" i="31"/>
  <c r="M201" i="89" s="1"/>
  <c r="N201" i="89"/>
  <c r="S226" i="31"/>
  <c r="M205" i="89" s="1"/>
  <c r="N205" i="89"/>
  <c r="S230" i="31"/>
  <c r="M209" i="89" s="1"/>
  <c r="N209" i="89"/>
  <c r="S234" i="31"/>
  <c r="M213" i="89" s="1"/>
  <c r="N213" i="89"/>
  <c r="S238" i="31"/>
  <c r="M217" i="89" s="1"/>
  <c r="N217" i="89"/>
  <c r="S242" i="31"/>
  <c r="M221" i="89" s="1"/>
  <c r="N221" i="89"/>
  <c r="S246" i="31"/>
  <c r="M225" i="89" s="1"/>
  <c r="N225" i="89"/>
  <c r="S250" i="31"/>
  <c r="M229" i="89" s="1"/>
  <c r="N229" i="89"/>
  <c r="S254" i="31"/>
  <c r="M233" i="89" s="1"/>
  <c r="N233" i="89"/>
  <c r="S258" i="31"/>
  <c r="M237" i="89" s="1"/>
  <c r="N237" i="89"/>
  <c r="S262" i="31"/>
  <c r="M241" i="89" s="1"/>
  <c r="N241" i="89"/>
  <c r="S266" i="31"/>
  <c r="M245" i="89" s="1"/>
  <c r="N245" i="89"/>
  <c r="S270" i="31"/>
  <c r="M249" i="89" s="1"/>
  <c r="N249" i="89"/>
  <c r="S274" i="31"/>
  <c r="M253" i="89" s="1"/>
  <c r="N253" i="89"/>
  <c r="S278" i="31"/>
  <c r="M257" i="89" s="1"/>
  <c r="N257" i="89"/>
  <c r="S282" i="31"/>
  <c r="M261" i="89" s="1"/>
  <c r="N261" i="89"/>
  <c r="S286" i="31"/>
  <c r="M265" i="89" s="1"/>
  <c r="N265" i="89"/>
  <c r="S290" i="31"/>
  <c r="M269" i="89" s="1"/>
  <c r="N269" i="89"/>
  <c r="S294" i="31"/>
  <c r="M273" i="89" s="1"/>
  <c r="N273" i="89"/>
  <c r="S298" i="31"/>
  <c r="M277" i="89" s="1"/>
  <c r="N277" i="89"/>
  <c r="S302" i="31"/>
  <c r="M281" i="89" s="1"/>
  <c r="N281" i="89"/>
  <c r="S306" i="31"/>
  <c r="M285" i="89" s="1"/>
  <c r="N285" i="89"/>
  <c r="S310" i="31"/>
  <c r="M289" i="89" s="1"/>
  <c r="N289" i="89"/>
  <c r="S314" i="31"/>
  <c r="M293" i="89" s="1"/>
  <c r="N293" i="89"/>
  <c r="S318" i="31"/>
  <c r="M297" i="89" s="1"/>
  <c r="N297" i="89"/>
  <c r="S322" i="31"/>
  <c r="M301" i="89" s="1"/>
  <c r="N301" i="89"/>
  <c r="S326" i="31"/>
  <c r="M305" i="89" s="1"/>
  <c r="N305" i="89"/>
  <c r="S330" i="31"/>
  <c r="M309" i="89" s="1"/>
  <c r="N309" i="89"/>
  <c r="S334" i="31"/>
  <c r="M313" i="89" s="1"/>
  <c r="N313" i="89"/>
  <c r="S338" i="31"/>
  <c r="M317" i="89" s="1"/>
  <c r="N317" i="89"/>
  <c r="S342" i="31"/>
  <c r="M321" i="89" s="1"/>
  <c r="N321" i="89"/>
  <c r="S346" i="31"/>
  <c r="M325" i="89" s="1"/>
  <c r="N325" i="89"/>
  <c r="S350" i="31"/>
  <c r="M329" i="89" s="1"/>
  <c r="N329" i="89"/>
  <c r="S354" i="31"/>
  <c r="M333" i="89" s="1"/>
  <c r="N333" i="89"/>
  <c r="S358" i="31"/>
  <c r="M337" i="89" s="1"/>
  <c r="N337" i="89"/>
  <c r="S362" i="31"/>
  <c r="M341" i="89" s="1"/>
  <c r="N341" i="89"/>
  <c r="S366" i="31"/>
  <c r="M345" i="89" s="1"/>
  <c r="N345" i="89"/>
  <c r="S370" i="31"/>
  <c r="M349" i="89" s="1"/>
  <c r="N349" i="89"/>
  <c r="S374" i="31"/>
  <c r="M353" i="89" s="1"/>
  <c r="N353" i="89"/>
  <c r="S378" i="31"/>
  <c r="M357" i="89" s="1"/>
  <c r="N357" i="89"/>
  <c r="S382" i="31"/>
  <c r="M361" i="89" s="1"/>
  <c r="N361" i="89"/>
  <c r="S386" i="31"/>
  <c r="M365" i="89" s="1"/>
  <c r="N365" i="89"/>
  <c r="S390" i="31"/>
  <c r="M369" i="89" s="1"/>
  <c r="N369" i="89"/>
  <c r="S394" i="31"/>
  <c r="M373" i="89" s="1"/>
  <c r="N373" i="89"/>
  <c r="S398" i="31"/>
  <c r="M377" i="89" s="1"/>
  <c r="N377" i="89"/>
  <c r="S402" i="31"/>
  <c r="M381" i="89" s="1"/>
  <c r="N381" i="89"/>
  <c r="S406" i="31"/>
  <c r="M385" i="89" s="1"/>
  <c r="N385" i="89"/>
  <c r="S410" i="31"/>
  <c r="M389" i="89" s="1"/>
  <c r="N389" i="89"/>
  <c r="S414" i="31"/>
  <c r="M393" i="89" s="1"/>
  <c r="N393" i="89"/>
  <c r="S418" i="31"/>
  <c r="M397" i="89" s="1"/>
  <c r="N397" i="89"/>
  <c r="S422" i="31"/>
  <c r="M401" i="89" s="1"/>
  <c r="N401" i="89"/>
  <c r="S426" i="31"/>
  <c r="M405" i="89" s="1"/>
  <c r="N405" i="89"/>
  <c r="S430" i="31"/>
  <c r="M409" i="89" s="1"/>
  <c r="N409" i="89"/>
  <c r="S434" i="31"/>
  <c r="M413" i="89" s="1"/>
  <c r="N413" i="89"/>
  <c r="S438" i="31"/>
  <c r="M417" i="89" s="1"/>
  <c r="N417" i="89"/>
  <c r="S442" i="31"/>
  <c r="E6" i="89" s="1"/>
  <c r="F6" i="89"/>
  <c r="S446" i="31"/>
  <c r="E10" i="89" s="1"/>
  <c r="F10" i="89"/>
  <c r="S450" i="31"/>
  <c r="E14" i="89" s="1"/>
  <c r="F14" i="89"/>
  <c r="S454" i="31"/>
  <c r="E18" i="89" s="1"/>
  <c r="F18" i="89"/>
  <c r="S458" i="31"/>
  <c r="E22" i="89" s="1"/>
  <c r="F22" i="89"/>
  <c r="S462" i="31"/>
  <c r="E26" i="89" s="1"/>
  <c r="F26" i="89"/>
  <c r="S466" i="31"/>
  <c r="E30" i="89" s="1"/>
  <c r="F30" i="89"/>
  <c r="S470" i="31"/>
  <c r="E34" i="89" s="1"/>
  <c r="F34" i="89"/>
  <c r="S474" i="31"/>
  <c r="E38" i="89" s="1"/>
  <c r="F38" i="89"/>
  <c r="S478" i="31"/>
  <c r="E42" i="89" s="1"/>
  <c r="F42" i="89"/>
  <c r="S482" i="31"/>
  <c r="E46" i="89" s="1"/>
  <c r="F46" i="89"/>
  <c r="S486" i="31"/>
  <c r="E50" i="89" s="1"/>
  <c r="F50" i="89"/>
  <c r="S490" i="31"/>
  <c r="E54" i="89" s="1"/>
  <c r="F54" i="89"/>
  <c r="S494" i="31"/>
  <c r="E58" i="89" s="1"/>
  <c r="F58" i="89"/>
  <c r="S498" i="31"/>
  <c r="E62" i="89" s="1"/>
  <c r="F62" i="89"/>
  <c r="S506" i="31"/>
  <c r="E70" i="89" s="1"/>
  <c r="F70" i="89"/>
  <c r="S514" i="31"/>
  <c r="E78" i="89" s="1"/>
  <c r="F78" i="89"/>
  <c r="S522" i="31"/>
  <c r="E86" i="89" s="1"/>
  <c r="F86" i="89"/>
  <c r="S530" i="31"/>
  <c r="E94" i="89" s="1"/>
  <c r="F94" i="89"/>
  <c r="S538" i="31"/>
  <c r="E102" i="89" s="1"/>
  <c r="F102" i="89"/>
  <c r="S546" i="31"/>
  <c r="E110" i="89" s="1"/>
  <c r="F110" i="89"/>
  <c r="S554" i="31"/>
  <c r="E118" i="89" s="1"/>
  <c r="F118" i="89"/>
  <c r="S562" i="31"/>
  <c r="E126" i="89" s="1"/>
  <c r="F126" i="89"/>
  <c r="S570" i="31"/>
  <c r="E134" i="89" s="1"/>
  <c r="F134" i="89"/>
  <c r="S578" i="31"/>
  <c r="E142" i="89" s="1"/>
  <c r="F142" i="89"/>
  <c r="S586" i="31"/>
  <c r="E150" i="89" s="1"/>
  <c r="F150" i="89"/>
  <c r="S594" i="31"/>
  <c r="E158" i="89" s="1"/>
  <c r="F158" i="89"/>
  <c r="S602" i="31"/>
  <c r="E166" i="89" s="1"/>
  <c r="F166" i="89"/>
  <c r="S610" i="31"/>
  <c r="E174" i="89" s="1"/>
  <c r="F174" i="89"/>
  <c r="S618" i="31"/>
  <c r="E182" i="89" s="1"/>
  <c r="F182" i="89"/>
  <c r="S626" i="31"/>
  <c r="E190" i="89" s="1"/>
  <c r="F190" i="89"/>
  <c r="S634" i="31"/>
  <c r="E198" i="89" s="1"/>
  <c r="F198" i="89"/>
  <c r="S642" i="31"/>
  <c r="E206" i="89" s="1"/>
  <c r="F206" i="89"/>
  <c r="S650" i="31"/>
  <c r="E214" i="89" s="1"/>
  <c r="F214" i="89"/>
  <c r="S658" i="31"/>
  <c r="E222" i="89" s="1"/>
  <c r="F222" i="89"/>
  <c r="S666" i="31"/>
  <c r="E230" i="89" s="1"/>
  <c r="F230" i="89"/>
  <c r="S674" i="31"/>
  <c r="E238" i="89" s="1"/>
  <c r="F238" i="89"/>
  <c r="S682" i="31"/>
  <c r="E246" i="89" s="1"/>
  <c r="F246" i="89"/>
  <c r="S690" i="31"/>
  <c r="E254" i="89" s="1"/>
  <c r="F254" i="89"/>
  <c r="S698" i="31"/>
  <c r="E262" i="89" s="1"/>
  <c r="F262" i="89"/>
  <c r="S706" i="31"/>
  <c r="E270" i="89" s="1"/>
  <c r="F270" i="89"/>
  <c r="S714" i="31"/>
  <c r="E278" i="89" s="1"/>
  <c r="F278" i="89"/>
  <c r="S722" i="31"/>
  <c r="E286" i="89" s="1"/>
  <c r="F286" i="89"/>
  <c r="S730" i="31"/>
  <c r="E294" i="89" s="1"/>
  <c r="F294" i="89"/>
  <c r="S738" i="31"/>
  <c r="E302" i="89" s="1"/>
  <c r="F302" i="89"/>
  <c r="S746" i="31"/>
  <c r="E310" i="89" s="1"/>
  <c r="F310" i="89"/>
  <c r="S754" i="31"/>
  <c r="AC5" i="89" s="1"/>
  <c r="AD5" i="89"/>
  <c r="S762" i="31"/>
  <c r="AC13" i="89" s="1"/>
  <c r="AD13" i="89"/>
  <c r="S770" i="31"/>
  <c r="AC21" i="89" s="1"/>
  <c r="AD21" i="89"/>
  <c r="S778" i="31"/>
  <c r="AC29" i="89" s="1"/>
  <c r="AD29" i="89"/>
  <c r="S786" i="31"/>
  <c r="AC37" i="89" s="1"/>
  <c r="AD37" i="89"/>
  <c r="S794" i="31"/>
  <c r="AC45" i="89" s="1"/>
  <c r="AD45" i="89"/>
  <c r="S802" i="31"/>
  <c r="AC53" i="89" s="1"/>
  <c r="AD53" i="89"/>
  <c r="S810" i="31"/>
  <c r="AC61" i="89" s="1"/>
  <c r="AD61" i="89"/>
  <c r="S818" i="31"/>
  <c r="AC69" i="89" s="1"/>
  <c r="AD69" i="89"/>
  <c r="S826" i="31"/>
  <c r="AC77" i="89" s="1"/>
  <c r="AD77" i="89"/>
  <c r="S834" i="31"/>
  <c r="AC85" i="89" s="1"/>
  <c r="AD85" i="89"/>
  <c r="S842" i="31"/>
  <c r="AC93" i="89" s="1"/>
  <c r="AD93" i="89"/>
  <c r="S850" i="31"/>
  <c r="AC101" i="89" s="1"/>
  <c r="AD101" i="89"/>
  <c r="S858" i="31"/>
  <c r="AC109" i="89" s="1"/>
  <c r="AD109" i="89"/>
  <c r="S866" i="31"/>
  <c r="AC117" i="89" s="1"/>
  <c r="AD117" i="89"/>
  <c r="S874" i="31"/>
  <c r="AC125" i="89" s="1"/>
  <c r="AD125" i="89"/>
  <c r="S882" i="31"/>
  <c r="AC133" i="89" s="1"/>
  <c r="AD133" i="89"/>
  <c r="S890" i="31"/>
  <c r="AC141" i="89" s="1"/>
  <c r="AD141" i="89"/>
  <c r="S898" i="31"/>
  <c r="AC149" i="89" s="1"/>
  <c r="AD149" i="89"/>
  <c r="S906" i="31"/>
  <c r="AC157" i="89" s="1"/>
  <c r="AD157" i="89"/>
  <c r="S914" i="31"/>
  <c r="AC165" i="89" s="1"/>
  <c r="AD165" i="89"/>
  <c r="S922" i="31"/>
  <c r="AC173" i="89" s="1"/>
  <c r="AD173" i="89"/>
  <c r="S930" i="31"/>
  <c r="AC181" i="89" s="1"/>
  <c r="AD181" i="89"/>
  <c r="S938" i="31"/>
  <c r="AC189" i="89" s="1"/>
  <c r="AD189" i="89"/>
  <c r="S946" i="31"/>
  <c r="AC197" i="89" s="1"/>
  <c r="AD197" i="89"/>
  <c r="S954" i="31"/>
  <c r="AC205" i="89" s="1"/>
  <c r="AD205" i="89"/>
  <c r="S962" i="31"/>
  <c r="AC213" i="89" s="1"/>
  <c r="AD213" i="89"/>
  <c r="S970" i="31"/>
  <c r="AC221" i="89" s="1"/>
  <c r="AD221" i="89"/>
  <c r="S978" i="31"/>
  <c r="AC229" i="89" s="1"/>
  <c r="AD229" i="89"/>
  <c r="S986" i="31"/>
  <c r="AC237" i="89" s="1"/>
  <c r="AD237" i="89"/>
  <c r="S994" i="31"/>
  <c r="AC245" i="89" s="1"/>
  <c r="AD245" i="89"/>
  <c r="S1002" i="31"/>
  <c r="AC253" i="89" s="1"/>
  <c r="AD253" i="89"/>
  <c r="S1010" i="31"/>
  <c r="AC261" i="89" s="1"/>
  <c r="AD261" i="89"/>
  <c r="S1026" i="31"/>
  <c r="AC277" i="89" s="1"/>
  <c r="AD277" i="89"/>
  <c r="S1042" i="31"/>
  <c r="AC293" i="89" s="1"/>
  <c r="AD293" i="89"/>
  <c r="S1058" i="31"/>
  <c r="AC309" i="89" s="1"/>
  <c r="AD309" i="89"/>
  <c r="S1074" i="31"/>
  <c r="AC325" i="89" s="1"/>
  <c r="AD325" i="89"/>
  <c r="S1090" i="31"/>
  <c r="AC341" i="89" s="1"/>
  <c r="AD341" i="89"/>
  <c r="S1106" i="31"/>
  <c r="AC357" i="89" s="1"/>
  <c r="AD357" i="89"/>
  <c r="S1122" i="31"/>
  <c r="AC373" i="89" s="1"/>
  <c r="AD373" i="89"/>
  <c r="S1138" i="31"/>
  <c r="AC389" i="89" s="1"/>
  <c r="AD389" i="89"/>
  <c r="S1154" i="31"/>
  <c r="AC405" i="89" s="1"/>
  <c r="AD405" i="89"/>
  <c r="S1170" i="31"/>
  <c r="AC421" i="89" s="1"/>
  <c r="AD421" i="89"/>
  <c r="S1186" i="31"/>
  <c r="AC437" i="89" s="1"/>
  <c r="AD437" i="89"/>
  <c r="S1202" i="31"/>
  <c r="AC453" i="89" s="1"/>
  <c r="AD453" i="89"/>
  <c r="S1218" i="31"/>
  <c r="AC469" i="89" s="1"/>
  <c r="AD469" i="89"/>
  <c r="S1234" i="31"/>
  <c r="AC485" i="89" s="1"/>
  <c r="AD485" i="89"/>
  <c r="S1250" i="31"/>
  <c r="AC501" i="89" s="1"/>
  <c r="AD501" i="89"/>
  <c r="S1266" i="31"/>
  <c r="AC517" i="89" s="1"/>
  <c r="AD517" i="89"/>
  <c r="S1282" i="31"/>
  <c r="AC533" i="89" s="1"/>
  <c r="AD533" i="89"/>
  <c r="S1298" i="31"/>
  <c r="AC549" i="89" s="1"/>
  <c r="AD549" i="89"/>
  <c r="S1314" i="31"/>
  <c r="AC565" i="89" s="1"/>
  <c r="AD565" i="89"/>
  <c r="S1330" i="31"/>
  <c r="AC581" i="89" s="1"/>
  <c r="AD581" i="89"/>
  <c r="S1346" i="31"/>
  <c r="AC597" i="89" s="1"/>
  <c r="AD597" i="89"/>
  <c r="F65" i="89"/>
  <c r="S501" i="31"/>
  <c r="E65" i="89" s="1"/>
  <c r="F69" i="89"/>
  <c r="S505" i="31"/>
  <c r="E69" i="89" s="1"/>
  <c r="F73" i="89"/>
  <c r="S509" i="31"/>
  <c r="E73" i="89" s="1"/>
  <c r="F77" i="89"/>
  <c r="S513" i="31"/>
  <c r="E77" i="89" s="1"/>
  <c r="F81" i="89"/>
  <c r="S517" i="31"/>
  <c r="E81" i="89" s="1"/>
  <c r="F85" i="89"/>
  <c r="S521" i="31"/>
  <c r="E85" i="89" s="1"/>
  <c r="F89" i="89"/>
  <c r="S525" i="31"/>
  <c r="E89" i="89" s="1"/>
  <c r="F93" i="89"/>
  <c r="S529" i="31"/>
  <c r="E93" i="89" s="1"/>
  <c r="F97" i="89"/>
  <c r="S533" i="31"/>
  <c r="E97" i="89" s="1"/>
  <c r="F101" i="89"/>
  <c r="S537" i="31"/>
  <c r="E101" i="89" s="1"/>
  <c r="F105" i="89"/>
  <c r="S541" i="31"/>
  <c r="E105" i="89" s="1"/>
  <c r="F109" i="89"/>
  <c r="S545" i="31"/>
  <c r="E109" i="89" s="1"/>
  <c r="F113" i="89"/>
  <c r="S549" i="31"/>
  <c r="E113" i="89" s="1"/>
  <c r="F117" i="89"/>
  <c r="S553" i="31"/>
  <c r="E117" i="89" s="1"/>
  <c r="F121" i="89"/>
  <c r="S557" i="31"/>
  <c r="E121" i="89" s="1"/>
  <c r="F125" i="89"/>
  <c r="S561" i="31"/>
  <c r="E125" i="89" s="1"/>
  <c r="F129" i="89"/>
  <c r="S565" i="31"/>
  <c r="E129" i="89" s="1"/>
  <c r="F133" i="89"/>
  <c r="S569" i="31"/>
  <c r="E133" i="89" s="1"/>
  <c r="F137" i="89"/>
  <c r="S573" i="31"/>
  <c r="E137" i="89" s="1"/>
  <c r="F141" i="89"/>
  <c r="S577" i="31"/>
  <c r="E141" i="89" s="1"/>
  <c r="F145" i="89"/>
  <c r="S581" i="31"/>
  <c r="E145" i="89" s="1"/>
  <c r="F149" i="89"/>
  <c r="S585" i="31"/>
  <c r="E149" i="89" s="1"/>
  <c r="F153" i="89"/>
  <c r="S589" i="31"/>
  <c r="E153" i="89" s="1"/>
  <c r="F157" i="89"/>
  <c r="S593" i="31"/>
  <c r="E157" i="89" s="1"/>
  <c r="F161" i="89"/>
  <c r="S597" i="31"/>
  <c r="E161" i="89" s="1"/>
  <c r="F165" i="89"/>
  <c r="S601" i="31"/>
  <c r="E165" i="89" s="1"/>
  <c r="F169" i="89"/>
  <c r="S605" i="31"/>
  <c r="E169" i="89" s="1"/>
  <c r="F173" i="89"/>
  <c r="S609" i="31"/>
  <c r="E173" i="89" s="1"/>
  <c r="F177" i="89"/>
  <c r="S613" i="31"/>
  <c r="E177" i="89" s="1"/>
  <c r="F181" i="89"/>
  <c r="S617" i="31"/>
  <c r="E181" i="89" s="1"/>
  <c r="F185" i="89"/>
  <c r="S621" i="31"/>
  <c r="E185" i="89" s="1"/>
  <c r="F189" i="89"/>
  <c r="S625" i="31"/>
  <c r="E189" i="89" s="1"/>
  <c r="F193" i="89"/>
  <c r="S629" i="31"/>
  <c r="E193" i="89" s="1"/>
  <c r="F197" i="89"/>
  <c r="S633" i="31"/>
  <c r="E197" i="89" s="1"/>
  <c r="F201" i="89"/>
  <c r="S637" i="31"/>
  <c r="E201" i="89" s="1"/>
  <c r="F205" i="89"/>
  <c r="S641" i="31"/>
  <c r="E205" i="89" s="1"/>
  <c r="F209" i="89"/>
  <c r="S645" i="31"/>
  <c r="E209" i="89" s="1"/>
  <c r="F213" i="89"/>
  <c r="S649" i="31"/>
  <c r="E213" i="89" s="1"/>
  <c r="F217" i="89"/>
  <c r="S653" i="31"/>
  <c r="E217" i="89" s="1"/>
  <c r="F221" i="89"/>
  <c r="S657" i="31"/>
  <c r="E221" i="89" s="1"/>
  <c r="F225" i="89"/>
  <c r="S661" i="31"/>
  <c r="E225" i="89" s="1"/>
  <c r="F229" i="89"/>
  <c r="S665" i="31"/>
  <c r="E229" i="89" s="1"/>
  <c r="F233" i="89"/>
  <c r="S669" i="31"/>
  <c r="E233" i="89" s="1"/>
  <c r="F237" i="89"/>
  <c r="S673" i="31"/>
  <c r="E237" i="89" s="1"/>
  <c r="F241" i="89"/>
  <c r="S677" i="31"/>
  <c r="E241" i="89" s="1"/>
  <c r="F245" i="89"/>
  <c r="S681" i="31"/>
  <c r="E245" i="89" s="1"/>
  <c r="F249" i="89"/>
  <c r="S685" i="31"/>
  <c r="E249" i="89" s="1"/>
  <c r="F253" i="89"/>
  <c r="S689" i="31"/>
  <c r="E253" i="89" s="1"/>
  <c r="F257" i="89"/>
  <c r="S693" i="31"/>
  <c r="E257" i="89" s="1"/>
  <c r="F261" i="89"/>
  <c r="S697" i="31"/>
  <c r="E261" i="89" s="1"/>
  <c r="F265" i="89"/>
  <c r="S701" i="31"/>
  <c r="E265" i="89" s="1"/>
  <c r="F269" i="89"/>
  <c r="S705" i="31"/>
  <c r="E269" i="89" s="1"/>
  <c r="F273" i="89"/>
  <c r="S709" i="31"/>
  <c r="E273" i="89" s="1"/>
  <c r="F277" i="89"/>
  <c r="S713" i="31"/>
  <c r="E277" i="89" s="1"/>
  <c r="F281" i="89"/>
  <c r="S717" i="31"/>
  <c r="E281" i="89" s="1"/>
  <c r="F285" i="89"/>
  <c r="S721" i="31"/>
  <c r="E285" i="89" s="1"/>
  <c r="F289" i="89"/>
  <c r="S725" i="31"/>
  <c r="E289" i="89" s="1"/>
  <c r="F293" i="89"/>
  <c r="S729" i="31"/>
  <c r="E293" i="89" s="1"/>
  <c r="F297" i="89"/>
  <c r="S733" i="31"/>
  <c r="E297" i="89" s="1"/>
  <c r="F301" i="89"/>
  <c r="S737" i="31"/>
  <c r="E301" i="89" s="1"/>
  <c r="F305" i="89"/>
  <c r="S741" i="31"/>
  <c r="E305" i="89" s="1"/>
  <c r="F309" i="89"/>
  <c r="S745" i="31"/>
  <c r="E309" i="89" s="1"/>
  <c r="F313" i="89"/>
  <c r="S749" i="31"/>
  <c r="E313" i="89" s="1"/>
  <c r="AD4" i="89"/>
  <c r="S753" i="31"/>
  <c r="AC4" i="89" s="1"/>
  <c r="AD8" i="89"/>
  <c r="S757" i="31"/>
  <c r="AC8" i="89" s="1"/>
  <c r="AD12" i="89"/>
  <c r="S761" i="31"/>
  <c r="AC12" i="89" s="1"/>
  <c r="AD16" i="89"/>
  <c r="S765" i="31"/>
  <c r="AC16" i="89" s="1"/>
  <c r="AD20" i="89"/>
  <c r="S769" i="31"/>
  <c r="AC20" i="89" s="1"/>
  <c r="AD24" i="89"/>
  <c r="S773" i="31"/>
  <c r="AC24" i="89" s="1"/>
  <c r="AD28" i="89"/>
  <c r="S777" i="31"/>
  <c r="AC28" i="89" s="1"/>
  <c r="AD32" i="89"/>
  <c r="S781" i="31"/>
  <c r="AC32" i="89" s="1"/>
  <c r="AD36" i="89"/>
  <c r="S785" i="31"/>
  <c r="AC36" i="89" s="1"/>
  <c r="AD40" i="89"/>
  <c r="S789" i="31"/>
  <c r="AC40" i="89" s="1"/>
  <c r="AD44" i="89"/>
  <c r="S793" i="31"/>
  <c r="AC44" i="89" s="1"/>
  <c r="AD48" i="89"/>
  <c r="S797" i="31"/>
  <c r="AC48" i="89" s="1"/>
  <c r="AD52" i="89"/>
  <c r="S801" i="31"/>
  <c r="AC52" i="89" s="1"/>
  <c r="AD56" i="89"/>
  <c r="S805" i="31"/>
  <c r="AC56" i="89" s="1"/>
  <c r="AD60" i="89"/>
  <c r="S809" i="31"/>
  <c r="AC60" i="89" s="1"/>
  <c r="AD64" i="89"/>
  <c r="S813" i="31"/>
  <c r="AC64" i="89" s="1"/>
  <c r="AD68" i="89"/>
  <c r="S817" i="31"/>
  <c r="AC68" i="89" s="1"/>
  <c r="AD72" i="89"/>
  <c r="S821" i="31"/>
  <c r="AC72" i="89" s="1"/>
  <c r="AD76" i="89"/>
  <c r="S825" i="31"/>
  <c r="AC76" i="89" s="1"/>
  <c r="AD80" i="89"/>
  <c r="S829" i="31"/>
  <c r="AC80" i="89" s="1"/>
  <c r="AD84" i="89"/>
  <c r="S833" i="31"/>
  <c r="AC84" i="89" s="1"/>
  <c r="AD88" i="89"/>
  <c r="S837" i="31"/>
  <c r="AC88" i="89" s="1"/>
  <c r="AD92" i="89"/>
  <c r="S841" i="31"/>
  <c r="AC92" i="89" s="1"/>
  <c r="AD96" i="89"/>
  <c r="S845" i="31"/>
  <c r="AC96" i="89" s="1"/>
  <c r="AD100" i="89"/>
  <c r="S849" i="31"/>
  <c r="AC100" i="89" s="1"/>
  <c r="AD104" i="89"/>
  <c r="S853" i="31"/>
  <c r="AC104" i="89" s="1"/>
  <c r="AD108" i="89"/>
  <c r="S857" i="31"/>
  <c r="AC108" i="89" s="1"/>
  <c r="AD112" i="89"/>
  <c r="S861" i="31"/>
  <c r="AC112" i="89" s="1"/>
  <c r="AD116" i="89"/>
  <c r="S865" i="31"/>
  <c r="AC116" i="89" s="1"/>
  <c r="AD120" i="89"/>
  <c r="S869" i="31"/>
  <c r="AC120" i="89" s="1"/>
  <c r="AD124" i="89"/>
  <c r="S873" i="31"/>
  <c r="AC124" i="89" s="1"/>
  <c r="AD128" i="89"/>
  <c r="S877" i="31"/>
  <c r="AC128" i="89" s="1"/>
  <c r="AD132" i="89"/>
  <c r="S881" i="31"/>
  <c r="AC132" i="89" s="1"/>
  <c r="AD136" i="89"/>
  <c r="S885" i="31"/>
  <c r="AC136" i="89" s="1"/>
  <c r="AD140" i="89"/>
  <c r="S889" i="31"/>
  <c r="AC140" i="89" s="1"/>
  <c r="AD144" i="89"/>
  <c r="S893" i="31"/>
  <c r="AC144" i="89" s="1"/>
  <c r="AD148" i="89"/>
  <c r="S897" i="31"/>
  <c r="AC148" i="89" s="1"/>
  <c r="AD152" i="89"/>
  <c r="S901" i="31"/>
  <c r="AC152" i="89" s="1"/>
  <c r="AD156" i="89"/>
  <c r="S905" i="31"/>
  <c r="AC156" i="89" s="1"/>
  <c r="AD160" i="89"/>
  <c r="S909" i="31"/>
  <c r="AC160" i="89" s="1"/>
  <c r="AD164" i="89"/>
  <c r="S913" i="31"/>
  <c r="AC164" i="89" s="1"/>
  <c r="AD168" i="89"/>
  <c r="S917" i="31"/>
  <c r="AC168" i="89" s="1"/>
  <c r="AD172" i="89"/>
  <c r="S921" i="31"/>
  <c r="AC172" i="89" s="1"/>
  <c r="AD176" i="89"/>
  <c r="S925" i="31"/>
  <c r="AC176" i="89" s="1"/>
  <c r="AD180" i="89"/>
  <c r="S929" i="31"/>
  <c r="AC180" i="89" s="1"/>
  <c r="AD184" i="89"/>
  <c r="S933" i="31"/>
  <c r="AC184" i="89" s="1"/>
  <c r="AD188" i="89"/>
  <c r="S937" i="31"/>
  <c r="AC188" i="89" s="1"/>
  <c r="AD192" i="89"/>
  <c r="S941" i="31"/>
  <c r="AC192" i="89" s="1"/>
  <c r="AD196" i="89"/>
  <c r="S945" i="31"/>
  <c r="AC196" i="89" s="1"/>
  <c r="AD200" i="89"/>
  <c r="S949" i="31"/>
  <c r="AC200" i="89" s="1"/>
  <c r="AD204" i="89"/>
  <c r="S953" i="31"/>
  <c r="AC204" i="89" s="1"/>
  <c r="AD208" i="89"/>
  <c r="S957" i="31"/>
  <c r="AC208" i="89" s="1"/>
  <c r="AD212" i="89"/>
  <c r="S961" i="31"/>
  <c r="AC212" i="89" s="1"/>
  <c r="AD216" i="89"/>
  <c r="S965" i="31"/>
  <c r="AC216" i="89" s="1"/>
  <c r="AD220" i="89"/>
  <c r="S969" i="31"/>
  <c r="AC220" i="89" s="1"/>
  <c r="AD224" i="89"/>
  <c r="S973" i="31"/>
  <c r="AC224" i="89" s="1"/>
  <c r="AD228" i="89"/>
  <c r="S977" i="31"/>
  <c r="AC228" i="89" s="1"/>
  <c r="AD232" i="89"/>
  <c r="S981" i="31"/>
  <c r="AC232" i="89" s="1"/>
  <c r="AD236" i="89"/>
  <c r="S985" i="31"/>
  <c r="AC236" i="89" s="1"/>
  <c r="AD240" i="89"/>
  <c r="S989" i="31"/>
  <c r="AC240" i="89" s="1"/>
  <c r="AD244" i="89"/>
  <c r="S993" i="31"/>
  <c r="AC244" i="89" s="1"/>
  <c r="AD248" i="89"/>
  <c r="S997" i="31"/>
  <c r="AC248" i="89" s="1"/>
  <c r="AD252" i="89"/>
  <c r="S1001" i="31"/>
  <c r="AC252" i="89" s="1"/>
  <c r="AD256" i="89"/>
  <c r="S1005" i="31"/>
  <c r="AC256" i="89" s="1"/>
  <c r="AD260" i="89"/>
  <c r="S1009" i="31"/>
  <c r="AC260" i="89" s="1"/>
  <c r="S1016" i="31"/>
  <c r="AC267" i="89" s="1"/>
  <c r="AD267" i="89"/>
  <c r="S1024" i="31"/>
  <c r="AC275" i="89" s="1"/>
  <c r="AD275" i="89"/>
  <c r="S1032" i="31"/>
  <c r="AC283" i="89" s="1"/>
  <c r="AD283" i="89"/>
  <c r="S1040" i="31"/>
  <c r="AC291" i="89" s="1"/>
  <c r="AD291" i="89"/>
  <c r="S1048" i="31"/>
  <c r="AC299" i="89" s="1"/>
  <c r="AD299" i="89"/>
  <c r="S1056" i="31"/>
  <c r="AC307" i="89" s="1"/>
  <c r="AD307" i="89"/>
  <c r="S1064" i="31"/>
  <c r="AC315" i="89" s="1"/>
  <c r="AD315" i="89"/>
  <c r="S1072" i="31"/>
  <c r="AC323" i="89" s="1"/>
  <c r="AD323" i="89"/>
  <c r="S1080" i="31"/>
  <c r="AC331" i="89" s="1"/>
  <c r="AD331" i="89"/>
  <c r="S1088" i="31"/>
  <c r="AC339" i="89" s="1"/>
  <c r="AD339" i="89"/>
  <c r="S1096" i="31"/>
  <c r="AC347" i="89" s="1"/>
  <c r="AD347" i="89"/>
  <c r="S1104" i="31"/>
  <c r="AC355" i="89" s="1"/>
  <c r="AD355" i="89"/>
  <c r="S1112" i="31"/>
  <c r="AC363" i="89" s="1"/>
  <c r="AD363" i="89"/>
  <c r="S1120" i="31"/>
  <c r="AC371" i="89" s="1"/>
  <c r="AD371" i="89"/>
  <c r="S1128" i="31"/>
  <c r="AC379" i="89" s="1"/>
  <c r="AD379" i="89"/>
  <c r="S1136" i="31"/>
  <c r="AC387" i="89" s="1"/>
  <c r="AD387" i="89"/>
  <c r="S1144" i="31"/>
  <c r="AC395" i="89" s="1"/>
  <c r="AD395" i="89"/>
  <c r="S1152" i="31"/>
  <c r="AC403" i="89" s="1"/>
  <c r="AD403" i="89"/>
  <c r="S1160" i="31"/>
  <c r="AC411" i="89" s="1"/>
  <c r="AD411" i="89"/>
  <c r="S1168" i="31"/>
  <c r="AC419" i="89" s="1"/>
  <c r="AD419" i="89"/>
  <c r="S1176" i="31"/>
  <c r="AC427" i="89" s="1"/>
  <c r="AD427" i="89"/>
  <c r="S1184" i="31"/>
  <c r="AC435" i="89" s="1"/>
  <c r="AD435" i="89"/>
  <c r="S1192" i="31"/>
  <c r="AC443" i="89" s="1"/>
  <c r="AD443" i="89"/>
  <c r="S1200" i="31"/>
  <c r="AC451" i="89" s="1"/>
  <c r="AD451" i="89"/>
  <c r="S1208" i="31"/>
  <c r="AC459" i="89" s="1"/>
  <c r="AD459" i="89"/>
  <c r="S1216" i="31"/>
  <c r="AC467" i="89" s="1"/>
  <c r="AD467" i="89"/>
  <c r="S1224" i="31"/>
  <c r="AC475" i="89" s="1"/>
  <c r="AD475" i="89"/>
  <c r="S1232" i="31"/>
  <c r="AC483" i="89" s="1"/>
  <c r="AD483" i="89"/>
  <c r="S1240" i="31"/>
  <c r="AC491" i="89" s="1"/>
  <c r="AD491" i="89"/>
  <c r="S1248" i="31"/>
  <c r="AC499" i="89" s="1"/>
  <c r="AD499" i="89"/>
  <c r="S1256" i="31"/>
  <c r="AC507" i="89" s="1"/>
  <c r="AD507" i="89"/>
  <c r="S1264" i="31"/>
  <c r="AC515" i="89" s="1"/>
  <c r="AD515" i="89"/>
  <c r="S1272" i="31"/>
  <c r="AC523" i="89" s="1"/>
  <c r="AD523" i="89"/>
  <c r="S1280" i="31"/>
  <c r="AC531" i="89" s="1"/>
  <c r="AD531" i="89"/>
  <c r="S1288" i="31"/>
  <c r="AC539" i="89" s="1"/>
  <c r="AD539" i="89"/>
  <c r="S1296" i="31"/>
  <c r="AC547" i="89" s="1"/>
  <c r="AD547" i="89"/>
  <c r="S1304" i="31"/>
  <c r="AC555" i="89" s="1"/>
  <c r="AD555" i="89"/>
  <c r="S1312" i="31"/>
  <c r="AC563" i="89" s="1"/>
  <c r="AD563" i="89"/>
  <c r="S1320" i="31"/>
  <c r="AC571" i="89" s="1"/>
  <c r="AD571" i="89"/>
  <c r="S1328" i="31"/>
  <c r="AC579" i="89" s="1"/>
  <c r="AD579" i="89"/>
  <c r="S1336" i="31"/>
  <c r="AC587" i="89" s="1"/>
  <c r="AD587" i="89"/>
  <c r="S1344" i="31"/>
  <c r="AC595" i="89" s="1"/>
  <c r="AD595" i="89"/>
  <c r="AD262" i="89"/>
  <c r="S1011" i="31"/>
  <c r="AC262" i="89" s="1"/>
  <c r="AD266" i="89"/>
  <c r="S1015" i="31"/>
  <c r="AC266" i="89" s="1"/>
  <c r="AD270" i="89"/>
  <c r="S1019" i="31"/>
  <c r="AC270" i="89" s="1"/>
  <c r="AD274" i="89"/>
  <c r="S1023" i="31"/>
  <c r="AC274" i="89" s="1"/>
  <c r="AD278" i="89"/>
  <c r="S1027" i="31"/>
  <c r="AC278" i="89" s="1"/>
  <c r="AD282" i="89"/>
  <c r="S1031" i="31"/>
  <c r="AC282" i="89" s="1"/>
  <c r="AD286" i="89"/>
  <c r="S1035" i="31"/>
  <c r="AC286" i="89" s="1"/>
  <c r="AD290" i="89"/>
  <c r="S1039" i="31"/>
  <c r="AC290" i="89" s="1"/>
  <c r="AD294" i="89"/>
  <c r="S1043" i="31"/>
  <c r="AC294" i="89" s="1"/>
  <c r="AD298" i="89"/>
  <c r="S1047" i="31"/>
  <c r="AC298" i="89" s="1"/>
  <c r="AD302" i="89"/>
  <c r="S1051" i="31"/>
  <c r="AC302" i="89" s="1"/>
  <c r="AD306" i="89"/>
  <c r="S1055" i="31"/>
  <c r="AC306" i="89" s="1"/>
  <c r="AD310" i="89"/>
  <c r="S1059" i="31"/>
  <c r="AC310" i="89" s="1"/>
  <c r="AD314" i="89"/>
  <c r="S1063" i="31"/>
  <c r="AC314" i="89" s="1"/>
  <c r="AD318" i="89"/>
  <c r="S1067" i="31"/>
  <c r="AC318" i="89" s="1"/>
  <c r="AD322" i="89"/>
  <c r="S1071" i="31"/>
  <c r="AC322" i="89" s="1"/>
  <c r="AD326" i="89"/>
  <c r="S1075" i="31"/>
  <c r="AC326" i="89" s="1"/>
  <c r="AD330" i="89"/>
  <c r="S1079" i="31"/>
  <c r="AC330" i="89" s="1"/>
  <c r="AD334" i="89"/>
  <c r="S1083" i="31"/>
  <c r="AC334" i="89" s="1"/>
  <c r="AD338" i="89"/>
  <c r="S1087" i="31"/>
  <c r="AC338" i="89" s="1"/>
  <c r="AD342" i="89"/>
  <c r="S1091" i="31"/>
  <c r="AC342" i="89" s="1"/>
  <c r="AD346" i="89"/>
  <c r="S1095" i="31"/>
  <c r="AC346" i="89" s="1"/>
  <c r="AD350" i="89"/>
  <c r="S1099" i="31"/>
  <c r="AC350" i="89" s="1"/>
  <c r="AD354" i="89"/>
  <c r="S1103" i="31"/>
  <c r="AC354" i="89" s="1"/>
  <c r="AD358" i="89"/>
  <c r="S1107" i="31"/>
  <c r="AC358" i="89" s="1"/>
  <c r="AD362" i="89"/>
  <c r="S1111" i="31"/>
  <c r="AC362" i="89" s="1"/>
  <c r="AD366" i="89"/>
  <c r="S1115" i="31"/>
  <c r="AC366" i="89" s="1"/>
  <c r="AD370" i="89"/>
  <c r="S1119" i="31"/>
  <c r="AC370" i="89" s="1"/>
  <c r="AD374" i="89"/>
  <c r="S1123" i="31"/>
  <c r="AC374" i="89" s="1"/>
  <c r="AD378" i="89"/>
  <c r="S1127" i="31"/>
  <c r="AC378" i="89" s="1"/>
  <c r="AD382" i="89"/>
  <c r="S1131" i="31"/>
  <c r="AC382" i="89" s="1"/>
  <c r="AD386" i="89"/>
  <c r="S1135" i="31"/>
  <c r="AC386" i="89" s="1"/>
  <c r="AD390" i="89"/>
  <c r="S1139" i="31"/>
  <c r="AC390" i="89" s="1"/>
  <c r="AD394" i="89"/>
  <c r="S1143" i="31"/>
  <c r="AC394" i="89" s="1"/>
  <c r="AD398" i="89"/>
  <c r="S1147" i="31"/>
  <c r="AC398" i="89" s="1"/>
  <c r="AD402" i="89"/>
  <c r="S1151" i="31"/>
  <c r="AC402" i="89" s="1"/>
  <c r="AD406" i="89"/>
  <c r="S1155" i="31"/>
  <c r="AC406" i="89" s="1"/>
  <c r="AD410" i="89"/>
  <c r="S1159" i="31"/>
  <c r="AC410" i="89" s="1"/>
  <c r="AD414" i="89"/>
  <c r="S1163" i="31"/>
  <c r="AC414" i="89" s="1"/>
  <c r="AD418" i="89"/>
  <c r="S1167" i="31"/>
  <c r="AC418" i="89" s="1"/>
  <c r="AD422" i="89"/>
  <c r="S1171" i="31"/>
  <c r="AC422" i="89" s="1"/>
  <c r="AD426" i="89"/>
  <c r="S1175" i="31"/>
  <c r="AC426" i="89" s="1"/>
  <c r="AD430" i="89"/>
  <c r="S1179" i="31"/>
  <c r="AC430" i="89" s="1"/>
  <c r="AD434" i="89"/>
  <c r="S1183" i="31"/>
  <c r="AC434" i="89" s="1"/>
  <c r="AD438" i="89"/>
  <c r="S1187" i="31"/>
  <c r="AC438" i="89" s="1"/>
  <c r="AD442" i="89"/>
  <c r="S1191" i="31"/>
  <c r="AC442" i="89" s="1"/>
  <c r="AD446" i="89"/>
  <c r="S1195" i="31"/>
  <c r="AC446" i="89" s="1"/>
  <c r="AD450" i="89"/>
  <c r="S1199" i="31"/>
  <c r="AC450" i="89" s="1"/>
  <c r="AD454" i="89"/>
  <c r="S1203" i="31"/>
  <c r="AC454" i="89" s="1"/>
  <c r="AD458" i="89"/>
  <c r="S1207" i="31"/>
  <c r="AC458" i="89" s="1"/>
  <c r="AD462" i="89"/>
  <c r="S1211" i="31"/>
  <c r="AC462" i="89" s="1"/>
  <c r="AD466" i="89"/>
  <c r="S1215" i="31"/>
  <c r="AC466" i="89" s="1"/>
  <c r="AD470" i="89"/>
  <c r="S1219" i="31"/>
  <c r="AC470" i="89" s="1"/>
  <c r="AD474" i="89"/>
  <c r="S1223" i="31"/>
  <c r="AC474" i="89" s="1"/>
  <c r="AD478" i="89"/>
  <c r="S1227" i="31"/>
  <c r="AC478" i="89" s="1"/>
  <c r="AD482" i="89"/>
  <c r="S1231" i="31"/>
  <c r="AC482" i="89" s="1"/>
  <c r="AD486" i="89"/>
  <c r="S1235" i="31"/>
  <c r="AC486" i="89" s="1"/>
  <c r="AD490" i="89"/>
  <c r="S1239" i="31"/>
  <c r="AC490" i="89" s="1"/>
  <c r="AD494" i="89"/>
  <c r="S1243" i="31"/>
  <c r="AC494" i="89" s="1"/>
  <c r="AD498" i="89"/>
  <c r="S1247" i="31"/>
  <c r="AC498" i="89" s="1"/>
  <c r="AD502" i="89"/>
  <c r="S1251" i="31"/>
  <c r="AC502" i="89" s="1"/>
  <c r="AD506" i="89"/>
  <c r="S1255" i="31"/>
  <c r="AC506" i="89" s="1"/>
  <c r="AD510" i="89"/>
  <c r="S1259" i="31"/>
  <c r="AC510" i="89" s="1"/>
  <c r="AD514" i="89"/>
  <c r="S1263" i="31"/>
  <c r="AC514" i="89" s="1"/>
  <c r="AD518" i="89"/>
  <c r="S1267" i="31"/>
  <c r="AC518" i="89" s="1"/>
  <c r="AD522" i="89"/>
  <c r="S1271" i="31"/>
  <c r="AC522" i="89" s="1"/>
  <c r="AD526" i="89"/>
  <c r="S1275" i="31"/>
  <c r="AC526" i="89" s="1"/>
  <c r="AD530" i="89"/>
  <c r="S1279" i="31"/>
  <c r="AC530" i="89" s="1"/>
  <c r="AD534" i="89"/>
  <c r="S1283" i="31"/>
  <c r="AC534" i="89" s="1"/>
  <c r="AD538" i="89"/>
  <c r="S1287" i="31"/>
  <c r="AC538" i="89" s="1"/>
  <c r="AD542" i="89"/>
  <c r="S1291" i="31"/>
  <c r="AC542" i="89" s="1"/>
  <c r="AD546" i="89"/>
  <c r="S1295" i="31"/>
  <c r="AC546" i="89" s="1"/>
  <c r="AD550" i="89"/>
  <c r="S1299" i="31"/>
  <c r="AC550" i="89" s="1"/>
  <c r="AD554" i="89"/>
  <c r="S1303" i="31"/>
  <c r="AC554" i="89" s="1"/>
  <c r="AD558" i="89"/>
  <c r="S1307" i="31"/>
  <c r="AC558" i="89" s="1"/>
  <c r="AD562" i="89"/>
  <c r="S1311" i="31"/>
  <c r="AC562" i="89" s="1"/>
  <c r="AD566" i="89"/>
  <c r="S1315" i="31"/>
  <c r="AC566" i="89" s="1"/>
  <c r="AD570" i="89"/>
  <c r="S1319" i="31"/>
  <c r="AC570" i="89" s="1"/>
  <c r="AD574" i="89"/>
  <c r="S1323" i="31"/>
  <c r="AC574" i="89" s="1"/>
  <c r="AD578" i="89"/>
  <c r="S1327" i="31"/>
  <c r="AC578" i="89" s="1"/>
  <c r="AD582" i="89"/>
  <c r="S1331" i="31"/>
  <c r="AC582" i="89" s="1"/>
  <c r="AD586" i="89"/>
  <c r="S1335" i="31"/>
  <c r="AC586" i="89" s="1"/>
  <c r="AD590" i="89"/>
  <c r="S1339" i="31"/>
  <c r="AC590" i="89" s="1"/>
  <c r="AD594" i="89"/>
  <c r="S1343" i="31"/>
  <c r="AC594" i="89" s="1"/>
  <c r="AD598" i="89"/>
  <c r="S1347" i="31"/>
  <c r="AC598" i="89" s="1"/>
  <c r="H118" i="9"/>
  <c r="H102" i="9"/>
  <c r="D7" i="53" s="1"/>
  <c r="B21" i="72" s="1"/>
  <c r="C105" i="9"/>
  <c r="I4" i="52"/>
  <c r="M40" i="89"/>
  <c r="N9" i="89"/>
  <c r="S31" i="31"/>
  <c r="M9" i="89" s="1"/>
  <c r="S39" i="31"/>
  <c r="M17" i="89" s="1"/>
  <c r="N17" i="89"/>
  <c r="S47" i="31"/>
  <c r="M25" i="89" s="1"/>
  <c r="N25" i="89"/>
  <c r="S55" i="31"/>
  <c r="M33" i="89" s="1"/>
  <c r="N33" i="89"/>
  <c r="S63" i="31"/>
  <c r="M42" i="89" s="1"/>
  <c r="N42" i="89"/>
  <c r="S71" i="31"/>
  <c r="M50" i="89" s="1"/>
  <c r="N50" i="89"/>
  <c r="S79" i="31"/>
  <c r="M58" i="89" s="1"/>
  <c r="N58" i="89"/>
  <c r="S87" i="31"/>
  <c r="M66" i="89" s="1"/>
  <c r="N66" i="89"/>
  <c r="S95" i="31"/>
  <c r="M74" i="89" s="1"/>
  <c r="N74" i="89"/>
  <c r="S103" i="31"/>
  <c r="M82" i="89" s="1"/>
  <c r="N82" i="89"/>
  <c r="S111" i="31"/>
  <c r="M90" i="89" s="1"/>
  <c r="N90" i="89"/>
  <c r="S119" i="31"/>
  <c r="M98" i="89" s="1"/>
  <c r="N98" i="89"/>
  <c r="S127" i="31"/>
  <c r="M106" i="89" s="1"/>
  <c r="N106" i="89"/>
  <c r="S135" i="31"/>
  <c r="M114" i="89" s="1"/>
  <c r="N114" i="89"/>
  <c r="S143" i="31"/>
  <c r="M122" i="89" s="1"/>
  <c r="N122" i="89"/>
  <c r="S151" i="31"/>
  <c r="M130" i="89" s="1"/>
  <c r="N130" i="89"/>
  <c r="S159" i="31"/>
  <c r="M138" i="89" s="1"/>
  <c r="N138" i="89"/>
  <c r="S167" i="31"/>
  <c r="M146" i="89" s="1"/>
  <c r="N146" i="89"/>
  <c r="S175" i="31"/>
  <c r="M154" i="89" s="1"/>
  <c r="N154" i="89"/>
  <c r="S183" i="31"/>
  <c r="M162" i="89" s="1"/>
  <c r="N162" i="89"/>
  <c r="S191" i="31"/>
  <c r="M170" i="89" s="1"/>
  <c r="N170" i="89"/>
  <c r="N178" i="89"/>
  <c r="S199" i="31"/>
  <c r="M178" i="89" s="1"/>
  <c r="N186" i="89"/>
  <c r="S207" i="31"/>
  <c r="M186" i="89" s="1"/>
  <c r="N194" i="89"/>
  <c r="S215" i="31"/>
  <c r="M194" i="89" s="1"/>
  <c r="N202" i="89"/>
  <c r="S223" i="31"/>
  <c r="M202" i="89" s="1"/>
  <c r="N210" i="89"/>
  <c r="S231" i="31"/>
  <c r="M210" i="89" s="1"/>
  <c r="N218" i="89"/>
  <c r="S239" i="31"/>
  <c r="M218" i="89" s="1"/>
  <c r="N226" i="89"/>
  <c r="S247" i="31"/>
  <c r="M226" i="89" s="1"/>
  <c r="N234" i="89"/>
  <c r="S255" i="31"/>
  <c r="M234" i="89" s="1"/>
  <c r="N242" i="89"/>
  <c r="S263" i="31"/>
  <c r="M242" i="89" s="1"/>
  <c r="N250" i="89"/>
  <c r="S271" i="31"/>
  <c r="M250" i="89" s="1"/>
  <c r="N258" i="89"/>
  <c r="S279" i="31"/>
  <c r="M258" i="89" s="1"/>
  <c r="N266" i="89"/>
  <c r="S287" i="31"/>
  <c r="M266" i="89" s="1"/>
  <c r="N274" i="89"/>
  <c r="S295" i="31"/>
  <c r="M274" i="89" s="1"/>
  <c r="N282" i="89"/>
  <c r="S303" i="31"/>
  <c r="M282" i="89" s="1"/>
  <c r="N290" i="89"/>
  <c r="S311" i="31"/>
  <c r="M290" i="89" s="1"/>
  <c r="N298" i="89"/>
  <c r="S319" i="31"/>
  <c r="M298" i="89" s="1"/>
  <c r="N306" i="89"/>
  <c r="S327" i="31"/>
  <c r="M306" i="89" s="1"/>
  <c r="N314" i="89"/>
  <c r="S335" i="31"/>
  <c r="M314" i="89" s="1"/>
  <c r="N322" i="89"/>
  <c r="S343" i="31"/>
  <c r="M322" i="89" s="1"/>
  <c r="N330" i="89"/>
  <c r="S351" i="31"/>
  <c r="M330" i="89" s="1"/>
  <c r="N338" i="89"/>
  <c r="S359" i="31"/>
  <c r="M338" i="89" s="1"/>
  <c r="N346" i="89"/>
  <c r="S367" i="31"/>
  <c r="M346" i="89" s="1"/>
  <c r="N3" i="89"/>
  <c r="S25" i="31"/>
  <c r="M3" i="89" s="1"/>
  <c r="N11" i="89"/>
  <c r="S33" i="31"/>
  <c r="M11" i="89" s="1"/>
  <c r="S41" i="31"/>
  <c r="M19" i="89" s="1"/>
  <c r="N19" i="89"/>
  <c r="S49" i="31"/>
  <c r="M27" i="89" s="1"/>
  <c r="N27" i="89"/>
  <c r="S57" i="31"/>
  <c r="M35" i="89" s="1"/>
  <c r="N35" i="89"/>
  <c r="S65" i="31"/>
  <c r="M44" i="89" s="1"/>
  <c r="N44" i="89"/>
  <c r="S73" i="31"/>
  <c r="M52" i="89" s="1"/>
  <c r="N52" i="89"/>
  <c r="S81" i="31"/>
  <c r="M60" i="89" s="1"/>
  <c r="N60" i="89"/>
  <c r="S89" i="31"/>
  <c r="M68" i="89" s="1"/>
  <c r="N68" i="89"/>
  <c r="S97" i="31"/>
  <c r="M76" i="89" s="1"/>
  <c r="N76" i="89"/>
  <c r="S105" i="31"/>
  <c r="M84" i="89" s="1"/>
  <c r="N84" i="89"/>
  <c r="S113" i="31"/>
  <c r="M92" i="89" s="1"/>
  <c r="N92" i="89"/>
  <c r="S121" i="31"/>
  <c r="M100" i="89" s="1"/>
  <c r="N100" i="89"/>
  <c r="S129" i="31"/>
  <c r="M108" i="89" s="1"/>
  <c r="N108" i="89"/>
  <c r="S137" i="31"/>
  <c r="M116" i="89" s="1"/>
  <c r="N116" i="89"/>
  <c r="S145" i="31"/>
  <c r="M124" i="89" s="1"/>
  <c r="N124" i="89"/>
  <c r="S153" i="31"/>
  <c r="M132" i="89" s="1"/>
  <c r="N132" i="89"/>
  <c r="S161" i="31"/>
  <c r="M140" i="89" s="1"/>
  <c r="N140" i="89"/>
  <c r="S169" i="31"/>
  <c r="M148" i="89" s="1"/>
  <c r="N148" i="89"/>
  <c r="S177" i="31"/>
  <c r="M156" i="89" s="1"/>
  <c r="N156" i="89"/>
  <c r="S185" i="31"/>
  <c r="M164" i="89" s="1"/>
  <c r="N164" i="89"/>
  <c r="S193" i="31"/>
  <c r="M172" i="89" s="1"/>
  <c r="N172" i="89"/>
  <c r="N180" i="89"/>
  <c r="S201" i="31"/>
  <c r="M180" i="89" s="1"/>
  <c r="N188" i="89"/>
  <c r="S209" i="31"/>
  <c r="M188" i="89" s="1"/>
  <c r="N196" i="89"/>
  <c r="S217" i="31"/>
  <c r="M196" i="89" s="1"/>
  <c r="N204" i="89"/>
  <c r="S225" i="31"/>
  <c r="M204" i="89" s="1"/>
  <c r="N212" i="89"/>
  <c r="S233" i="31"/>
  <c r="M212" i="89" s="1"/>
  <c r="N220" i="89"/>
  <c r="S241" i="31"/>
  <c r="M220" i="89" s="1"/>
  <c r="N228" i="89"/>
  <c r="S249" i="31"/>
  <c r="M228" i="89" s="1"/>
  <c r="N236" i="89"/>
  <c r="S257" i="31"/>
  <c r="M236" i="89" s="1"/>
  <c r="N244" i="89"/>
  <c r="S265" i="31"/>
  <c r="M244" i="89" s="1"/>
  <c r="N252" i="89"/>
  <c r="S273" i="31"/>
  <c r="M252" i="89" s="1"/>
  <c r="N260" i="89"/>
  <c r="S281" i="31"/>
  <c r="M260" i="89" s="1"/>
  <c r="N268" i="89"/>
  <c r="S289" i="31"/>
  <c r="M268" i="89" s="1"/>
  <c r="N276" i="89"/>
  <c r="S297" i="31"/>
  <c r="M276" i="89" s="1"/>
  <c r="N284" i="89"/>
  <c r="S305" i="31"/>
  <c r="M284" i="89" s="1"/>
  <c r="N292" i="89"/>
  <c r="S313" i="31"/>
  <c r="M292" i="89" s="1"/>
  <c r="N300" i="89"/>
  <c r="S321" i="31"/>
  <c r="M300" i="89" s="1"/>
  <c r="N308" i="89"/>
  <c r="S329" i="31"/>
  <c r="M308" i="89" s="1"/>
  <c r="N316" i="89"/>
  <c r="S337" i="31"/>
  <c r="M316" i="89" s="1"/>
  <c r="N324" i="89"/>
  <c r="S345" i="31"/>
  <c r="M324" i="89" s="1"/>
  <c r="N332" i="89"/>
  <c r="S353" i="31"/>
  <c r="M332" i="89" s="1"/>
  <c r="N340" i="89"/>
  <c r="S361" i="31"/>
  <c r="M340" i="89" s="1"/>
  <c r="N348" i="89"/>
  <c r="S369" i="31"/>
  <c r="M348" i="89" s="1"/>
  <c r="N354" i="89"/>
  <c r="S375" i="31"/>
  <c r="M354" i="89" s="1"/>
  <c r="N358" i="89"/>
  <c r="S379" i="31"/>
  <c r="M358" i="89" s="1"/>
  <c r="N362" i="89"/>
  <c r="S383" i="31"/>
  <c r="M362" i="89" s="1"/>
  <c r="N366" i="89"/>
  <c r="S387" i="31"/>
  <c r="M366" i="89" s="1"/>
  <c r="N370" i="89"/>
  <c r="S391" i="31"/>
  <c r="M370" i="89" s="1"/>
  <c r="N374" i="89"/>
  <c r="S395" i="31"/>
  <c r="M374" i="89" s="1"/>
  <c r="N378" i="89"/>
  <c r="S399" i="31"/>
  <c r="M378" i="89" s="1"/>
  <c r="N382" i="89"/>
  <c r="S403" i="31"/>
  <c r="M382" i="89" s="1"/>
  <c r="N386" i="89"/>
  <c r="S407" i="31"/>
  <c r="M386" i="89" s="1"/>
  <c r="N390" i="89"/>
  <c r="S411" i="31"/>
  <c r="M390" i="89" s="1"/>
  <c r="N394" i="89"/>
  <c r="S415" i="31"/>
  <c r="M394" i="89" s="1"/>
  <c r="N398" i="89"/>
  <c r="S419" i="31"/>
  <c r="M398" i="89" s="1"/>
  <c r="N402" i="89"/>
  <c r="S423" i="31"/>
  <c r="M402" i="89" s="1"/>
  <c r="N406" i="89"/>
  <c r="S427" i="31"/>
  <c r="M406" i="89" s="1"/>
  <c r="N410" i="89"/>
  <c r="S431" i="31"/>
  <c r="M410" i="89" s="1"/>
  <c r="N414" i="89"/>
  <c r="S435" i="31"/>
  <c r="M414" i="89" s="1"/>
  <c r="F3" i="89"/>
  <c r="S439" i="31"/>
  <c r="E3" i="89" s="1"/>
  <c r="F7" i="89"/>
  <c r="S443" i="31"/>
  <c r="E7" i="89" s="1"/>
  <c r="F11" i="89"/>
  <c r="S447" i="31"/>
  <c r="E11" i="89" s="1"/>
  <c r="F15" i="89"/>
  <c r="S451" i="31"/>
  <c r="E15" i="89" s="1"/>
  <c r="F19" i="89"/>
  <c r="S455" i="31"/>
  <c r="E19" i="89" s="1"/>
  <c r="F23" i="89"/>
  <c r="S459" i="31"/>
  <c r="E23" i="89" s="1"/>
  <c r="F27" i="89"/>
  <c r="S463" i="31"/>
  <c r="E27" i="89" s="1"/>
  <c r="F31" i="89"/>
  <c r="S467" i="31"/>
  <c r="E31" i="89" s="1"/>
  <c r="F35" i="89"/>
  <c r="S471" i="31"/>
  <c r="E35" i="89" s="1"/>
  <c r="F39" i="89"/>
  <c r="S475" i="31"/>
  <c r="E39" i="89" s="1"/>
  <c r="F43" i="89"/>
  <c r="S479" i="31"/>
  <c r="E43" i="89" s="1"/>
  <c r="F47" i="89"/>
  <c r="S483" i="31"/>
  <c r="E47" i="89" s="1"/>
  <c r="F51" i="89"/>
  <c r="S487" i="31"/>
  <c r="E51" i="89" s="1"/>
  <c r="F55" i="89"/>
  <c r="S491" i="31"/>
  <c r="E55" i="89" s="1"/>
  <c r="F59" i="89"/>
  <c r="S495" i="31"/>
  <c r="E59" i="89" s="1"/>
  <c r="S500" i="31"/>
  <c r="E64" i="89" s="1"/>
  <c r="F64" i="89"/>
  <c r="S508" i="31"/>
  <c r="E72" i="89" s="1"/>
  <c r="F72" i="89"/>
  <c r="S516" i="31"/>
  <c r="E80" i="89" s="1"/>
  <c r="F80" i="89"/>
  <c r="S524" i="31"/>
  <c r="E88" i="89" s="1"/>
  <c r="F88" i="89"/>
  <c r="S532" i="31"/>
  <c r="E96" i="89" s="1"/>
  <c r="F96" i="89"/>
  <c r="S540" i="31"/>
  <c r="E104" i="89" s="1"/>
  <c r="F104" i="89"/>
  <c r="S548" i="31"/>
  <c r="E112" i="89" s="1"/>
  <c r="F112" i="89"/>
  <c r="S556" i="31"/>
  <c r="E120" i="89" s="1"/>
  <c r="F120" i="89"/>
  <c r="S564" i="31"/>
  <c r="E128" i="89" s="1"/>
  <c r="F128" i="89"/>
  <c r="S572" i="31"/>
  <c r="E136" i="89" s="1"/>
  <c r="F136" i="89"/>
  <c r="S580" i="31"/>
  <c r="E144" i="89" s="1"/>
  <c r="F144" i="89"/>
  <c r="S588" i="31"/>
  <c r="E152" i="89" s="1"/>
  <c r="F152" i="89"/>
  <c r="S596" i="31"/>
  <c r="E160" i="89" s="1"/>
  <c r="F160" i="89"/>
  <c r="S604" i="31"/>
  <c r="E168" i="89" s="1"/>
  <c r="F168" i="89"/>
  <c r="S612" i="31"/>
  <c r="E176" i="89" s="1"/>
  <c r="F176" i="89"/>
  <c r="S620" i="31"/>
  <c r="E184" i="89" s="1"/>
  <c r="F184" i="89"/>
  <c r="S628" i="31"/>
  <c r="E192" i="89" s="1"/>
  <c r="F192" i="89"/>
  <c r="S636" i="31"/>
  <c r="E200" i="89" s="1"/>
  <c r="F200" i="89"/>
  <c r="S644" i="31"/>
  <c r="E208" i="89" s="1"/>
  <c r="F208" i="89"/>
  <c r="S652" i="31"/>
  <c r="E216" i="89" s="1"/>
  <c r="F216" i="89"/>
  <c r="S660" i="31"/>
  <c r="E224" i="89" s="1"/>
  <c r="F224" i="89"/>
  <c r="S668" i="31"/>
  <c r="E232" i="89" s="1"/>
  <c r="F232" i="89"/>
  <c r="S676" i="31"/>
  <c r="E240" i="89" s="1"/>
  <c r="F240" i="89"/>
  <c r="S684" i="31"/>
  <c r="E248" i="89" s="1"/>
  <c r="F248" i="89"/>
  <c r="S692" i="31"/>
  <c r="E256" i="89" s="1"/>
  <c r="F256" i="89"/>
  <c r="S700" i="31"/>
  <c r="E264" i="89" s="1"/>
  <c r="F264" i="89"/>
  <c r="S708" i="31"/>
  <c r="E272" i="89" s="1"/>
  <c r="F272" i="89"/>
  <c r="S716" i="31"/>
  <c r="E280" i="89" s="1"/>
  <c r="F280" i="89"/>
  <c r="S724" i="31"/>
  <c r="E288" i="89" s="1"/>
  <c r="F288" i="89"/>
  <c r="S732" i="31"/>
  <c r="E296" i="89" s="1"/>
  <c r="F296" i="89"/>
  <c r="S740" i="31"/>
  <c r="E304" i="89" s="1"/>
  <c r="F304" i="89"/>
  <c r="S748" i="31"/>
  <c r="E312" i="89" s="1"/>
  <c r="F312" i="89"/>
  <c r="S756" i="31"/>
  <c r="AC7" i="89" s="1"/>
  <c r="AD7" i="89"/>
  <c r="S764" i="31"/>
  <c r="AC15" i="89" s="1"/>
  <c r="AD15" i="89"/>
  <c r="S772" i="31"/>
  <c r="AC23" i="89" s="1"/>
  <c r="AD23" i="89"/>
  <c r="S780" i="31"/>
  <c r="AC31" i="89" s="1"/>
  <c r="AD31" i="89"/>
  <c r="S788" i="31"/>
  <c r="AC39" i="89" s="1"/>
  <c r="AD39" i="89"/>
  <c r="S796" i="31"/>
  <c r="AC47" i="89" s="1"/>
  <c r="AD47" i="89"/>
  <c r="S804" i="31"/>
  <c r="AC55" i="89" s="1"/>
  <c r="AD55" i="89"/>
  <c r="S812" i="31"/>
  <c r="AC63" i="89" s="1"/>
  <c r="AD63" i="89"/>
  <c r="S820" i="31"/>
  <c r="AC71" i="89" s="1"/>
  <c r="AD71" i="89"/>
  <c r="S828" i="31"/>
  <c r="AC79" i="89" s="1"/>
  <c r="AD79" i="89"/>
  <c r="S836" i="31"/>
  <c r="AC87" i="89" s="1"/>
  <c r="AD87" i="89"/>
  <c r="S844" i="31"/>
  <c r="AC95" i="89" s="1"/>
  <c r="AD95" i="89"/>
  <c r="S852" i="31"/>
  <c r="AC103" i="89" s="1"/>
  <c r="AD103" i="89"/>
  <c r="S860" i="31"/>
  <c r="AC111" i="89" s="1"/>
  <c r="AD111" i="89"/>
  <c r="S868" i="31"/>
  <c r="AC119" i="89" s="1"/>
  <c r="AD119" i="89"/>
  <c r="S876" i="31"/>
  <c r="AC127" i="89" s="1"/>
  <c r="AD127" i="89"/>
  <c r="S884" i="31"/>
  <c r="AC135" i="89" s="1"/>
  <c r="AD135" i="89"/>
  <c r="S892" i="31"/>
  <c r="AC143" i="89" s="1"/>
  <c r="AD143" i="89"/>
  <c r="S900" i="31"/>
  <c r="AC151" i="89" s="1"/>
  <c r="AD151" i="89"/>
  <c r="S908" i="31"/>
  <c r="AC159" i="89" s="1"/>
  <c r="AD159" i="89"/>
  <c r="S916" i="31"/>
  <c r="AC167" i="89" s="1"/>
  <c r="AD167" i="89"/>
  <c r="S924" i="31"/>
  <c r="AC175" i="89" s="1"/>
  <c r="AD175" i="89"/>
  <c r="S932" i="31"/>
  <c r="AC183" i="89" s="1"/>
  <c r="AD183" i="89"/>
  <c r="S940" i="31"/>
  <c r="AC191" i="89" s="1"/>
  <c r="AD191" i="89"/>
  <c r="S948" i="31"/>
  <c r="AC199" i="89" s="1"/>
  <c r="AD199" i="89"/>
  <c r="S956" i="31"/>
  <c r="AC207" i="89" s="1"/>
  <c r="AD207" i="89"/>
  <c r="S964" i="31"/>
  <c r="AC215" i="89" s="1"/>
  <c r="AD215" i="89"/>
  <c r="S972" i="31"/>
  <c r="AC223" i="89" s="1"/>
  <c r="AD223" i="89"/>
  <c r="S980" i="31"/>
  <c r="AC231" i="89" s="1"/>
  <c r="AD231" i="89"/>
  <c r="S988" i="31"/>
  <c r="AC239" i="89" s="1"/>
  <c r="AD239" i="89"/>
  <c r="S996" i="31"/>
  <c r="AC247" i="89" s="1"/>
  <c r="AD247" i="89"/>
  <c r="S1004" i="31"/>
  <c r="AC255" i="89" s="1"/>
  <c r="AD255" i="89"/>
  <c r="S1014" i="31"/>
  <c r="AC265" i="89" s="1"/>
  <c r="AD265" i="89"/>
  <c r="S1030" i="31"/>
  <c r="AC281" i="89" s="1"/>
  <c r="AD281" i="89"/>
  <c r="S1046" i="31"/>
  <c r="AC297" i="89" s="1"/>
  <c r="AD297" i="89"/>
  <c r="S1062" i="31"/>
  <c r="AC313" i="89" s="1"/>
  <c r="AD313" i="89"/>
  <c r="S1078" i="31"/>
  <c r="AC329" i="89" s="1"/>
  <c r="AD329" i="89"/>
  <c r="S1094" i="31"/>
  <c r="AC345" i="89" s="1"/>
  <c r="AD345" i="89"/>
  <c r="S1110" i="31"/>
  <c r="AC361" i="89" s="1"/>
  <c r="AD361" i="89"/>
  <c r="S1126" i="31"/>
  <c r="AC377" i="89" s="1"/>
  <c r="AD377" i="89"/>
  <c r="S1142" i="31"/>
  <c r="AC393" i="89" s="1"/>
  <c r="AD393" i="89"/>
  <c r="S1158" i="31"/>
  <c r="AC409" i="89" s="1"/>
  <c r="AD409" i="89"/>
  <c r="S1174" i="31"/>
  <c r="AC425" i="89" s="1"/>
  <c r="AD425" i="89"/>
  <c r="S1190" i="31"/>
  <c r="AC441" i="89" s="1"/>
  <c r="AD441" i="89"/>
  <c r="S1206" i="31"/>
  <c r="AC457" i="89" s="1"/>
  <c r="AD457" i="89"/>
  <c r="S1222" i="31"/>
  <c r="AC473" i="89" s="1"/>
  <c r="AD473" i="89"/>
  <c r="S1238" i="31"/>
  <c r="AC489" i="89" s="1"/>
  <c r="AD489" i="89"/>
  <c r="S1254" i="31"/>
  <c r="AC505" i="89" s="1"/>
  <c r="AD505" i="89"/>
  <c r="S1270" i="31"/>
  <c r="AC521" i="89" s="1"/>
  <c r="AD521" i="89"/>
  <c r="S1286" i="31"/>
  <c r="AC537" i="89" s="1"/>
  <c r="AD537" i="89"/>
  <c r="S1302" i="31"/>
  <c r="AC553" i="89" s="1"/>
  <c r="AD553" i="89"/>
  <c r="S1318" i="31"/>
  <c r="AC569" i="89" s="1"/>
  <c r="AD569" i="89"/>
  <c r="S1334" i="31"/>
  <c r="AC585" i="89" s="1"/>
  <c r="AD585" i="89"/>
  <c r="S28" i="31"/>
  <c r="M6" i="89" s="1"/>
  <c r="N6" i="89"/>
  <c r="S32" i="31"/>
  <c r="M10" i="89" s="1"/>
  <c r="N10" i="89"/>
  <c r="S36" i="31"/>
  <c r="M14" i="89" s="1"/>
  <c r="N14" i="89"/>
  <c r="N18" i="89"/>
  <c r="S40" i="31"/>
  <c r="M18" i="89" s="1"/>
  <c r="N22" i="89"/>
  <c r="S44" i="31"/>
  <c r="M22" i="89" s="1"/>
  <c r="N26" i="89"/>
  <c r="S48" i="31"/>
  <c r="M26" i="89" s="1"/>
  <c r="N30" i="89"/>
  <c r="S52" i="31"/>
  <c r="M30" i="89" s="1"/>
  <c r="N34" i="89"/>
  <c r="S56" i="31"/>
  <c r="M34" i="89" s="1"/>
  <c r="N38" i="89"/>
  <c r="S60" i="31"/>
  <c r="M38" i="89" s="1"/>
  <c r="N43" i="89"/>
  <c r="S64" i="31"/>
  <c r="M43" i="89" s="1"/>
  <c r="N47" i="89"/>
  <c r="S68" i="31"/>
  <c r="M47" i="89" s="1"/>
  <c r="N51" i="89"/>
  <c r="S72" i="31"/>
  <c r="M51" i="89" s="1"/>
  <c r="N55" i="89"/>
  <c r="S76" i="31"/>
  <c r="M55" i="89" s="1"/>
  <c r="N59" i="89"/>
  <c r="S80" i="31"/>
  <c r="M59" i="89" s="1"/>
  <c r="N63" i="89"/>
  <c r="S84" i="31"/>
  <c r="M63" i="89" s="1"/>
  <c r="N67" i="89"/>
  <c r="S88" i="31"/>
  <c r="M67" i="89" s="1"/>
  <c r="N71" i="89"/>
  <c r="S92" i="31"/>
  <c r="M71" i="89" s="1"/>
  <c r="N75" i="89"/>
  <c r="S96" i="31"/>
  <c r="M75" i="89" s="1"/>
  <c r="N79" i="89"/>
  <c r="S100" i="31"/>
  <c r="M79" i="89" s="1"/>
  <c r="N83" i="89"/>
  <c r="S104" i="31"/>
  <c r="M83" i="89" s="1"/>
  <c r="N87" i="89"/>
  <c r="S108" i="31"/>
  <c r="M87" i="89" s="1"/>
  <c r="N91" i="89"/>
  <c r="S112" i="31"/>
  <c r="M91" i="89" s="1"/>
  <c r="N95" i="89"/>
  <c r="S116" i="31"/>
  <c r="M95" i="89" s="1"/>
  <c r="N99" i="89"/>
  <c r="S120" i="31"/>
  <c r="M99" i="89" s="1"/>
  <c r="N103" i="89"/>
  <c r="S124" i="31"/>
  <c r="M103" i="89" s="1"/>
  <c r="N107" i="89"/>
  <c r="S128" i="31"/>
  <c r="M107" i="89" s="1"/>
  <c r="N111" i="89"/>
  <c r="S132" i="31"/>
  <c r="M111" i="89" s="1"/>
  <c r="N115" i="89"/>
  <c r="S136" i="31"/>
  <c r="M115" i="89" s="1"/>
  <c r="N119" i="89"/>
  <c r="S140" i="31"/>
  <c r="M119" i="89" s="1"/>
  <c r="N123" i="89"/>
  <c r="S144" i="31"/>
  <c r="M123" i="89" s="1"/>
  <c r="N127" i="89"/>
  <c r="S148" i="31"/>
  <c r="M127" i="89" s="1"/>
  <c r="N131" i="89"/>
  <c r="S152" i="31"/>
  <c r="M131" i="89" s="1"/>
  <c r="N135" i="89"/>
  <c r="S156" i="31"/>
  <c r="M135" i="89" s="1"/>
  <c r="N139" i="89"/>
  <c r="S160" i="31"/>
  <c r="M139" i="89" s="1"/>
  <c r="N143" i="89"/>
  <c r="S164" i="31"/>
  <c r="M143" i="89" s="1"/>
  <c r="N147" i="89"/>
  <c r="S168" i="31"/>
  <c r="M147" i="89" s="1"/>
  <c r="N151" i="89"/>
  <c r="S172" i="31"/>
  <c r="M151" i="89" s="1"/>
  <c r="N155" i="89"/>
  <c r="S176" i="31"/>
  <c r="M155" i="89" s="1"/>
  <c r="N159" i="89"/>
  <c r="S180" i="31"/>
  <c r="M159" i="89" s="1"/>
  <c r="N163" i="89"/>
  <c r="S184" i="31"/>
  <c r="M163" i="89" s="1"/>
  <c r="N167" i="89"/>
  <c r="S188" i="31"/>
  <c r="M167" i="89" s="1"/>
  <c r="N171" i="89"/>
  <c r="S192" i="31"/>
  <c r="M171" i="89" s="1"/>
  <c r="N175" i="89"/>
  <c r="S196" i="31"/>
  <c r="M175" i="89" s="1"/>
  <c r="S200" i="31"/>
  <c r="M179" i="89" s="1"/>
  <c r="N179" i="89"/>
  <c r="S204" i="31"/>
  <c r="M183" i="89" s="1"/>
  <c r="N183" i="89"/>
  <c r="S208" i="31"/>
  <c r="M187" i="89" s="1"/>
  <c r="N187" i="89"/>
  <c r="S212" i="31"/>
  <c r="M191" i="89" s="1"/>
  <c r="N191" i="89"/>
  <c r="S216" i="31"/>
  <c r="M195" i="89" s="1"/>
  <c r="N195" i="89"/>
  <c r="S220" i="31"/>
  <c r="M199" i="89" s="1"/>
  <c r="N199" i="89"/>
  <c r="S224" i="31"/>
  <c r="M203" i="89" s="1"/>
  <c r="N203" i="89"/>
  <c r="S228" i="31"/>
  <c r="M207" i="89" s="1"/>
  <c r="N207" i="89"/>
  <c r="S232" i="31"/>
  <c r="M211" i="89" s="1"/>
  <c r="N211" i="89"/>
  <c r="S236" i="31"/>
  <c r="M215" i="89" s="1"/>
  <c r="N215" i="89"/>
  <c r="S240" i="31"/>
  <c r="M219" i="89" s="1"/>
  <c r="N219" i="89"/>
  <c r="S244" i="31"/>
  <c r="M223" i="89" s="1"/>
  <c r="N223" i="89"/>
  <c r="S248" i="31"/>
  <c r="M227" i="89" s="1"/>
  <c r="N227" i="89"/>
  <c r="S252" i="31"/>
  <c r="M231" i="89" s="1"/>
  <c r="N231" i="89"/>
  <c r="S256" i="31"/>
  <c r="M235" i="89" s="1"/>
  <c r="N235" i="89"/>
  <c r="S260" i="31"/>
  <c r="M239" i="89" s="1"/>
  <c r="N239" i="89"/>
  <c r="S264" i="31"/>
  <c r="M243" i="89" s="1"/>
  <c r="N243" i="89"/>
  <c r="S268" i="31"/>
  <c r="M247" i="89" s="1"/>
  <c r="N247" i="89"/>
  <c r="S272" i="31"/>
  <c r="M251" i="89" s="1"/>
  <c r="N251" i="89"/>
  <c r="S276" i="31"/>
  <c r="M255" i="89" s="1"/>
  <c r="N255" i="89"/>
  <c r="S280" i="31"/>
  <c r="M259" i="89" s="1"/>
  <c r="N259" i="89"/>
  <c r="S284" i="31"/>
  <c r="M263" i="89" s="1"/>
  <c r="N263" i="89"/>
  <c r="S288" i="31"/>
  <c r="M267" i="89" s="1"/>
  <c r="N267" i="89"/>
  <c r="S292" i="31"/>
  <c r="M271" i="89" s="1"/>
  <c r="N271" i="89"/>
  <c r="S296" i="31"/>
  <c r="M275" i="89" s="1"/>
  <c r="N275" i="89"/>
  <c r="S300" i="31"/>
  <c r="M279" i="89" s="1"/>
  <c r="N279" i="89"/>
  <c r="S304" i="31"/>
  <c r="M283" i="89" s="1"/>
  <c r="N283" i="89"/>
  <c r="S308" i="31"/>
  <c r="M287" i="89" s="1"/>
  <c r="N287" i="89"/>
  <c r="S312" i="31"/>
  <c r="M291" i="89" s="1"/>
  <c r="N291" i="89"/>
  <c r="S316" i="31"/>
  <c r="M295" i="89" s="1"/>
  <c r="N295" i="89"/>
  <c r="S320" i="31"/>
  <c r="M299" i="89" s="1"/>
  <c r="N299" i="89"/>
  <c r="S324" i="31"/>
  <c r="M303" i="89" s="1"/>
  <c r="N303" i="89"/>
  <c r="S328" i="31"/>
  <c r="M307" i="89" s="1"/>
  <c r="N307" i="89"/>
  <c r="S332" i="31"/>
  <c r="M311" i="89" s="1"/>
  <c r="N311" i="89"/>
  <c r="S336" i="31"/>
  <c r="M315" i="89" s="1"/>
  <c r="N315" i="89"/>
  <c r="S340" i="31"/>
  <c r="M319" i="89" s="1"/>
  <c r="N319" i="89"/>
  <c r="S344" i="31"/>
  <c r="M323" i="89" s="1"/>
  <c r="N323" i="89"/>
  <c r="S348" i="31"/>
  <c r="M327" i="89" s="1"/>
  <c r="N327" i="89"/>
  <c r="S352" i="31"/>
  <c r="M331" i="89" s="1"/>
  <c r="N331" i="89"/>
  <c r="S356" i="31"/>
  <c r="M335" i="89" s="1"/>
  <c r="N335" i="89"/>
  <c r="S360" i="31"/>
  <c r="M339" i="89" s="1"/>
  <c r="N339" i="89"/>
  <c r="S364" i="31"/>
  <c r="M343" i="89" s="1"/>
  <c r="N343" i="89"/>
  <c r="S368" i="31"/>
  <c r="M347" i="89" s="1"/>
  <c r="N347" i="89"/>
  <c r="S372" i="31"/>
  <c r="M351" i="89" s="1"/>
  <c r="N351" i="89"/>
  <c r="S376" i="31"/>
  <c r="M355" i="89" s="1"/>
  <c r="N355" i="89"/>
  <c r="S380" i="31"/>
  <c r="M359" i="89" s="1"/>
  <c r="N359" i="89"/>
  <c r="S384" i="31"/>
  <c r="M363" i="89" s="1"/>
  <c r="N363" i="89"/>
  <c r="S388" i="31"/>
  <c r="M367" i="89" s="1"/>
  <c r="N367" i="89"/>
  <c r="S392" i="31"/>
  <c r="M371" i="89" s="1"/>
  <c r="N371" i="89"/>
  <c r="S396" i="31"/>
  <c r="M375" i="89" s="1"/>
  <c r="N375" i="89"/>
  <c r="S400" i="31"/>
  <c r="M379" i="89" s="1"/>
  <c r="N379" i="89"/>
  <c r="S404" i="31"/>
  <c r="M383" i="89" s="1"/>
  <c r="N383" i="89"/>
  <c r="S408" i="31"/>
  <c r="M387" i="89" s="1"/>
  <c r="N387" i="89"/>
  <c r="S412" i="31"/>
  <c r="M391" i="89" s="1"/>
  <c r="N391" i="89"/>
  <c r="S416" i="31"/>
  <c r="M395" i="89" s="1"/>
  <c r="N395" i="89"/>
  <c r="S420" i="31"/>
  <c r="M399" i="89" s="1"/>
  <c r="N399" i="89"/>
  <c r="S424" i="31"/>
  <c r="M403" i="89" s="1"/>
  <c r="N403" i="89"/>
  <c r="S428" i="31"/>
  <c r="M407" i="89" s="1"/>
  <c r="N407" i="89"/>
  <c r="S432" i="31"/>
  <c r="M411" i="89" s="1"/>
  <c r="N411" i="89"/>
  <c r="S436" i="31"/>
  <c r="M415" i="89" s="1"/>
  <c r="N415" i="89"/>
  <c r="S440" i="31"/>
  <c r="E4" i="89" s="1"/>
  <c r="F4" i="89"/>
  <c r="S444" i="31"/>
  <c r="E8" i="89" s="1"/>
  <c r="F8" i="89"/>
  <c r="S448" i="31"/>
  <c r="E12" i="89" s="1"/>
  <c r="F12" i="89"/>
  <c r="S452" i="31"/>
  <c r="E16" i="89" s="1"/>
  <c r="F16" i="89"/>
  <c r="S456" i="31"/>
  <c r="E20" i="89" s="1"/>
  <c r="F20" i="89"/>
  <c r="S460" i="31"/>
  <c r="E24" i="89" s="1"/>
  <c r="F24" i="89"/>
  <c r="S464" i="31"/>
  <c r="E28" i="89" s="1"/>
  <c r="F28" i="89"/>
  <c r="S468" i="31"/>
  <c r="E32" i="89" s="1"/>
  <c r="F32" i="89"/>
  <c r="S472" i="31"/>
  <c r="E36" i="89" s="1"/>
  <c r="F36" i="89"/>
  <c r="S476" i="31"/>
  <c r="E40" i="89" s="1"/>
  <c r="F40" i="89"/>
  <c r="S480" i="31"/>
  <c r="E44" i="89" s="1"/>
  <c r="F44" i="89"/>
  <c r="S484" i="31"/>
  <c r="E48" i="89" s="1"/>
  <c r="F48" i="89"/>
  <c r="S488" i="31"/>
  <c r="E52" i="89" s="1"/>
  <c r="F52" i="89"/>
  <c r="S492" i="31"/>
  <c r="E56" i="89" s="1"/>
  <c r="F56" i="89"/>
  <c r="S496" i="31"/>
  <c r="E60" i="89" s="1"/>
  <c r="F60" i="89"/>
  <c r="S502" i="31"/>
  <c r="E66" i="89" s="1"/>
  <c r="F66" i="89"/>
  <c r="S510" i="31"/>
  <c r="E74" i="89" s="1"/>
  <c r="F74" i="89"/>
  <c r="S518" i="31"/>
  <c r="E82" i="89" s="1"/>
  <c r="F82" i="89"/>
  <c r="S526" i="31"/>
  <c r="E90" i="89" s="1"/>
  <c r="F90" i="89"/>
  <c r="S534" i="31"/>
  <c r="E98" i="89" s="1"/>
  <c r="F98" i="89"/>
  <c r="S542" i="31"/>
  <c r="E106" i="89" s="1"/>
  <c r="F106" i="89"/>
  <c r="S550" i="31"/>
  <c r="E114" i="89" s="1"/>
  <c r="F114" i="89"/>
  <c r="S558" i="31"/>
  <c r="E122" i="89" s="1"/>
  <c r="F122" i="89"/>
  <c r="S566" i="31"/>
  <c r="E130" i="89" s="1"/>
  <c r="F130" i="89"/>
  <c r="S574" i="31"/>
  <c r="E138" i="89" s="1"/>
  <c r="F138" i="89"/>
  <c r="S582" i="31"/>
  <c r="E146" i="89" s="1"/>
  <c r="F146" i="89"/>
  <c r="S590" i="31"/>
  <c r="E154" i="89" s="1"/>
  <c r="F154" i="89"/>
  <c r="S598" i="31"/>
  <c r="E162" i="89" s="1"/>
  <c r="F162" i="89"/>
  <c r="S606" i="31"/>
  <c r="E170" i="89" s="1"/>
  <c r="F170" i="89"/>
  <c r="S614" i="31"/>
  <c r="E178" i="89" s="1"/>
  <c r="F178" i="89"/>
  <c r="S622" i="31"/>
  <c r="E186" i="89" s="1"/>
  <c r="F186" i="89"/>
  <c r="S630" i="31"/>
  <c r="E194" i="89" s="1"/>
  <c r="F194" i="89"/>
  <c r="S638" i="31"/>
  <c r="E202" i="89" s="1"/>
  <c r="F202" i="89"/>
  <c r="S646" i="31"/>
  <c r="E210" i="89" s="1"/>
  <c r="F210" i="89"/>
  <c r="S654" i="31"/>
  <c r="E218" i="89" s="1"/>
  <c r="F218" i="89"/>
  <c r="S662" i="31"/>
  <c r="E226" i="89" s="1"/>
  <c r="F226" i="89"/>
  <c r="S670" i="31"/>
  <c r="E234" i="89" s="1"/>
  <c r="F234" i="89"/>
  <c r="S678" i="31"/>
  <c r="E242" i="89" s="1"/>
  <c r="F242" i="89"/>
  <c r="S686" i="31"/>
  <c r="E250" i="89" s="1"/>
  <c r="F250" i="89"/>
  <c r="S694" i="31"/>
  <c r="E258" i="89" s="1"/>
  <c r="F258" i="89"/>
  <c r="S702" i="31"/>
  <c r="E266" i="89" s="1"/>
  <c r="F266" i="89"/>
  <c r="S710" i="31"/>
  <c r="E274" i="89" s="1"/>
  <c r="F274" i="89"/>
  <c r="S718" i="31"/>
  <c r="E282" i="89" s="1"/>
  <c r="F282" i="89"/>
  <c r="S726" i="31"/>
  <c r="E290" i="89" s="1"/>
  <c r="F290" i="89"/>
  <c r="S734" i="31"/>
  <c r="E298" i="89" s="1"/>
  <c r="F298" i="89"/>
  <c r="S742" i="31"/>
  <c r="E306" i="89" s="1"/>
  <c r="F306" i="89"/>
  <c r="S750" i="31"/>
  <c r="E314" i="89" s="1"/>
  <c r="F314" i="89"/>
  <c r="S758" i="31"/>
  <c r="AC9" i="89" s="1"/>
  <c r="AD9" i="89"/>
  <c r="S766" i="31"/>
  <c r="AC17" i="89" s="1"/>
  <c r="AD17" i="89"/>
  <c r="S774" i="31"/>
  <c r="AC25" i="89" s="1"/>
  <c r="AD25" i="89"/>
  <c r="S782" i="31"/>
  <c r="AC33" i="89" s="1"/>
  <c r="AD33" i="89"/>
  <c r="S790" i="31"/>
  <c r="AC41" i="89" s="1"/>
  <c r="AD41" i="89"/>
  <c r="S798" i="31"/>
  <c r="AC49" i="89" s="1"/>
  <c r="AD49" i="89"/>
  <c r="S806" i="31"/>
  <c r="AC57" i="89" s="1"/>
  <c r="AD57" i="89"/>
  <c r="S814" i="31"/>
  <c r="AC65" i="89" s="1"/>
  <c r="AD65" i="89"/>
  <c r="S822" i="31"/>
  <c r="AC73" i="89" s="1"/>
  <c r="AD73" i="89"/>
  <c r="S830" i="31"/>
  <c r="AC81" i="89" s="1"/>
  <c r="AD81" i="89"/>
  <c r="S838" i="31"/>
  <c r="AC89" i="89" s="1"/>
  <c r="AD89" i="89"/>
  <c r="S846" i="31"/>
  <c r="AC97" i="89" s="1"/>
  <c r="AD97" i="89"/>
  <c r="S854" i="31"/>
  <c r="AC105" i="89" s="1"/>
  <c r="AD105" i="89"/>
  <c r="S862" i="31"/>
  <c r="AC113" i="89" s="1"/>
  <c r="AD113" i="89"/>
  <c r="S870" i="31"/>
  <c r="AC121" i="89" s="1"/>
  <c r="AD121" i="89"/>
  <c r="S878" i="31"/>
  <c r="AC129" i="89" s="1"/>
  <c r="AD129" i="89"/>
  <c r="S886" i="31"/>
  <c r="AC137" i="89" s="1"/>
  <c r="AD137" i="89"/>
  <c r="S894" i="31"/>
  <c r="AC145" i="89" s="1"/>
  <c r="AD145" i="89"/>
  <c r="S902" i="31"/>
  <c r="AC153" i="89" s="1"/>
  <c r="AD153" i="89"/>
  <c r="S910" i="31"/>
  <c r="AC161" i="89" s="1"/>
  <c r="AD161" i="89"/>
  <c r="S918" i="31"/>
  <c r="AC169" i="89" s="1"/>
  <c r="AD169" i="89"/>
  <c r="S926" i="31"/>
  <c r="AC177" i="89" s="1"/>
  <c r="AD177" i="89"/>
  <c r="S934" i="31"/>
  <c r="AC185" i="89" s="1"/>
  <c r="AD185" i="89"/>
  <c r="S942" i="31"/>
  <c r="AC193" i="89" s="1"/>
  <c r="AD193" i="89"/>
  <c r="S950" i="31"/>
  <c r="AC201" i="89" s="1"/>
  <c r="AD201" i="89"/>
  <c r="S958" i="31"/>
  <c r="AC209" i="89" s="1"/>
  <c r="AD209" i="89"/>
  <c r="S966" i="31"/>
  <c r="AC217" i="89" s="1"/>
  <c r="AD217" i="89"/>
  <c r="S974" i="31"/>
  <c r="AC225" i="89" s="1"/>
  <c r="AD225" i="89"/>
  <c r="S982" i="31"/>
  <c r="AC233" i="89" s="1"/>
  <c r="AD233" i="89"/>
  <c r="S990" i="31"/>
  <c r="AC241" i="89" s="1"/>
  <c r="AD241" i="89"/>
  <c r="S998" i="31"/>
  <c r="AC249" i="89" s="1"/>
  <c r="AD249" i="89"/>
  <c r="S1006" i="31"/>
  <c r="AC257" i="89" s="1"/>
  <c r="AD257" i="89"/>
  <c r="S1018" i="31"/>
  <c r="AC269" i="89" s="1"/>
  <c r="AD269" i="89"/>
  <c r="S1034" i="31"/>
  <c r="AC285" i="89" s="1"/>
  <c r="AD285" i="89"/>
  <c r="S1050" i="31"/>
  <c r="AC301" i="89" s="1"/>
  <c r="AD301" i="89"/>
  <c r="S1066" i="31"/>
  <c r="AC317" i="89" s="1"/>
  <c r="AD317" i="89"/>
  <c r="S1082" i="31"/>
  <c r="AC333" i="89" s="1"/>
  <c r="AD333" i="89"/>
  <c r="S1098" i="31"/>
  <c r="AC349" i="89" s="1"/>
  <c r="AD349" i="89"/>
  <c r="S1114" i="31"/>
  <c r="AC365" i="89" s="1"/>
  <c r="AD365" i="89"/>
  <c r="S1130" i="31"/>
  <c r="AC381" i="89" s="1"/>
  <c r="AD381" i="89"/>
  <c r="S1146" i="31"/>
  <c r="AC397" i="89" s="1"/>
  <c r="AD397" i="89"/>
  <c r="S1162" i="31"/>
  <c r="AC413" i="89" s="1"/>
  <c r="AD413" i="89"/>
  <c r="S1178" i="31"/>
  <c r="AC429" i="89" s="1"/>
  <c r="AD429" i="89"/>
  <c r="S1194" i="31"/>
  <c r="AC445" i="89" s="1"/>
  <c r="AD445" i="89"/>
  <c r="S1210" i="31"/>
  <c r="AC461" i="89" s="1"/>
  <c r="AD461" i="89"/>
  <c r="S1226" i="31"/>
  <c r="AC477" i="89" s="1"/>
  <c r="AD477" i="89"/>
  <c r="S1242" i="31"/>
  <c r="AC493" i="89" s="1"/>
  <c r="AD493" i="89"/>
  <c r="S1258" i="31"/>
  <c r="AC509" i="89" s="1"/>
  <c r="AD509" i="89"/>
  <c r="S1274" i="31"/>
  <c r="AC525" i="89" s="1"/>
  <c r="AD525" i="89"/>
  <c r="S1290" i="31"/>
  <c r="AC541" i="89" s="1"/>
  <c r="AD541" i="89"/>
  <c r="S1306" i="31"/>
  <c r="AC557" i="89" s="1"/>
  <c r="AD557" i="89"/>
  <c r="S1322" i="31"/>
  <c r="AC573" i="89" s="1"/>
  <c r="AD573" i="89"/>
  <c r="S1338" i="31"/>
  <c r="AC589" i="89" s="1"/>
  <c r="AD589" i="89"/>
  <c r="F63" i="89"/>
  <c r="S499" i="31"/>
  <c r="E63" i="89" s="1"/>
  <c r="F67" i="89"/>
  <c r="S503" i="31"/>
  <c r="E67" i="89" s="1"/>
  <c r="F71" i="89"/>
  <c r="S507" i="31"/>
  <c r="E71" i="89" s="1"/>
  <c r="F75" i="89"/>
  <c r="S511" i="31"/>
  <c r="E75" i="89" s="1"/>
  <c r="F79" i="89"/>
  <c r="S515" i="31"/>
  <c r="E79" i="89" s="1"/>
  <c r="F83" i="89"/>
  <c r="S519" i="31"/>
  <c r="E83" i="89" s="1"/>
  <c r="F87" i="89"/>
  <c r="S523" i="31"/>
  <c r="E87" i="89" s="1"/>
  <c r="F91" i="89"/>
  <c r="S527" i="31"/>
  <c r="E91" i="89" s="1"/>
  <c r="F95" i="89"/>
  <c r="S531" i="31"/>
  <c r="E95" i="89" s="1"/>
  <c r="F99" i="89"/>
  <c r="S535" i="31"/>
  <c r="E99" i="89" s="1"/>
  <c r="F103" i="89"/>
  <c r="S539" i="31"/>
  <c r="E103" i="89" s="1"/>
  <c r="F107" i="89"/>
  <c r="S543" i="31"/>
  <c r="E107" i="89" s="1"/>
  <c r="F111" i="89"/>
  <c r="S547" i="31"/>
  <c r="E111" i="89" s="1"/>
  <c r="F115" i="89"/>
  <c r="S551" i="31"/>
  <c r="E115" i="89" s="1"/>
  <c r="F119" i="89"/>
  <c r="S555" i="31"/>
  <c r="E119" i="89" s="1"/>
  <c r="F123" i="89"/>
  <c r="S559" i="31"/>
  <c r="E123" i="89" s="1"/>
  <c r="F127" i="89"/>
  <c r="S563" i="31"/>
  <c r="E127" i="89" s="1"/>
  <c r="F131" i="89"/>
  <c r="S567" i="31"/>
  <c r="E131" i="89" s="1"/>
  <c r="F135" i="89"/>
  <c r="S571" i="31"/>
  <c r="E135" i="89" s="1"/>
  <c r="F139" i="89"/>
  <c r="S575" i="31"/>
  <c r="E139" i="89" s="1"/>
  <c r="F143" i="89"/>
  <c r="S579" i="31"/>
  <c r="E143" i="89" s="1"/>
  <c r="F147" i="89"/>
  <c r="S583" i="31"/>
  <c r="E147" i="89" s="1"/>
  <c r="F151" i="89"/>
  <c r="S587" i="31"/>
  <c r="E151" i="89" s="1"/>
  <c r="F155" i="89"/>
  <c r="S591" i="31"/>
  <c r="E155" i="89" s="1"/>
  <c r="F159" i="89"/>
  <c r="S595" i="31"/>
  <c r="E159" i="89" s="1"/>
  <c r="F163" i="89"/>
  <c r="S599" i="31"/>
  <c r="E163" i="89" s="1"/>
  <c r="F167" i="89"/>
  <c r="S603" i="31"/>
  <c r="E167" i="89" s="1"/>
  <c r="F171" i="89"/>
  <c r="S607" i="31"/>
  <c r="E171" i="89" s="1"/>
  <c r="F175" i="89"/>
  <c r="S611" i="31"/>
  <c r="E175" i="89" s="1"/>
  <c r="F179" i="89"/>
  <c r="S615" i="31"/>
  <c r="E179" i="89" s="1"/>
  <c r="F183" i="89"/>
  <c r="S619" i="31"/>
  <c r="E183" i="89" s="1"/>
  <c r="F187" i="89"/>
  <c r="S623" i="31"/>
  <c r="E187" i="89" s="1"/>
  <c r="F191" i="89"/>
  <c r="S627" i="31"/>
  <c r="E191" i="89" s="1"/>
  <c r="F195" i="89"/>
  <c r="S631" i="31"/>
  <c r="E195" i="89" s="1"/>
  <c r="F199" i="89"/>
  <c r="S635" i="31"/>
  <c r="E199" i="89" s="1"/>
  <c r="F203" i="89"/>
  <c r="S639" i="31"/>
  <c r="E203" i="89" s="1"/>
  <c r="F207" i="89"/>
  <c r="S643" i="31"/>
  <c r="E207" i="89" s="1"/>
  <c r="F211" i="89"/>
  <c r="S647" i="31"/>
  <c r="E211" i="89" s="1"/>
  <c r="F215" i="89"/>
  <c r="S651" i="31"/>
  <c r="E215" i="89" s="1"/>
  <c r="F219" i="89"/>
  <c r="S655" i="31"/>
  <c r="E219" i="89" s="1"/>
  <c r="F223" i="89"/>
  <c r="S659" i="31"/>
  <c r="E223" i="89" s="1"/>
  <c r="F227" i="89"/>
  <c r="S663" i="31"/>
  <c r="E227" i="89" s="1"/>
  <c r="F231" i="89"/>
  <c r="S667" i="31"/>
  <c r="E231" i="89" s="1"/>
  <c r="F235" i="89"/>
  <c r="S671" i="31"/>
  <c r="E235" i="89" s="1"/>
  <c r="F239" i="89"/>
  <c r="S675" i="31"/>
  <c r="E239" i="89" s="1"/>
  <c r="F243" i="89"/>
  <c r="S679" i="31"/>
  <c r="E243" i="89" s="1"/>
  <c r="F247" i="89"/>
  <c r="S683" i="31"/>
  <c r="E247" i="89" s="1"/>
  <c r="F251" i="89"/>
  <c r="S687" i="31"/>
  <c r="E251" i="89" s="1"/>
  <c r="F255" i="89"/>
  <c r="S691" i="31"/>
  <c r="E255" i="89" s="1"/>
  <c r="F259" i="89"/>
  <c r="S695" i="31"/>
  <c r="E259" i="89" s="1"/>
  <c r="F263" i="89"/>
  <c r="S699" i="31"/>
  <c r="E263" i="89" s="1"/>
  <c r="F267" i="89"/>
  <c r="S703" i="31"/>
  <c r="E267" i="89" s="1"/>
  <c r="F271" i="89"/>
  <c r="S707" i="31"/>
  <c r="E271" i="89" s="1"/>
  <c r="F275" i="89"/>
  <c r="S711" i="31"/>
  <c r="E275" i="89" s="1"/>
  <c r="F279" i="89"/>
  <c r="S715" i="31"/>
  <c r="E279" i="89" s="1"/>
  <c r="F283" i="89"/>
  <c r="S719" i="31"/>
  <c r="E283" i="89" s="1"/>
  <c r="F287" i="89"/>
  <c r="S723" i="31"/>
  <c r="E287" i="89" s="1"/>
  <c r="F291" i="89"/>
  <c r="S727" i="31"/>
  <c r="E291" i="89" s="1"/>
  <c r="F295" i="89"/>
  <c r="S731" i="31"/>
  <c r="E295" i="89" s="1"/>
  <c r="F299" i="89"/>
  <c r="S735" i="31"/>
  <c r="E299" i="89" s="1"/>
  <c r="F303" i="89"/>
  <c r="S739" i="31"/>
  <c r="E303" i="89" s="1"/>
  <c r="F307" i="89"/>
  <c r="S743" i="31"/>
  <c r="E307" i="89" s="1"/>
  <c r="F311" i="89"/>
  <c r="S747" i="31"/>
  <c r="E311" i="89" s="1"/>
  <c r="F315" i="89"/>
  <c r="S751" i="31"/>
  <c r="E315" i="89" s="1"/>
  <c r="AD6" i="89"/>
  <c r="S755" i="31"/>
  <c r="AC6" i="89" s="1"/>
  <c r="AD10" i="89"/>
  <c r="S759" i="31"/>
  <c r="AC10" i="89" s="1"/>
  <c r="AD14" i="89"/>
  <c r="S763" i="31"/>
  <c r="AC14" i="89" s="1"/>
  <c r="AD18" i="89"/>
  <c r="S767" i="31"/>
  <c r="AC18" i="89" s="1"/>
  <c r="AD22" i="89"/>
  <c r="S771" i="31"/>
  <c r="AC22" i="89" s="1"/>
  <c r="AD26" i="89"/>
  <c r="S775" i="31"/>
  <c r="AC26" i="89" s="1"/>
  <c r="AD30" i="89"/>
  <c r="S779" i="31"/>
  <c r="AC30" i="89" s="1"/>
  <c r="AD34" i="89"/>
  <c r="S783" i="31"/>
  <c r="AC34" i="89" s="1"/>
  <c r="AD38" i="89"/>
  <c r="S787" i="31"/>
  <c r="AC38" i="89" s="1"/>
  <c r="AD42" i="89"/>
  <c r="S791" i="31"/>
  <c r="AC42" i="89" s="1"/>
  <c r="AD46" i="89"/>
  <c r="S795" i="31"/>
  <c r="AC46" i="89" s="1"/>
  <c r="AD50" i="89"/>
  <c r="S799" i="31"/>
  <c r="AC50" i="89" s="1"/>
  <c r="AD54" i="89"/>
  <c r="S803" i="31"/>
  <c r="AC54" i="89" s="1"/>
  <c r="AD58" i="89"/>
  <c r="S807" i="31"/>
  <c r="AC58" i="89" s="1"/>
  <c r="AD62" i="89"/>
  <c r="S811" i="31"/>
  <c r="AC62" i="89" s="1"/>
  <c r="AD66" i="89"/>
  <c r="S815" i="31"/>
  <c r="AC66" i="89" s="1"/>
  <c r="AD70" i="89"/>
  <c r="S819" i="31"/>
  <c r="AC70" i="89" s="1"/>
  <c r="AD74" i="89"/>
  <c r="S823" i="31"/>
  <c r="AC74" i="89" s="1"/>
  <c r="AD78" i="89"/>
  <c r="S827" i="31"/>
  <c r="AC78" i="89" s="1"/>
  <c r="AD82" i="89"/>
  <c r="S831" i="31"/>
  <c r="AC82" i="89" s="1"/>
  <c r="AD86" i="89"/>
  <c r="S835" i="31"/>
  <c r="AC86" i="89" s="1"/>
  <c r="AD90" i="89"/>
  <c r="S839" i="31"/>
  <c r="AC90" i="89" s="1"/>
  <c r="AD94" i="89"/>
  <c r="S843" i="31"/>
  <c r="AC94" i="89" s="1"/>
  <c r="AD98" i="89"/>
  <c r="S847" i="31"/>
  <c r="AC98" i="89" s="1"/>
  <c r="AD102" i="89"/>
  <c r="S851" i="31"/>
  <c r="AC102" i="89" s="1"/>
  <c r="AD106" i="89"/>
  <c r="S855" i="31"/>
  <c r="AC106" i="89" s="1"/>
  <c r="AD110" i="89"/>
  <c r="S859" i="31"/>
  <c r="AC110" i="89" s="1"/>
  <c r="AD114" i="89"/>
  <c r="S863" i="31"/>
  <c r="AC114" i="89" s="1"/>
  <c r="AD118" i="89"/>
  <c r="S867" i="31"/>
  <c r="AC118" i="89" s="1"/>
  <c r="AD122" i="89"/>
  <c r="S871" i="31"/>
  <c r="AC122" i="89" s="1"/>
  <c r="AD126" i="89"/>
  <c r="S875" i="31"/>
  <c r="AC126" i="89" s="1"/>
  <c r="AD130" i="89"/>
  <c r="S879" i="31"/>
  <c r="AC130" i="89" s="1"/>
  <c r="AD134" i="89"/>
  <c r="S883" i="31"/>
  <c r="AC134" i="89" s="1"/>
  <c r="AD138" i="89"/>
  <c r="S887" i="31"/>
  <c r="AC138" i="89" s="1"/>
  <c r="AD142" i="89"/>
  <c r="S891" i="31"/>
  <c r="AC142" i="89" s="1"/>
  <c r="AD146" i="89"/>
  <c r="S895" i="31"/>
  <c r="AC146" i="89" s="1"/>
  <c r="AD150" i="89"/>
  <c r="S899" i="31"/>
  <c r="AC150" i="89" s="1"/>
  <c r="AD154" i="89"/>
  <c r="S903" i="31"/>
  <c r="AC154" i="89" s="1"/>
  <c r="AD158" i="89"/>
  <c r="S907" i="31"/>
  <c r="AC158" i="89" s="1"/>
  <c r="AD162" i="89"/>
  <c r="S911" i="31"/>
  <c r="AC162" i="89" s="1"/>
  <c r="AD166" i="89"/>
  <c r="S915" i="31"/>
  <c r="AC166" i="89" s="1"/>
  <c r="AD170" i="89"/>
  <c r="S919" i="31"/>
  <c r="AC170" i="89" s="1"/>
  <c r="AD174" i="89"/>
  <c r="S923" i="31"/>
  <c r="AC174" i="89" s="1"/>
  <c r="AD178" i="89"/>
  <c r="S927" i="31"/>
  <c r="AC178" i="89" s="1"/>
  <c r="AD182" i="89"/>
  <c r="S931" i="31"/>
  <c r="AC182" i="89" s="1"/>
  <c r="AD186" i="89"/>
  <c r="S935" i="31"/>
  <c r="AC186" i="89" s="1"/>
  <c r="AD190" i="89"/>
  <c r="S939" i="31"/>
  <c r="AC190" i="89" s="1"/>
  <c r="AD194" i="89"/>
  <c r="S943" i="31"/>
  <c r="AC194" i="89" s="1"/>
  <c r="AD198" i="89"/>
  <c r="S947" i="31"/>
  <c r="AC198" i="89" s="1"/>
  <c r="AD202" i="89"/>
  <c r="S951" i="31"/>
  <c r="AC202" i="89" s="1"/>
  <c r="AD206" i="89"/>
  <c r="S955" i="31"/>
  <c r="AC206" i="89" s="1"/>
  <c r="AD210" i="89"/>
  <c r="S959" i="31"/>
  <c r="AC210" i="89" s="1"/>
  <c r="AD214" i="89"/>
  <c r="S963" i="31"/>
  <c r="AC214" i="89" s="1"/>
  <c r="AD218" i="89"/>
  <c r="S967" i="31"/>
  <c r="AC218" i="89" s="1"/>
  <c r="AD222" i="89"/>
  <c r="S971" i="31"/>
  <c r="AC222" i="89" s="1"/>
  <c r="AD226" i="89"/>
  <c r="S975" i="31"/>
  <c r="AC226" i="89" s="1"/>
  <c r="AD230" i="89"/>
  <c r="S979" i="31"/>
  <c r="AC230" i="89" s="1"/>
  <c r="AD234" i="89"/>
  <c r="S983" i="31"/>
  <c r="AC234" i="89" s="1"/>
  <c r="AD238" i="89"/>
  <c r="S987" i="31"/>
  <c r="AC238" i="89" s="1"/>
  <c r="AD242" i="89"/>
  <c r="S991" i="31"/>
  <c r="AC242" i="89" s="1"/>
  <c r="AD246" i="89"/>
  <c r="S995" i="31"/>
  <c r="AC246" i="89" s="1"/>
  <c r="AD250" i="89"/>
  <c r="S999" i="31"/>
  <c r="AC250" i="89" s="1"/>
  <c r="AD254" i="89"/>
  <c r="S1003" i="31"/>
  <c r="AC254" i="89" s="1"/>
  <c r="AD258" i="89"/>
  <c r="S1007" i="31"/>
  <c r="AC258" i="89" s="1"/>
  <c r="S1012" i="31"/>
  <c r="AC263" i="89" s="1"/>
  <c r="AD263" i="89"/>
  <c r="S1020" i="31"/>
  <c r="AC271" i="89" s="1"/>
  <c r="AD271" i="89"/>
  <c r="S1028" i="31"/>
  <c r="AC279" i="89" s="1"/>
  <c r="AD279" i="89"/>
  <c r="S1036" i="31"/>
  <c r="AC287" i="89" s="1"/>
  <c r="AD287" i="89"/>
  <c r="S1044" i="31"/>
  <c r="AC295" i="89" s="1"/>
  <c r="AD295" i="89"/>
  <c r="S1052" i="31"/>
  <c r="AC303" i="89" s="1"/>
  <c r="AD303" i="89"/>
  <c r="S1060" i="31"/>
  <c r="AC311" i="89" s="1"/>
  <c r="AD311" i="89"/>
  <c r="S1068" i="31"/>
  <c r="AC319" i="89" s="1"/>
  <c r="AD319" i="89"/>
  <c r="S1076" i="31"/>
  <c r="AC327" i="89" s="1"/>
  <c r="AD327" i="89"/>
  <c r="S1084" i="31"/>
  <c r="AC335" i="89" s="1"/>
  <c r="AD335" i="89"/>
  <c r="S1092" i="31"/>
  <c r="AC343" i="89" s="1"/>
  <c r="AD343" i="89"/>
  <c r="S1100" i="31"/>
  <c r="AC351" i="89" s="1"/>
  <c r="AD351" i="89"/>
  <c r="S1108" i="31"/>
  <c r="AC359" i="89" s="1"/>
  <c r="AD359" i="89"/>
  <c r="S1116" i="31"/>
  <c r="AC367" i="89" s="1"/>
  <c r="AD367" i="89"/>
  <c r="S1124" i="31"/>
  <c r="AC375" i="89" s="1"/>
  <c r="AD375" i="89"/>
  <c r="S1132" i="31"/>
  <c r="AC383" i="89" s="1"/>
  <c r="AD383" i="89"/>
  <c r="S1140" i="31"/>
  <c r="AC391" i="89" s="1"/>
  <c r="AD391" i="89"/>
  <c r="S1148" i="31"/>
  <c r="AC399" i="89" s="1"/>
  <c r="AD399" i="89"/>
  <c r="S1156" i="31"/>
  <c r="AC407" i="89" s="1"/>
  <c r="AD407" i="89"/>
  <c r="S1164" i="31"/>
  <c r="AC415" i="89" s="1"/>
  <c r="AD415" i="89"/>
  <c r="S1172" i="31"/>
  <c r="AC423" i="89" s="1"/>
  <c r="AD423" i="89"/>
  <c r="S1180" i="31"/>
  <c r="AC431" i="89" s="1"/>
  <c r="AD431" i="89"/>
  <c r="S1188" i="31"/>
  <c r="AC439" i="89" s="1"/>
  <c r="AD439" i="89"/>
  <c r="S1196" i="31"/>
  <c r="AC447" i="89" s="1"/>
  <c r="AD447" i="89"/>
  <c r="S1204" i="31"/>
  <c r="AC455" i="89" s="1"/>
  <c r="AD455" i="89"/>
  <c r="S1212" i="31"/>
  <c r="AC463" i="89" s="1"/>
  <c r="AD463" i="89"/>
  <c r="S1220" i="31"/>
  <c r="AC471" i="89" s="1"/>
  <c r="AD471" i="89"/>
  <c r="S1228" i="31"/>
  <c r="AC479" i="89" s="1"/>
  <c r="AD479" i="89"/>
  <c r="S1236" i="31"/>
  <c r="AC487" i="89" s="1"/>
  <c r="AD487" i="89"/>
  <c r="S1244" i="31"/>
  <c r="AC495" i="89" s="1"/>
  <c r="AD495" i="89"/>
  <c r="S1252" i="31"/>
  <c r="AC503" i="89" s="1"/>
  <c r="AD503" i="89"/>
  <c r="S1260" i="31"/>
  <c r="AC511" i="89" s="1"/>
  <c r="AD511" i="89"/>
  <c r="S1268" i="31"/>
  <c r="AC519" i="89" s="1"/>
  <c r="AD519" i="89"/>
  <c r="S1276" i="31"/>
  <c r="AC527" i="89" s="1"/>
  <c r="AD527" i="89"/>
  <c r="S1284" i="31"/>
  <c r="AC535" i="89" s="1"/>
  <c r="AD535" i="89"/>
  <c r="S1292" i="31"/>
  <c r="AC543" i="89" s="1"/>
  <c r="AD543" i="89"/>
  <c r="S1300" i="31"/>
  <c r="AC551" i="89" s="1"/>
  <c r="AD551" i="89"/>
  <c r="S1308" i="31"/>
  <c r="AC559" i="89" s="1"/>
  <c r="AD559" i="89"/>
  <c r="S1316" i="31"/>
  <c r="AC567" i="89" s="1"/>
  <c r="AD567" i="89"/>
  <c r="S1324" i="31"/>
  <c r="AC575" i="89" s="1"/>
  <c r="AD575" i="89"/>
  <c r="S1332" i="31"/>
  <c r="AC583" i="89" s="1"/>
  <c r="AD583" i="89"/>
  <c r="S1340" i="31"/>
  <c r="AC591" i="89" s="1"/>
  <c r="AD591" i="89"/>
  <c r="S1348" i="31"/>
  <c r="AC599" i="89" s="1"/>
  <c r="AD599" i="89"/>
  <c r="AD264" i="89"/>
  <c r="S1013" i="31"/>
  <c r="AC264" i="89" s="1"/>
  <c r="AD268" i="89"/>
  <c r="S1017" i="31"/>
  <c r="AC268" i="89" s="1"/>
  <c r="AD272" i="89"/>
  <c r="S1021" i="31"/>
  <c r="AC272" i="89" s="1"/>
  <c r="AD276" i="89"/>
  <c r="S1025" i="31"/>
  <c r="AC276" i="89" s="1"/>
  <c r="AD280" i="89"/>
  <c r="S1029" i="31"/>
  <c r="AC280" i="89" s="1"/>
  <c r="AD284" i="89"/>
  <c r="S1033" i="31"/>
  <c r="AC284" i="89" s="1"/>
  <c r="AD288" i="89"/>
  <c r="S1037" i="31"/>
  <c r="AC288" i="89" s="1"/>
  <c r="AD292" i="89"/>
  <c r="S1041" i="31"/>
  <c r="AC292" i="89" s="1"/>
  <c r="AD296" i="89"/>
  <c r="S1045" i="31"/>
  <c r="AC296" i="89" s="1"/>
  <c r="AD300" i="89"/>
  <c r="S1049" i="31"/>
  <c r="AC300" i="89" s="1"/>
  <c r="AD304" i="89"/>
  <c r="S1053" i="31"/>
  <c r="AC304" i="89" s="1"/>
  <c r="AD308" i="89"/>
  <c r="S1057" i="31"/>
  <c r="AC308" i="89" s="1"/>
  <c r="AD312" i="89"/>
  <c r="S1061" i="31"/>
  <c r="AC312" i="89" s="1"/>
  <c r="AD316" i="89"/>
  <c r="S1065" i="31"/>
  <c r="AC316" i="89" s="1"/>
  <c r="AD320" i="89"/>
  <c r="S1069" i="31"/>
  <c r="AC320" i="89" s="1"/>
  <c r="AD324" i="89"/>
  <c r="S1073" i="31"/>
  <c r="AC324" i="89" s="1"/>
  <c r="AD328" i="89"/>
  <c r="S1077" i="31"/>
  <c r="AC328" i="89" s="1"/>
  <c r="AD332" i="89"/>
  <c r="S1081" i="31"/>
  <c r="AC332" i="89" s="1"/>
  <c r="AD336" i="89"/>
  <c r="S1085" i="31"/>
  <c r="AC336" i="89" s="1"/>
  <c r="AD340" i="89"/>
  <c r="S1089" i="31"/>
  <c r="AC340" i="89" s="1"/>
  <c r="AD344" i="89"/>
  <c r="S1093" i="31"/>
  <c r="AC344" i="89" s="1"/>
  <c r="AD348" i="89"/>
  <c r="S1097" i="31"/>
  <c r="AC348" i="89" s="1"/>
  <c r="AD352" i="89"/>
  <c r="S1101" i="31"/>
  <c r="AC352" i="89" s="1"/>
  <c r="AD356" i="89"/>
  <c r="S1105" i="31"/>
  <c r="AC356" i="89" s="1"/>
  <c r="AD360" i="89"/>
  <c r="S1109" i="31"/>
  <c r="AC360" i="89" s="1"/>
  <c r="AD364" i="89"/>
  <c r="S1113" i="31"/>
  <c r="AC364" i="89" s="1"/>
  <c r="AD368" i="89"/>
  <c r="S1117" i="31"/>
  <c r="AC368" i="89" s="1"/>
  <c r="AD372" i="89"/>
  <c r="S1121" i="31"/>
  <c r="AC372" i="89" s="1"/>
  <c r="AD376" i="89"/>
  <c r="S1125" i="31"/>
  <c r="AC376" i="89" s="1"/>
  <c r="AD380" i="89"/>
  <c r="S1129" i="31"/>
  <c r="AC380" i="89" s="1"/>
  <c r="AD384" i="89"/>
  <c r="S1133" i="31"/>
  <c r="AC384" i="89" s="1"/>
  <c r="AD388" i="89"/>
  <c r="S1137" i="31"/>
  <c r="AC388" i="89" s="1"/>
  <c r="AD392" i="89"/>
  <c r="S1141" i="31"/>
  <c r="AC392" i="89" s="1"/>
  <c r="AD396" i="89"/>
  <c r="S1145" i="31"/>
  <c r="AC396" i="89" s="1"/>
  <c r="AD400" i="89"/>
  <c r="S1149" i="31"/>
  <c r="AC400" i="89" s="1"/>
  <c r="AD404" i="89"/>
  <c r="S1153" i="31"/>
  <c r="AC404" i="89" s="1"/>
  <c r="AD408" i="89"/>
  <c r="S1157" i="31"/>
  <c r="AC408" i="89" s="1"/>
  <c r="AD412" i="89"/>
  <c r="S1161" i="31"/>
  <c r="AC412" i="89" s="1"/>
  <c r="AD416" i="89"/>
  <c r="S1165" i="31"/>
  <c r="AC416" i="89" s="1"/>
  <c r="AD420" i="89"/>
  <c r="S1169" i="31"/>
  <c r="AC420" i="89" s="1"/>
  <c r="AD424" i="89"/>
  <c r="S1173" i="31"/>
  <c r="AC424" i="89" s="1"/>
  <c r="AD428" i="89"/>
  <c r="S1177" i="31"/>
  <c r="AC428" i="89" s="1"/>
  <c r="AD432" i="89"/>
  <c r="S1181" i="31"/>
  <c r="AC432" i="89" s="1"/>
  <c r="AD436" i="89"/>
  <c r="S1185" i="31"/>
  <c r="AC436" i="89" s="1"/>
  <c r="AD440" i="89"/>
  <c r="S1189" i="31"/>
  <c r="AC440" i="89" s="1"/>
  <c r="AD444" i="89"/>
  <c r="S1193" i="31"/>
  <c r="AC444" i="89" s="1"/>
  <c r="AD448" i="89"/>
  <c r="S1197" i="31"/>
  <c r="AC448" i="89" s="1"/>
  <c r="AD452" i="89"/>
  <c r="S1201" i="31"/>
  <c r="AC452" i="89" s="1"/>
  <c r="AD456" i="89"/>
  <c r="S1205" i="31"/>
  <c r="AC456" i="89" s="1"/>
  <c r="AD460" i="89"/>
  <c r="S1209" i="31"/>
  <c r="AC460" i="89" s="1"/>
  <c r="AD464" i="89"/>
  <c r="S1213" i="31"/>
  <c r="AC464" i="89" s="1"/>
  <c r="AD468" i="89"/>
  <c r="S1217" i="31"/>
  <c r="AC468" i="89" s="1"/>
  <c r="AD472" i="89"/>
  <c r="S1221" i="31"/>
  <c r="AC472" i="89" s="1"/>
  <c r="AD476" i="89"/>
  <c r="S1225" i="31"/>
  <c r="AC476" i="89" s="1"/>
  <c r="AD480" i="89"/>
  <c r="S1229" i="31"/>
  <c r="AC480" i="89" s="1"/>
  <c r="AD484" i="89"/>
  <c r="S1233" i="31"/>
  <c r="AC484" i="89" s="1"/>
  <c r="AD488" i="89"/>
  <c r="S1237" i="31"/>
  <c r="AC488" i="89" s="1"/>
  <c r="AD492" i="89"/>
  <c r="S1241" i="31"/>
  <c r="AC492" i="89" s="1"/>
  <c r="AD496" i="89"/>
  <c r="S1245" i="31"/>
  <c r="AC496" i="89" s="1"/>
  <c r="AD500" i="89"/>
  <c r="S1249" i="31"/>
  <c r="AC500" i="89" s="1"/>
  <c r="AD504" i="89"/>
  <c r="S1253" i="31"/>
  <c r="AC504" i="89" s="1"/>
  <c r="AD508" i="89"/>
  <c r="S1257" i="31"/>
  <c r="AC508" i="89" s="1"/>
  <c r="AD512" i="89"/>
  <c r="S1261" i="31"/>
  <c r="AC512" i="89" s="1"/>
  <c r="AD516" i="89"/>
  <c r="S1265" i="31"/>
  <c r="AC516" i="89" s="1"/>
  <c r="AD520" i="89"/>
  <c r="S1269" i="31"/>
  <c r="AC520" i="89" s="1"/>
  <c r="AD524" i="89"/>
  <c r="S1273" i="31"/>
  <c r="AC524" i="89" s="1"/>
  <c r="AD528" i="89"/>
  <c r="S1277" i="31"/>
  <c r="AC528" i="89" s="1"/>
  <c r="AD532" i="89"/>
  <c r="S1281" i="31"/>
  <c r="AC532" i="89" s="1"/>
  <c r="AD536" i="89"/>
  <c r="S1285" i="31"/>
  <c r="AC536" i="89" s="1"/>
  <c r="AD540" i="89"/>
  <c r="S1289" i="31"/>
  <c r="AC540" i="89" s="1"/>
  <c r="AD544" i="89"/>
  <c r="S1293" i="31"/>
  <c r="AC544" i="89" s="1"/>
  <c r="AD548" i="89"/>
  <c r="S1297" i="31"/>
  <c r="AC548" i="89" s="1"/>
  <c r="AD552" i="89"/>
  <c r="S1301" i="31"/>
  <c r="AC552" i="89" s="1"/>
  <c r="AD556" i="89"/>
  <c r="S1305" i="31"/>
  <c r="AC556" i="89" s="1"/>
  <c r="AD560" i="89"/>
  <c r="S1309" i="31"/>
  <c r="AC560" i="89" s="1"/>
  <c r="AD564" i="89"/>
  <c r="S1313" i="31"/>
  <c r="AC564" i="89" s="1"/>
  <c r="AD568" i="89"/>
  <c r="S1317" i="31"/>
  <c r="AC568" i="89" s="1"/>
  <c r="AD572" i="89"/>
  <c r="S1321" i="31"/>
  <c r="AC572" i="89" s="1"/>
  <c r="AD576" i="89"/>
  <c r="S1325" i="31"/>
  <c r="AC576" i="89" s="1"/>
  <c r="AD580" i="89"/>
  <c r="S1329" i="31"/>
  <c r="AC580" i="89" s="1"/>
  <c r="AD584" i="89"/>
  <c r="S1333" i="31"/>
  <c r="AC584" i="89" s="1"/>
  <c r="AD588" i="89"/>
  <c r="S1337" i="31"/>
  <c r="AC588" i="89" s="1"/>
  <c r="AD592" i="89"/>
  <c r="S1341" i="31"/>
  <c r="AC592" i="89" s="1"/>
  <c r="AD596" i="89"/>
  <c r="S1345" i="31"/>
  <c r="AC596" i="89" s="1"/>
  <c r="AD600" i="89"/>
  <c r="S1349" i="31"/>
  <c r="AC600" i="89" s="1"/>
  <c r="H108" i="86"/>
  <c r="D122" i="86"/>
  <c r="D123" i="86" s="1"/>
  <c r="M49" i="86"/>
  <c r="C93" i="86"/>
  <c r="C86" i="86" s="1"/>
  <c r="C72" i="86"/>
  <c r="D55" i="86"/>
  <c r="M53" i="86" s="1"/>
  <c r="C78" i="86"/>
  <c r="C73" i="86" s="1"/>
  <c r="C85" i="86"/>
  <c r="C95" i="86" s="1"/>
  <c r="C96" i="86" s="1"/>
  <c r="E96" i="86" s="1"/>
  <c r="E97" i="86" s="1"/>
  <c r="C64" i="86"/>
  <c r="C63" i="86" s="1"/>
  <c r="C67" i="86" s="1"/>
  <c r="D53" i="86"/>
  <c r="D52" i="86"/>
  <c r="C104" i="82"/>
  <c r="H101" i="82"/>
  <c r="H119" i="82"/>
  <c r="U3" i="89"/>
  <c r="U15" i="89" s="1"/>
  <c r="S22" i="85"/>
  <c r="E16" i="74"/>
  <c r="F16" i="74"/>
  <c r="H101" i="9" l="1"/>
  <c r="H4" i="52"/>
  <c r="H119" i="9"/>
  <c r="H5" i="52" s="1"/>
  <c r="C104" i="9"/>
  <c r="AC601" i="89"/>
  <c r="E316" i="89"/>
  <c r="M418" i="89"/>
  <c r="S22" i="31"/>
  <c r="C68" i="86"/>
  <c r="D54" i="86" s="1"/>
  <c r="D59" i="86"/>
  <c r="M55" i="86" s="1"/>
  <c r="C79" i="86"/>
  <c r="C80" i="86" s="1"/>
  <c r="E80" i="86" s="1"/>
  <c r="E81" i="86" s="1"/>
  <c r="L68" i="86"/>
  <c r="M68" i="86" s="1"/>
  <c r="L63" i="86"/>
  <c r="M63" i="86" s="1"/>
  <c r="L64" i="86"/>
  <c r="M64" i="86" s="1"/>
  <c r="L67" i="86"/>
  <c r="M67" i="86" s="1"/>
  <c r="L66" i="86"/>
  <c r="M66" i="86" s="1"/>
  <c r="L65" i="86"/>
  <c r="M65" i="86" s="1"/>
  <c r="D45" i="82"/>
  <c r="H107" i="82"/>
  <c r="M48" i="82"/>
  <c r="R22" i="85"/>
  <c r="B20" i="85"/>
  <c r="C81" i="86"/>
  <c r="C97" i="86"/>
  <c r="D58" i="86" s="1"/>
  <c r="D56" i="86" s="1"/>
  <c r="M54" i="86" s="1"/>
  <c r="N57" i="86" s="1"/>
  <c r="H107" i="9" l="1"/>
  <c r="D5" i="53"/>
  <c r="M48" i="9"/>
  <c r="D45" i="9"/>
  <c r="B20" i="31"/>
  <c r="R22" i="31"/>
  <c r="M69" i="86"/>
  <c r="N69" i="86" s="1"/>
  <c r="H108" i="82"/>
  <c r="D122" i="82"/>
  <c r="D123" i="82" s="1"/>
  <c r="M49" i="82"/>
  <c r="D15" i="74"/>
  <c r="B21" i="85"/>
  <c r="D52" i="82"/>
  <c r="C72" i="82"/>
  <c r="D53" i="82"/>
  <c r="C64" i="82"/>
  <c r="C63" i="82" s="1"/>
  <c r="C67" i="82" s="1"/>
  <c r="C78" i="82"/>
  <c r="C73" i="82" s="1"/>
  <c r="C93" i="82"/>
  <c r="C86" i="82" s="1"/>
  <c r="D55" i="82"/>
  <c r="M53" i="82" s="1"/>
  <c r="C85" i="82"/>
  <c r="N58" i="86"/>
  <c r="P57" i="86"/>
  <c r="N59" i="86"/>
  <c r="D14" i="74" l="1"/>
  <c r="B21" i="31"/>
  <c r="H108" i="9"/>
  <c r="D13" i="53"/>
  <c r="D122" i="9"/>
  <c r="M49" i="9"/>
  <c r="C85" i="9"/>
  <c r="C64" i="9"/>
  <c r="C63" i="9" s="1"/>
  <c r="C67" i="9" s="1"/>
  <c r="D53" i="9"/>
  <c r="D52" i="9"/>
  <c r="C93" i="9"/>
  <c r="C86" i="9" s="1"/>
  <c r="C72" i="9"/>
  <c r="D55" i="9"/>
  <c r="M53" i="9" s="1"/>
  <c r="C78" i="9"/>
  <c r="C73" i="9" s="1"/>
  <c r="D6" i="53"/>
  <c r="B22" i="72" s="1"/>
  <c r="B20" i="72"/>
  <c r="C95" i="82"/>
  <c r="C96" i="82" s="1"/>
  <c r="E96" i="82" s="1"/>
  <c r="E97" i="82" s="1"/>
  <c r="F15" i="74"/>
  <c r="E15" i="74"/>
  <c r="C68" i="82"/>
  <c r="D54" i="82" s="1"/>
  <c r="D59" i="82"/>
  <c r="M55" i="82" s="1"/>
  <c r="C79" i="82"/>
  <c r="L66" i="82"/>
  <c r="M66" i="82" s="1"/>
  <c r="L64" i="82"/>
  <c r="M64" i="82" s="1"/>
  <c r="L63" i="82"/>
  <c r="M63" i="82" s="1"/>
  <c r="L65" i="82"/>
  <c r="M65" i="82" s="1"/>
  <c r="L68" i="82"/>
  <c r="M68" i="82" s="1"/>
  <c r="L67" i="82"/>
  <c r="M67" i="82" s="1"/>
  <c r="N61" i="86"/>
  <c r="N60" i="86"/>
  <c r="C95" i="9" l="1"/>
  <c r="D8" i="52"/>
  <c r="D123" i="9"/>
  <c r="D9" i="52" s="1"/>
  <c r="D15" i="53"/>
  <c r="B31" i="72" s="1"/>
  <c r="C6" i="74"/>
  <c r="E14" i="74"/>
  <c r="F14" i="74"/>
  <c r="C79" i="9"/>
  <c r="D59" i="9"/>
  <c r="M55" i="9" s="1"/>
  <c r="C68" i="9"/>
  <c r="D54" i="9" s="1"/>
  <c r="L67" i="9"/>
  <c r="M67" i="9" s="1"/>
  <c r="L66" i="9"/>
  <c r="M66" i="9" s="1"/>
  <c r="L64" i="9"/>
  <c r="M64" i="9" s="1"/>
  <c r="L68" i="9"/>
  <c r="M68" i="9" s="1"/>
  <c r="L63" i="9"/>
  <c r="M63" i="9" s="1"/>
  <c r="M69" i="9" s="1"/>
  <c r="N69" i="9" s="1"/>
  <c r="L65" i="9"/>
  <c r="M65" i="9" s="1"/>
  <c r="D14" i="53"/>
  <c r="B32" i="72" s="1"/>
  <c r="B30" i="72"/>
  <c r="C97" i="82"/>
  <c r="D58" i="82" s="1"/>
  <c r="D56" i="82" s="1"/>
  <c r="M54" i="82" s="1"/>
  <c r="N57" i="82" s="1"/>
  <c r="N58" i="82" s="1"/>
  <c r="M69" i="82"/>
  <c r="N69" i="82" s="1"/>
  <c r="C80" i="82"/>
  <c r="E80" i="82" s="1"/>
  <c r="E81" i="82" s="1"/>
  <c r="C96" i="9" l="1"/>
  <c r="E96" i="9" s="1"/>
  <c r="E97" i="9" s="1"/>
  <c r="C80" i="9"/>
  <c r="E80" i="9" s="1"/>
  <c r="E81" i="9" s="1"/>
  <c r="N59" i="82"/>
  <c r="N61" i="82" s="1"/>
  <c r="P57" i="82"/>
  <c r="C81" i="82"/>
  <c r="C81" i="9" l="1"/>
  <c r="C97" i="9"/>
  <c r="D58" i="9" s="1"/>
  <c r="D56" i="9" s="1"/>
  <c r="M54" i="9" s="1"/>
  <c r="N57" i="9" s="1"/>
  <c r="N60" i="82"/>
  <c r="N58" i="9" l="1"/>
  <c r="N59" i="9"/>
  <c r="P57" i="9"/>
  <c r="D17" i="74"/>
  <c r="N61" i="9" l="1"/>
  <c r="N60" i="9"/>
  <c r="F17" i="74"/>
  <c r="B5" i="74"/>
  <c r="E17"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<sst xmlns="http://schemas.openxmlformats.org/spreadsheetml/2006/main" count="19600" uniqueCount="4116">
  <si>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</si>
  <si>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</si>
  <si>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</si>
  <si>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</si>
  <si>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</si>
  <si>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</si>
  <si>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</si>
  <si>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</si>
  <si>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</si>
  <si>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</si>
  <si>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</si>
  <si>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</si>
  <si>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</si>
  <si>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</si>
  <si>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</si>
  <si>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</si>
  <si>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</si>
  <si>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</si>
  <si>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</si>
  <si>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</si>
  <si>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</si>
  <si>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</si>
  <si>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</si>
  <si>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</si>
  <si>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</si>
  <si>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</si>
  <si>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</si>
  <si>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</si>
  <si>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</si>
  <si>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</si>
  <si>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</si>
  <si>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</si>
  <si>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</si>
  <si>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</si>
  <si>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</si>
  <si>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</si>
  <si>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</si>
  <si>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</si>
  <si>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</si>
  <si>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</si>
  <si>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</si>
  <si>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</si>
  <si>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</si>
  <si>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</si>
  <si>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</si>
  <si>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</si>
  <si>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</si>
  <si>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</si>
  <si>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</si>
  <si>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</si>
  <si>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</si>
  <si>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</si>
  <si>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</si>
  <si>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</si>
  <si>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</si>
  <si>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</si>
  <si>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</si>
  <si>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</si>
  <si>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</si>
  <si>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</si>
  <si>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</si>
  <si>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</si>
  <si>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</si>
  <si>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</si>
  <si>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</si>
  <si>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</si>
  <si>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</si>
  <si>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</si>
  <si>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</si>
  <si>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</si>
  <si>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</si>
  <si>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</si>
  <si>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</si>
  <si>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</si>
  <si>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</si>
  <si>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</si>
  <si>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</si>
  <si>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</si>
  <si>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</si>
  <si>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</si>
  <si>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</si>
  <si>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</si>
  <si>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</si>
  <si>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</si>
  <si>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</si>
  <si>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</si>
  <si>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</si>
  <si>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</si>
  <si>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</si>
  <si>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</si>
  <si>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</si>
  <si>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</si>
  <si>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</si>
  <si>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</si>
  <si>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</si>
  <si>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</si>
  <si>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</si>
  <si>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</si>
  <si>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</si>
  <si>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</si>
  <si>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</si>
  <si>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</si>
  <si>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</si>
  <si>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</si>
  <si>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</si>
  <si>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</si>
  <si>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</si>
  <si>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</si>
  <si>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</si>
  <si>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</si>
  <si>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</si>
  <si>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</si>
  <si>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</si>
  <si>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</si>
  <si>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</si>
  <si>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</si>
  <si>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</si>
  <si>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</si>
  <si>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</si>
  <si>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</si>
  <si>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</si>
  <si>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</si>
  <si>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</si>
  <si>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</si>
  <si>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</si>
  <si>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</si>
  <si>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</si>
  <si>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</si>
  <si>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</si>
  <si>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</si>
  <si>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</si>
  <si>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</si>
  <si>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</si>
  <si>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</si>
  <si>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</si>
  <si>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</si>
  <si>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</si>
  <si>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</si>
  <si>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</si>
  <si>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</si>
  <si>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</si>
  <si>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</si>
  <si>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</si>
  <si>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</si>
  <si>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</si>
  <si>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</si>
  <si>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</si>
  <si>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</si>
  <si>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</si>
  <si>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</si>
  <si>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</si>
  <si>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</si>
  <si>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</si>
  <si>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</si>
  <si>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</si>
  <si>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</si>
  <si>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</si>
  <si>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</si>
  <si>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</si>
  <si>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</si>
  <si>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</si>
  <si>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</si>
  <si>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</si>
  <si>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</si>
  <si>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</si>
  <si>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</si>
  <si>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</si>
  <si>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</si>
  <si>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</si>
  <si>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</si>
  <si>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</si>
  <si>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</si>
  <si>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</si>
  <si>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</si>
  <si>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</si>
  <si>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</si>
  <si>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</si>
  <si>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</si>
  <si>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</si>
  <si>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</si>
  <si>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</si>
  <si>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</si>
  <si>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</si>
  <si>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</si>
  <si>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</si>
  <si>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</si>
  <si>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</si>
  <si>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</si>
  <si>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</si>
  <si>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</si>
  <si>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</si>
  <si>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</si>
  <si>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</si>
  <si>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</si>
  <si>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</si>
  <si>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</si>
  <si>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</si>
  <si>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</si>
  <si>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</si>
  <si>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</si>
  <si>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</si>
  <si>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</si>
  <si>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</si>
  <si>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</si>
  <si>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</si>
  <si>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</si>
  <si>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</si>
  <si>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</si>
  <si>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</si>
  <si>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</si>
  <si>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</si>
  <si>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</si>
  <si>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</si>
  <si>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</si>
  <si>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</si>
  <si>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</si>
  <si>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</si>
  <si>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</si>
  <si>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</si>
  <si>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</si>
  <si>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</si>
  <si>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</si>
  <si>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</si>
  <si>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</si>
  <si>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</si>
  <si>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</si>
  <si>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</si>
  <si>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</si>
  <si>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</si>
  <si>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</si>
  <si>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</si>
  <si>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</si>
  <si>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</si>
  <si>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</si>
  <si>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</si>
  <si>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</si>
  <si>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</si>
  <si>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</si>
  <si>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</si>
  <si>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</si>
  <si>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</si>
  <si>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</si>
  <si>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</si>
  <si>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</si>
  <si>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</si>
  <si>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</si>
  <si>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</si>
  <si>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</si>
  <si>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</si>
  <si>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</si>
  <si>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</si>
  <si>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</si>
  <si>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</si>
  <si>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</si>
  <si>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</si>
  <si>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</si>
  <si>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</si>
  <si>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</si>
  <si>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</si>
  <si>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</si>
  <si>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</si>
  <si>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</si>
  <si>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</si>
  <si>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</si>
  <si>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</si>
  <si>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</si>
  <si>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</si>
  <si>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</si>
  <si>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</si>
  <si>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</si>
  <si>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</si>
  <si>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</si>
  <si>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</si>
  <si>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</si>
  <si>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</si>
  <si>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</si>
  <si>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</si>
  <si>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</si>
  <si>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</si>
  <si>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</si>
  <si>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</si>
  <si>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</si>
  <si>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</si>
  <si>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</si>
  <si>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</si>
  <si>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</si>
  <si>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</si>
  <si>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</si>
  <si>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</si>
  <si>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</si>
  <si>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</si>
  <si>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</si>
  <si>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</si>
  <si>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</si>
  <si>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</si>
  <si>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</si>
  <si>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</si>
  <si>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</si>
  <si>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</si>
  <si>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</si>
  <si>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</si>
  <si>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</si>
  <si>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</si>
  <si>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</si>
  <si>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</si>
  <si>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</si>
  <si>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</si>
  <si>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</si>
  <si>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</si>
  <si>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</si>
  <si>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</si>
  <si>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</si>
  <si>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</si>
  <si>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</si>
  <si>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</si>
  <si>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</si>
  <si>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</si>
  <si>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</si>
  <si>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</si>
  <si>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</si>
  <si>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</si>
  <si>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</si>
  <si>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</si>
  <si>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</si>
  <si>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</si>
  <si>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</si>
  <si>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</si>
  <si>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</si>
  <si>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</si>
  <si>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</si>
  <si>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</si>
  <si>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</si>
  <si>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</si>
  <si>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</si>
  <si>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</si>
  <si>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</si>
  <si>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</si>
  <si>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</si>
  <si>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</si>
  <si>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</si>
  <si>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</si>
  <si>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</si>
  <si>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</si>
  <si>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</si>
  <si>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</si>
  <si>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</si>
  <si>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</si>
  <si>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</si>
  <si>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</si>
  <si>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</si>
  <si>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</si>
  <si>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</si>
  <si>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</si>
  <si>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</si>
  <si>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</si>
  <si>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</si>
  <si>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</si>
  <si>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</si>
  <si>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</si>
  <si>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</si>
  <si>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</si>
  <si>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</si>
  <si>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</si>
  <si>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</si>
  <si>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</si>
  <si>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</si>
  <si>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</si>
  <si>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</si>
  <si>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</si>
  <si>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</si>
  <si>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</si>
  <si>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</si>
  <si>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</si>
  <si>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</si>
  <si>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</si>
  <si>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</si>
  <si>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</si>
  <si>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</si>
  <si>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</si>
  <si>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</si>
  <si>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</si>
  <si>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</si>
  <si>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</si>
  <si>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</si>
  <si>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</si>
  <si>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</si>
  <si>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</si>
  <si>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</si>
  <si>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</si>
  <si>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</si>
  <si>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</si>
  <si>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</si>
  <si>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</si>
  <si>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</si>
  <si>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</si>
  <si>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</si>
  <si>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</si>
  <si>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</si>
  <si>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</si>
  <si>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</si>
  <si>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</si>
  <si>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</si>
  <si>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</si>
  <si>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</si>
  <si>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</si>
  <si>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</si>
  <si>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</si>
  <si>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</si>
  <si>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</si>
  <si>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</si>
  <si>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</si>
  <si>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</si>
  <si>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</si>
  <si>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</si>
  <si>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</si>
  <si>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</si>
  <si>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</si>
  <si>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</si>
  <si>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</si>
  <si>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</si>
  <si>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</si>
  <si>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</si>
  <si>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</si>
  <si>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</si>
  <si>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</si>
  <si>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</si>
  <si>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</si>
  <si>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</si>
  <si>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</si>
  <si>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</si>
  <si>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</si>
  <si>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</si>
  <si>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</si>
  <si>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</si>
  <si>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</si>
  <si>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</si>
  <si>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</si>
  <si>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</si>
  <si>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</si>
  <si>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</si>
  <si>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</si>
  <si>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</si>
  <si>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</si>
  <si>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</si>
  <si>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</si>
  <si>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</si>
  <si>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</si>
  <si>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</si>
  <si>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</si>
  <si>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</si>
  <si>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</si>
  <si>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</si>
  <si>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</si>
  <si>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</si>
  <si>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</si>
  <si>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</si>
  <si>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</si>
  <si>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</si>
  <si>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</si>
  <si>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</si>
  <si>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</si>
  <si>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</si>
  <si>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</si>
  <si>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</si>
  <si>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</si>
  <si>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</si>
  <si>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</si>
  <si>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</si>
  <si>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</si>
  <si>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</si>
  <si>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</si>
  <si>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</si>
  <si>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</si>
  <si>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</si>
  <si>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</si>
  <si>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</si>
  <si>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</si>
  <si>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</si>
  <si>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</si>
  <si>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</si>
  <si>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</si>
  <si>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</si>
  <si>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</si>
  <si>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</si>
  <si>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</si>
  <si>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</si>
  <si>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</si>
  <si>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</si>
  <si>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</si>
  <si>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</si>
  <si>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</si>
  <si>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</si>
  <si>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</si>
  <si>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</si>
  <si>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</si>
  <si>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</si>
  <si>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</si>
  <si>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</si>
  <si>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</si>
  <si>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</si>
  <si>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</si>
  <si>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</si>
  <si>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</si>
  <si>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</si>
  <si>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</si>
  <si>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</si>
  <si>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</si>
  <si>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</si>
  <si>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</si>
  <si>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</si>
  <si>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</si>
  <si>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</si>
  <si>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</si>
  <si>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</si>
  <si>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</si>
  <si>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</si>
  <si>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</si>
  <si>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</si>
  <si>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</si>
  <si>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</si>
  <si>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</si>
  <si>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</si>
  <si>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</si>
  <si>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</si>
  <si>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</si>
  <si>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</si>
  <si>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</si>
  <si>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</si>
  <si>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</si>
  <si>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</si>
  <si>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</si>
  <si>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</si>
  <si>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</si>
  <si>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</si>
  <si>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</si>
  <si>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</si>
  <si>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</si>
  <si>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</si>
  <si>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</si>
  <si>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</si>
  <si>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</si>
  <si>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</si>
  <si>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</si>
  <si>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</si>
  <si>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</si>
  <si>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</si>
  <si>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</si>
  <si>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</si>
  <si>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</si>
  <si>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</si>
  <si>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</si>
  <si>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</si>
  <si>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</si>
  <si>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</si>
  <si>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</si>
  <si>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</si>
  <si>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</si>
  <si>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</si>
  <si>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</si>
  <si>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</si>
  <si>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</si>
  <si>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</si>
  <si>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</si>
  <si>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</si>
  <si>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</si>
  <si>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</si>
  <si>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</si>
  <si>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</si>
  <si>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</si>
  <si>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</si>
  <si>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</si>
  <si>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</si>
  <si>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</si>
  <si>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</si>
  <si>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</si>
  <si>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</si>
  <si>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</si>
  <si>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</si>
  <si>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</si>
  <si>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</si>
  <si>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</si>
  <si>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</si>
  <si>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</si>
  <si>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</si>
  <si>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</si>
  <si>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</si>
  <si>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</si>
  <si>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</si>
  <si>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</si>
  <si>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</si>
  <si>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</si>
  <si>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</si>
  <si>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</si>
  <si>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</si>
  <si>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</si>
  <si>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</si>
  <si>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</si>
  <si>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</si>
  <si>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</si>
  <si>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</si>
  <si>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</si>
  <si>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</si>
  <si>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</si>
  <si>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</si>
  <si>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</si>
  <si>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</si>
  <si>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</si>
  <si>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</si>
  <si>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</si>
  <si>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</si>
  <si>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</si>
  <si>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</si>
  <si>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</si>
  <si>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</si>
  <si>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</si>
  <si>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</si>
  <si>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</si>
  <si>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</si>
  <si>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</si>
  <si>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</si>
  <si>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</si>
  <si>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</si>
  <si>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</si>
  <si>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</si>
  <si>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</si>
  <si>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</si>
  <si>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</si>
  <si>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</si>
  <si>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</si>
  <si>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</si>
  <si>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</si>
  <si>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</si>
  <si>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</si>
  <si>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</si>
  <si>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</si>
  <si>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</si>
  <si>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</si>
  <si>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</si>
  <si>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</si>
  <si>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</si>
  <si>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</si>
  <si>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</si>
  <si>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</si>
  <si>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</si>
  <si>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</si>
  <si>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</si>
  <si>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</si>
  <si>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</si>
  <si>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</si>
  <si>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</si>
  <si>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</si>
  <si>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</si>
  <si>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</si>
  <si>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</si>
  <si>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</si>
  <si>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</si>
  <si>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</si>
  <si>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</si>
  <si>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</si>
  <si>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</si>
  <si>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</si>
  <si>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</si>
  <si>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</si>
  <si>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</si>
  <si>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</si>
  <si>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</si>
  <si>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</si>
  <si>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</si>
  <si>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</si>
  <si>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</si>
  <si>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</si>
  <si>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</si>
  <si>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</si>
  <si>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</si>
  <si>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</si>
  <si>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</si>
  <si>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</si>
  <si>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</si>
  <si>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</si>
  <si>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</si>
  <si>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</si>
  <si>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</si>
  <si>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</si>
  <si>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</si>
  <si>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</si>
  <si>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</si>
  <si>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</si>
  <si>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</si>
  <si>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</si>
  <si>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</si>
  <si>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</si>
  <si>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</si>
  <si>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</si>
  <si>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</si>
  <si>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</si>
  <si>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</si>
  <si>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</si>
  <si>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</si>
  <si>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</si>
  <si>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</si>
  <si>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</si>
  <si>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</si>
  <si>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</si>
  <si>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</si>
  <si>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</si>
  <si>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</si>
  <si>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</si>
  <si>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</si>
  <si>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</si>
  <si>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</si>
  <si>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</si>
  <si>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</si>
  <si>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</si>
  <si>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</si>
  <si>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</si>
  <si>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</si>
  <si>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</si>
  <si>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</si>
  <si>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</si>
  <si>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</si>
  <si>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</si>
  <si>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</si>
  <si>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</si>
  <si>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</si>
  <si>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</si>
  <si>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</si>
  <si>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</si>
  <si>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</si>
  <si>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</si>
  <si>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</si>
  <si>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</si>
  <si>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</si>
  <si>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</si>
  <si>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</si>
  <si>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</si>
  <si>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</si>
  <si>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</si>
  <si>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</si>
  <si>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</si>
  <si>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</si>
  <si>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</si>
  <si>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</si>
  <si>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</si>
  <si>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</si>
  <si>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</si>
  <si>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</si>
  <si>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</si>
  <si>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</si>
  <si>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</si>
  <si>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</si>
  <si>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</si>
  <si>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</si>
  <si>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</si>
  <si>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</si>
  <si>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</si>
  <si>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</si>
  <si>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</si>
  <si>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</si>
  <si>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</si>
  <si>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</si>
  <si>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</si>
  <si>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</si>
  <si>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</si>
  <si>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</si>
  <si>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</si>
  <si>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</si>
  <si>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</si>
  <si>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</si>
  <si>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</si>
  <si>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</si>
  <si>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</si>
  <si>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</si>
  <si>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</si>
  <si>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</si>
  <si>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</si>
  <si>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</si>
  <si>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</si>
  <si>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</si>
  <si>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</si>
  <si>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</si>
  <si>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</si>
  <si>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</si>
  <si>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</si>
  <si>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</si>
  <si>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</si>
  <si>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</si>
  <si>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</si>
  <si>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</si>
  <si>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</si>
  <si>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</si>
  <si>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</si>
  <si>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</si>
  <si>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</si>
  <si>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</si>
  <si>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</si>
  <si>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</si>
  <si>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</si>
  <si>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</si>
  <si>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</si>
  <si>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</si>
  <si>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</si>
  <si>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</si>
  <si>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</si>
  <si>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</si>
  <si>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</si>
  <si>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</si>
  <si>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</si>
  <si>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</si>
  <si>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</si>
  <si>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</si>
  <si>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</si>
  <si>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</si>
  <si>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</si>
  <si>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</si>
  <si>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</si>
  <si>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</si>
  <si>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</si>
  <si>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</si>
  <si>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</si>
  <si>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</si>
  <si>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</si>
  <si>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</si>
  <si>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</si>
  <si>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</si>
  <si>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</si>
  <si>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</si>
  <si>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</si>
  <si>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</si>
  <si>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</si>
  <si>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</si>
  <si>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</si>
  <si>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</si>
  <si>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</si>
  <si>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</si>
  <si>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</si>
  <si>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</si>
  <si>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</si>
  <si>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</si>
  <si>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</si>
  <si>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</si>
  <si>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</si>
  <si>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</si>
  <si>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</si>
  <si>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</si>
  <si>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</si>
  <si>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</si>
  <si>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</si>
  <si>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</si>
  <si>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</si>
  <si>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</si>
  <si>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</si>
  <si>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</si>
  <si>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</si>
  <si>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</si>
  <si>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</si>
  <si>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</si>
  <si>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</si>
  <si>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</si>
  <si>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</si>
  <si>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</si>
  <si>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</si>
  <si>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</si>
  <si>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</si>
  <si>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</si>
  <si>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</si>
  <si>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</si>
  <si>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</si>
  <si>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</si>
  <si>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</si>
  <si>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</si>
  <si>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</si>
  <si>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</si>
  <si>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</si>
  <si>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</si>
  <si>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</si>
  <si>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</si>
  <si>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</si>
  <si>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</si>
  <si>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</si>
  <si>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</si>
  <si>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</si>
  <si>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</si>
  <si>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</si>
  <si>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</si>
  <si>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</si>
  <si>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</si>
  <si>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</si>
  <si>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</si>
  <si>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</si>
  <si>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</si>
  <si>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</si>
  <si>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</si>
  <si>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</si>
  <si>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</si>
  <si>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</si>
  <si>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</si>
  <si>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</si>
  <si>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</si>
  <si>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</si>
  <si>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</si>
  <si>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</si>
  <si>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</si>
  <si>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</si>
  <si>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</si>
  <si>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</si>
  <si>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</si>
  <si>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</si>
  <si>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</si>
  <si>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</si>
  <si>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</si>
  <si>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</si>
  <si>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</si>
  <si>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</si>
  <si>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</si>
  <si>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</si>
  <si>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</si>
  <si>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</si>
  <si>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</si>
  <si>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</si>
  <si>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</si>
  <si>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</si>
  <si>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</si>
  <si>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</si>
  <si>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</si>
  <si>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</si>
  <si>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</si>
  <si>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</si>
  <si>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</si>
  <si>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</si>
  <si>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</si>
  <si>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</si>
  <si>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</si>
  <si>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</si>
  <si>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</si>
  <si>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</si>
  <si>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</si>
  <si>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</si>
  <si>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</si>
  <si>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</si>
  <si>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</si>
  <si>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</si>
  <si>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</si>
  <si>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</si>
  <si>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</si>
  <si>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</si>
  <si>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</si>
  <si>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</si>
  <si>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</si>
  <si>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</si>
  <si>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</si>
  <si>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</si>
  <si>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</si>
  <si>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</si>
  <si>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</si>
  <si>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</si>
  <si>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</si>
  <si>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</si>
  <si>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</si>
  <si>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</si>
  <si>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</si>
  <si>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</si>
  <si>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</si>
  <si>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</si>
  <si>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</si>
  <si>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</si>
  <si>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</si>
  <si>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</si>
  <si>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</si>
  <si>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</si>
  <si>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</si>
  <si>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</si>
  <si>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</si>
  <si>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</si>
  <si>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</si>
  <si>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</si>
  <si>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</si>
  <si>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</si>
  <si>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</si>
  <si>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</si>
  <si>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</si>
  <si>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</si>
  <si>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</si>
  <si>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</si>
  <si>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</si>
  <si>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</si>
  <si>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</si>
  <si>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</si>
  <si>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</si>
  <si>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</si>
  <si>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</si>
  <si>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</si>
  <si>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</si>
  <si>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</si>
  <si>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</si>
  <si>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</si>
  <si>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</si>
  <si>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</si>
  <si>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</si>
  <si>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</si>
  <si>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</si>
  <si>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</si>
  <si>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</si>
  <si>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</si>
  <si>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</si>
  <si>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</si>
  <si>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</si>
  <si>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</si>
  <si>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</si>
  <si>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</si>
  <si>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</si>
  <si>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</si>
  <si>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</si>
  <si>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</si>
  <si>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</si>
  <si>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</si>
  <si>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</si>
  <si>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</si>
  <si>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</si>
  <si>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</si>
  <si>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</si>
  <si>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</si>
  <si>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</si>
  <si>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</si>
  <si>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</si>
  <si>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</si>
  <si>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</si>
  <si>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</si>
  <si>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</si>
  <si>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</si>
  <si>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</si>
  <si>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</si>
  <si>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</si>
  <si>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</si>
  <si>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</si>
  <si>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</si>
  <si>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</si>
  <si>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</si>
  <si>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</si>
  <si>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</si>
  <si>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</si>
  <si>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</si>
  <si>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</si>
  <si>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</si>
  <si>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</si>
  <si>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</si>
  <si>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</si>
  <si>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</si>
  <si>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</si>
  <si>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</si>
  <si>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</si>
  <si>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</si>
  <si>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</si>
  <si>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</si>
  <si>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</si>
  <si>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</si>
  <si>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</si>
  <si>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</si>
  <si>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</si>
  <si>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</si>
  <si>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</si>
  <si>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</si>
  <si>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</si>
  <si>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</si>
  <si>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</si>
  <si>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</si>
  <si>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</si>
  <si>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</si>
  <si>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</si>
  <si>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</si>
  <si>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</si>
  <si>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</si>
  <si>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</si>
  <si>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</si>
  <si>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</si>
  <si>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</si>
  <si>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</si>
  <si>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</si>
  <si>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</si>
  <si>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</si>
  <si>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</si>
  <si>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</si>
  <si>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</si>
  <si>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</si>
  <si>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</si>
  <si>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</si>
  <si>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</si>
  <si>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</si>
  <si>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</si>
  <si>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</si>
  <si>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</si>
  <si>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</si>
  <si>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</si>
  <si>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</si>
  <si>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</si>
  <si>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</si>
  <si>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</si>
  <si>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</si>
  <si>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</si>
  <si>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</si>
  <si>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</si>
  <si>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</si>
  <si>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</si>
  <si>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</si>
  <si>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</si>
  <si>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</si>
  <si>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</si>
  <si>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</si>
  <si>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</si>
  <si>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</si>
  <si>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</si>
  <si>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</si>
  <si>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</si>
  <si>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</si>
  <si>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</si>
  <si>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</si>
  <si>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</si>
  <si>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</si>
  <si>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</si>
  <si>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</si>
  <si>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</si>
  <si>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</si>
  <si>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</si>
  <si>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</si>
  <si>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</si>
  <si>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</si>
  <si>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</si>
  <si>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</si>
  <si>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</si>
  <si>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</si>
  <si>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</si>
  <si>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</si>
  <si>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</si>
  <si>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</si>
  <si>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</si>
  <si>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</si>
  <si>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</si>
  <si>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</si>
  <si>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</si>
  <si>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</si>
  <si>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</si>
  <si>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</si>
  <si>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</si>
  <si>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</si>
  <si>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</si>
  <si>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</si>
  <si>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</si>
  <si>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</si>
  <si>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</si>
  <si>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</si>
  <si>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</si>
  <si>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</si>
  <si>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</si>
  <si>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</si>
  <si>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</si>
  <si>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</si>
  <si>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</si>
  <si>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</si>
  <si>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</si>
  <si>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</si>
  <si>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</si>
  <si>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</si>
  <si>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</si>
  <si>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</si>
  <si>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</si>
  <si>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</si>
  <si>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</si>
  <si>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</si>
  <si>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</si>
  <si>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</si>
  <si>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</si>
  <si>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</si>
  <si>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</si>
  <si>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</si>
  <si>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</si>
  <si>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</si>
  <si>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</si>
  <si>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</si>
  <si>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</si>
  <si>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</si>
  <si>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</si>
  <si>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</si>
  <si>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</si>
  <si>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</si>
  <si>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</si>
  <si>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</si>
  <si>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</si>
  <si>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</si>
  <si>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</si>
  <si>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</si>
  <si>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</si>
  <si>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</si>
  <si>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</si>
  <si>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</si>
  <si>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</si>
  <si>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</si>
  <si>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</si>
  <si>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</si>
  <si>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</si>
  <si>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</si>
  <si>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</si>
  <si>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</si>
  <si>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</si>
  <si>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</si>
  <si>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</si>
  <si>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</si>
  <si>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</si>
  <si>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</si>
  <si>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</si>
  <si>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</si>
  <si>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</si>
  <si>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</si>
  <si>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</si>
  <si>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</si>
  <si>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</si>
  <si>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</si>
  <si>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</si>
  <si>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</si>
  <si>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</si>
  <si>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</si>
  <si>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</si>
  <si>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</si>
  <si>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</si>
  <si>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</si>
  <si>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</si>
  <si>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</si>
  <si>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</si>
  <si>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</si>
  <si>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</si>
  <si>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</si>
  <si>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</si>
  <si>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</si>
  <si>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</si>
  <si>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</si>
  <si>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</si>
  <si>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</si>
  <si>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</si>
  <si>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</si>
  <si>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</si>
  <si>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</si>
  <si>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</si>
  <si>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</si>
  <si>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</si>
  <si>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</si>
  <si>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</si>
  <si>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</si>
  <si>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</si>
  <si>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</si>
  <si>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</si>
  <si>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</si>
  <si>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</si>
  <si>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</si>
  <si>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</si>
  <si>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</si>
  <si>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</si>
  <si>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</si>
  <si>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</si>
  <si>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</si>
  <si>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</si>
  <si>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</si>
  <si>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</si>
  <si>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</si>
  <si>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</si>
  <si>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</si>
  <si>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</si>
  <si>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</si>
  <si>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</si>
  <si>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</si>
  <si>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</si>
  <si>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</si>
  <si>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</si>
  <si>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</si>
  <si>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</si>
  <si>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</si>
  <si>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</si>
  <si>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</si>
  <si>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</si>
  <si>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</si>
  <si>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</si>
  <si>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</si>
  <si>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</si>
  <si>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</si>
  <si>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</si>
  <si>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</si>
  <si>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</si>
  <si>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</si>
  <si>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</si>
  <si>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</si>
  <si>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</si>
  <si>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</si>
  <si>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</si>
  <si>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</si>
  <si>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</si>
  <si>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</si>
  <si>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</si>
  <si>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</si>
  <si>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</si>
  <si>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</si>
  <si>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</si>
  <si>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</si>
  <si>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</si>
  <si>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</si>
  <si>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</si>
  <si>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</si>
  <si>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</si>
  <si>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</si>
  <si>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</si>
  <si>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</si>
  <si>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</si>
  <si>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</si>
  <si>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</si>
  <si>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</si>
  <si>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</si>
  <si>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</si>
  <si>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</si>
  <si>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</si>
  <si>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</si>
  <si>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</si>
  <si>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</si>
  <si>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</si>
  <si>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</si>
  <si>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</si>
  <si>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</si>
  <si>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</si>
  <si>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</si>
  <si>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</si>
  <si>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</si>
  <si>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</si>
  <si>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</si>
  <si>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</si>
  <si>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</si>
  <si>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</si>
  <si>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</si>
  <si>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</si>
  <si>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</si>
  <si>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</si>
  <si>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</si>
  <si>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</si>
  <si>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</si>
  <si>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</si>
  <si>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</si>
  <si>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</si>
  <si>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</si>
  <si>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</si>
  <si>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</si>
  <si>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</si>
  <si>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</si>
  <si>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</si>
  <si>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</si>
  <si>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</si>
  <si>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</si>
  <si>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</si>
  <si>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</si>
  <si>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</si>
  <si>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</si>
  <si>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</si>
  <si>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</si>
  <si>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</si>
  <si>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</si>
  <si>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</si>
  <si>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</si>
  <si>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</si>
  <si>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</si>
  <si>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</si>
  <si>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</si>
  <si>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</si>
  <si>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</si>
  <si>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</si>
  <si>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</si>
  <si>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</si>
  <si>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</si>
  <si>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</si>
  <si>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</si>
  <si>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</si>
  <si>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</si>
  <si>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</si>
  <si>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</si>
  <si>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</si>
  <si>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</si>
  <si>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</si>
  <si>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</si>
  <si>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</si>
  <si>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</si>
  <si>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</si>
  <si>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</si>
  <si>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</si>
  <si>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</si>
  <si>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</si>
  <si>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</si>
  <si>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</si>
  <si>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</si>
  <si>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</si>
  <si>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</si>
  <si>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</si>
  <si>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</si>
  <si>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</si>
  <si>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</si>
  <si>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</si>
  <si>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</si>
  <si>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</si>
  <si>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</si>
  <si>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</si>
  <si>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</si>
  <si>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</si>
  <si>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</si>
  <si>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</si>
  <si>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</si>
  <si>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</si>
  <si>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</si>
  <si>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</si>
  <si>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</si>
  <si>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</si>
  <si>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</si>
  <si>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</si>
  <si>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</si>
  <si>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</si>
  <si>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</si>
  <si>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</si>
  <si>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</si>
  <si>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</si>
  <si>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</si>
  <si>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</si>
  <si>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</si>
  <si>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</si>
  <si>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</si>
  <si>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</si>
  <si>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</si>
  <si>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</si>
  <si>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</si>
  <si>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</si>
  <si>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</si>
  <si>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</si>
  <si>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</si>
  <si>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</si>
  <si>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</si>
  <si>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</si>
  <si>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</si>
  <si>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</si>
  <si>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</si>
  <si>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</si>
  <si>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</si>
  <si>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</si>
  <si>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</si>
  <si>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</si>
  <si>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</si>
  <si>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</si>
  <si>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</si>
  <si>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</si>
  <si>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</si>
  <si>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</si>
  <si>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</si>
  <si>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</si>
  <si>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</si>
  <si>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</si>
  <si>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</si>
  <si>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</si>
  <si>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</si>
  <si>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</si>
  <si>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</si>
  <si>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</si>
  <si>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</si>
  <si>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</si>
  <si>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</si>
  <si>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</si>
  <si>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</si>
  <si>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</si>
  <si>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</si>
  <si>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</si>
  <si>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</si>
  <si>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</si>
  <si>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</si>
  <si>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</si>
  <si>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</si>
  <si>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</si>
  <si>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</si>
  <si>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</si>
  <si>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</si>
  <si>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</si>
  <si>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</si>
  <si>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</si>
  <si>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</si>
  <si>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</si>
  <si>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</si>
  <si>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</si>
  <si>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</si>
  <si>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</si>
  <si>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</si>
  <si>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</si>
  <si>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</si>
  <si>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</si>
  <si>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</si>
  <si>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</si>
  <si>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</si>
  <si>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</si>
  <si>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</si>
  <si>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</si>
  <si>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</si>
  <si>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</si>
  <si>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</si>
  <si>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</si>
  <si>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</si>
  <si>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</si>
  <si>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</si>
  <si>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</si>
  <si>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</si>
  <si>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</si>
  <si>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</si>
  <si>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</si>
  <si>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</si>
  <si>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</si>
  <si>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</si>
  <si>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</si>
  <si>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</si>
  <si>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</si>
  <si>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</si>
  <si>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</si>
  <si>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</si>
  <si>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</si>
  <si>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</si>
  <si>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</si>
  <si>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</si>
  <si>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</si>
  <si>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</si>
  <si>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</si>
  <si>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</si>
  <si>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</si>
  <si>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</si>
  <si>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</si>
  <si>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</si>
  <si>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</si>
  <si>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</si>
  <si>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</si>
  <si>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</si>
  <si>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</si>
  <si>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</si>
  <si>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</si>
  <si>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</si>
  <si>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</si>
  <si>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</si>
  <si>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</si>
  <si>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</si>
  <si>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</si>
  <si>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</si>
  <si>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</si>
  <si>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</si>
  <si>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</si>
  <si>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</si>
  <si>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</si>
  <si>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</si>
  <si>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</si>
  <si>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</si>
  <si>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</si>
  <si>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</si>
  <si>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</si>
  <si>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</si>
  <si>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</si>
  <si>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</si>
  <si>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</si>
  <si>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</si>
  <si>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</si>
  <si>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</si>
  <si>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</si>
  <si>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</si>
  <si>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</si>
  <si>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</si>
  <si>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</si>
  <si>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</si>
  <si>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</si>
  <si>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</si>
  <si>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</si>
  <si>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</si>
  <si>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</si>
  <si>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</si>
  <si>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</si>
  <si>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</si>
  <si>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</si>
  <si>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</si>
  <si>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</si>
  <si>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</si>
  <si>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</si>
  <si>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</si>
  <si>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</si>
  <si>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</si>
  <si>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</si>
  <si>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</si>
  <si>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</si>
  <si>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</si>
  <si>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</si>
  <si>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</si>
  <si>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</si>
  <si>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</si>
  <si>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</si>
  <si>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</si>
  <si>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</si>
  <si>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</si>
  <si>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</si>
  <si>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</si>
  <si>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</si>
  <si>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</si>
  <si>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</si>
  <si>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</si>
  <si>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</si>
  <si>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</si>
  <si>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</si>
  <si>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</si>
  <si>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</si>
  <si>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</si>
  <si>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</si>
  <si>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</si>
  <si>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</si>
  <si>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</si>
  <si>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</si>
  <si>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</si>
  <si>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</si>
  <si>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</si>
  <si>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</si>
  <si>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</si>
  <si>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</si>
  <si>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</si>
  <si>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</si>
  <si>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</si>
  <si>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</si>
  <si>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</si>
  <si>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</si>
  <si>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</si>
  <si>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</si>
  <si>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</si>
  <si>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</si>
  <si>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</si>
  <si>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</si>
  <si>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</si>
  <si>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</si>
  <si>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</si>
  <si>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</si>
  <si>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</si>
  <si>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</si>
  <si>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</si>
  <si>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</si>
  <si>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</si>
  <si>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</si>
  <si>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</si>
  <si>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</si>
  <si>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</si>
  <si>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</si>
  <si>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</si>
  <si>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</si>
  <si>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</si>
  <si>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</si>
  <si>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</si>
  <si>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</si>
  <si>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</si>
  <si>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</si>
  <si>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</si>
  <si>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</si>
  <si>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</si>
  <si>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</si>
  <si>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</si>
  <si>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</si>
  <si>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</si>
  <si>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</si>
  <si>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</si>
  <si>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</si>
  <si>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</si>
  <si>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</si>
  <si>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</si>
  <si>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</si>
  <si>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</si>
  <si>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</si>
  <si>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</si>
  <si>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</si>
  <si>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</si>
  <si>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</si>
  <si>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</si>
  <si>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</si>
  <si>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</si>
  <si>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</si>
  <si>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</si>
  <si>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</si>
  <si>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</si>
  <si>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</si>
  <si>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</si>
  <si>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</si>
  <si>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</si>
  <si>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</si>
  <si>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</si>
  <si>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</si>
  <si>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</si>
  <si>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</si>
  <si>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</si>
  <si>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</si>
  <si>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</si>
  <si>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</si>
  <si>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</si>
  <si>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</si>
  <si>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</si>
  <si>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</si>
  <si>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</si>
  <si>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</si>
  <si>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</si>
  <si>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</si>
  <si>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</si>
  <si>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</si>
  <si>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</si>
  <si>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</si>
  <si>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</si>
  <si>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</si>
  <si>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</si>
  <si>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</si>
  <si>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</si>
  <si>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</si>
  <si>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</si>
  <si>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</si>
  <si>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</si>
  <si>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</si>
  <si>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</si>
  <si>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</si>
  <si>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</si>
  <si>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</si>
  <si>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</si>
  <si>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</si>
  <si>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</si>
  <si>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</si>
  <si>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</si>
  <si>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</si>
  <si>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</si>
  <si>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</si>
  <si>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</si>
  <si>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</si>
  <si>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</si>
  <si>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</si>
  <si>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</si>
  <si>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</si>
  <si>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</si>
  <si>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</si>
  <si>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</si>
  <si>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</si>
  <si>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</si>
  <si>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</si>
  <si>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</si>
  <si>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</si>
  <si>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</si>
  <si>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</si>
  <si>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</si>
  <si>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</si>
  <si>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</si>
  <si>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</si>
  <si>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</si>
  <si>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</si>
  <si>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</si>
  <si>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</si>
  <si>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</si>
  <si>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</si>
  <si>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</si>
  <si>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</si>
  <si>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</si>
  <si>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</si>
  <si>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</si>
  <si>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</si>
  <si>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</si>
  <si>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</si>
  <si>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</si>
  <si>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</si>
  <si>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</si>
  <si>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</si>
  <si>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</si>
  <si>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</si>
  <si>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</si>
  <si>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</si>
  <si>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</si>
  <si>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</si>
  <si>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</si>
  <si>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</si>
  <si>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</si>
  <si>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</si>
  <si>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</si>
  <si>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</si>
  <si>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</si>
  <si>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</si>
  <si>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</si>
  <si>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</si>
  <si>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</si>
  <si>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</si>
  <si>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</si>
  <si>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</si>
  <si>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</si>
  <si>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</si>
  <si>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</si>
  <si>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</si>
  <si>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</si>
  <si>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</si>
  <si>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</si>
  <si>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</si>
  <si>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</si>
  <si>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</si>
  <si>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</si>
  <si>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</si>
  <si>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</si>
  <si>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</si>
  <si>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</si>
  <si>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</si>
  <si>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</si>
  <si>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</si>
  <si>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</si>
  <si>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</si>
  <si>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</si>
  <si>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</si>
  <si>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</si>
  <si>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</si>
  <si>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</si>
  <si>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</si>
  <si>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</si>
  <si>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</si>
  <si>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</si>
  <si>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</si>
  <si>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</si>
  <si>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</si>
  <si>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</si>
  <si>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</si>
  <si>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</si>
  <si>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</si>
  <si>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</si>
  <si>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</si>
  <si>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</si>
  <si>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</si>
  <si>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</si>
  <si>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</si>
  <si>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</si>
  <si>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</si>
  <si>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</si>
  <si>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</si>
  <si>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</si>
  <si>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</si>
  <si>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</si>
  <si>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</si>
  <si>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</si>
  <si>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</si>
  <si>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</si>
  <si>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</si>
  <si>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</si>
  <si>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</si>
  <si>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</si>
  <si>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</si>
  <si>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</si>
  <si>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</si>
  <si>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</si>
  <si>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</si>
  <si>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</si>
  <si>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</si>
  <si>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</si>
  <si>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</si>
  <si>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</si>
  <si>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</si>
  <si>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</si>
  <si>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</si>
  <si>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</si>
  <si>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</si>
  <si>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</si>
  <si>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</si>
  <si>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</si>
  <si>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</si>
  <si>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</si>
  <si>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</si>
  <si>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</si>
  <si>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</si>
  <si>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</si>
  <si>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</si>
  <si>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</si>
  <si>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</si>
  <si>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</si>
  <si>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</si>
  <si>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</si>
  <si>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</si>
  <si>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</si>
  <si>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</si>
  <si>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</si>
  <si>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</si>
  <si>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</si>
  <si>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</si>
  <si>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</si>
  <si>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</si>
  <si>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</si>
  <si>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</si>
  <si>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</si>
  <si>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</si>
  <si>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</si>
  <si>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</si>
  <si>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</si>
  <si>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</si>
  <si>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</si>
  <si>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</si>
  <si>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</si>
  <si>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</si>
  <si>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</si>
  <si>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</si>
  <si>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</si>
  <si>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</si>
  <si>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</si>
  <si>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</si>
  <si>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</si>
  <si>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</si>
  <si>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</si>
  <si>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</si>
  <si>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</si>
  <si>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</si>
  <si>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</si>
  <si>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</si>
  <si>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</si>
  <si>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</si>
  <si>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</si>
  <si>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</si>
  <si>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</si>
  <si>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</si>
  <si>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</si>
  <si>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</si>
  <si>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</si>
  <si>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</si>
  <si>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</si>
  <si>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</si>
  <si>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</si>
  <si>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</si>
  <si>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</si>
  <si>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</si>
  <si>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</si>
  <si>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</si>
  <si>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</si>
  <si>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</si>
  <si>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</si>
  <si>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</si>
  <si>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</si>
  <si>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</si>
  <si>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</si>
  <si>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</si>
  <si>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</si>
  <si>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</si>
  <si>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</si>
  <si>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</si>
  <si>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</si>
  <si>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</si>
  <si>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</si>
  <si>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</si>
  <si>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</si>
  <si>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</si>
  <si>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</si>
  <si>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</si>
  <si>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</si>
  <si>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</si>
  <si>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</si>
  <si>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</si>
  <si>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</si>
  <si>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</si>
  <si>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</si>
  <si>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</si>
  <si>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</si>
  <si>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</si>
  <si>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</si>
  <si>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</si>
  <si>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</si>
  <si>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</si>
  <si>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</si>
  <si>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</si>
  <si>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</si>
  <si>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</si>
  <si>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</si>
  <si>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</si>
  <si>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</si>
  <si>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</si>
  <si>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</si>
  <si>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</si>
  <si>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</si>
  <si>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</si>
  <si>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</si>
  <si>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</si>
  <si>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</si>
  <si>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</si>
  <si>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</si>
  <si>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</si>
  <si>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</si>
  <si>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</si>
  <si>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</si>
  <si>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</si>
  <si>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</si>
  <si>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</si>
  <si>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</si>
  <si>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</si>
  <si>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</si>
  <si>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</si>
  <si>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</si>
  <si>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</si>
  <si>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</si>
  <si>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</si>
  <si>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</si>
  <si>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</si>
  <si>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</si>
  <si>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</si>
  <si>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</si>
  <si>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</si>
  <si>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</si>
  <si>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</si>
  <si>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</si>
  <si>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</si>
  <si>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</si>
  <si>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</si>
  <si>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</si>
  <si>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</si>
  <si>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</si>
  <si>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</si>
  <si>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</si>
  <si>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</si>
  <si>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</si>
  <si>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</si>
  <si>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</si>
  <si>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</si>
  <si>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</si>
  <si>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</si>
  <si>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</si>
  <si>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</si>
  <si>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</si>
  <si>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</si>
  <si>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</si>
  <si>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</si>
  <si>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</si>
  <si>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</si>
  <si>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</si>
  <si>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</si>
  <si>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</si>
  <si>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</si>
  <si>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</si>
  <si>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</si>
  <si>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</si>
  <si>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</si>
  <si>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</si>
  <si>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</si>
  <si>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</si>
  <si>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</si>
  <si>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</si>
  <si>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</si>
  <si>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</si>
  <si>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</si>
  <si>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</si>
  <si>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</si>
  <si>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</si>
  <si>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</si>
  <si>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</si>
  <si>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</si>
  <si>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</si>
  <si>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</si>
  <si>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</si>
  <si>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</si>
  <si>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</si>
  <si>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</si>
  <si>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</si>
  <si>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</si>
  <si>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</si>
  <si>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</si>
  <si>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</si>
  <si>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</si>
  <si>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</si>
  <si>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</si>
  <si>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</si>
  <si>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</si>
  <si>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</si>
  <si>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</si>
  <si>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</si>
  <si>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</si>
  <si>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</si>
  <si>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</si>
  <si>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</si>
  <si>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</si>
  <si>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</si>
  <si>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</si>
  <si>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</si>
  <si>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</si>
  <si>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</si>
  <si>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</si>
  <si>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</si>
  <si>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</si>
  <si>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</si>
  <si>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</si>
  <si>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</si>
  <si>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</si>
  <si>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</si>
  <si>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</si>
  <si>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</si>
  <si>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</si>
  <si>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</si>
  <si>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</si>
  <si>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</si>
  <si>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</si>
  <si>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</si>
  <si>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</si>
  <si>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</si>
  <si>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</si>
  <si>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</si>
  <si>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</si>
  <si>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</si>
  <si>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</si>
  <si>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</si>
  <si>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</si>
  <si>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</si>
  <si>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</si>
  <si>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</si>
  <si>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</si>
  <si>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</si>
  <si>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</si>
  <si>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</si>
  <si>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</si>
  <si>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</si>
  <si>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</si>
  <si>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</si>
  <si>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</si>
  <si>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</si>
  <si>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</si>
  <si>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</si>
  <si>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</si>
  <si>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</si>
  <si>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</si>
  <si>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</si>
  <si>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</si>
  <si>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</si>
  <si>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</si>
  <si>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</si>
  <si>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</si>
  <si>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</si>
  <si>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</si>
  <si>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</si>
  <si>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</si>
  <si>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</si>
  <si>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</si>
  <si>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</si>
  <si>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</si>
  <si>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</si>
  <si>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</si>
  <si>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</si>
  <si>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</si>
  <si>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</si>
  <si>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</si>
  <si>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</si>
  <si>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</si>
  <si>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</si>
  <si>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</si>
  <si>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</si>
  <si>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</si>
  <si>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</si>
  <si>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</si>
  <si>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</si>
  <si>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</si>
  <si>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</si>
  <si>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</si>
  <si>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</si>
  <si>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</si>
  <si>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</si>
  <si>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</si>
  <si>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</si>
  <si>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</si>
  <si>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</si>
  <si>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</si>
  <si>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</si>
  <si>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</si>
  <si>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</si>
  <si>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</si>
  <si>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</si>
  <si>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</si>
  <si>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</si>
  <si>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</si>
  <si>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</si>
  <si>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</si>
  <si>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</si>
  <si>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</si>
  <si>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</si>
  <si>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</si>
  <si>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</si>
  <si>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</si>
  <si>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</si>
  <si>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</si>
  <si>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</si>
  <si>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</si>
  <si>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</si>
  <si>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</si>
  <si>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</si>
  <si>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</si>
  <si>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</si>
  <si>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</si>
  <si>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</si>
  <si>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</si>
  <si>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</si>
  <si>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</si>
  <si>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</si>
  <si>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</si>
  <si>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</si>
  <si>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</si>
  <si>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</si>
  <si>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</si>
  <si>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</si>
  <si>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</si>
  <si>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</si>
  <si>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</si>
  <si>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</si>
  <si>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</si>
  <si>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</si>
  <si>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</si>
  <si>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</si>
  <si>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</si>
  <si>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</si>
  <si>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</si>
  <si>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</si>
  <si>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</si>
  <si>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</si>
  <si>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</si>
  <si>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</si>
  <si>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</si>
  <si>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</si>
  <si>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</si>
  <si>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</si>
  <si>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</si>
  <si>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</si>
  <si>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</si>
  <si>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</si>
  <si>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</si>
  <si>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</si>
  <si>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</si>
  <si>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</si>
  <si>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</si>
  <si>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</si>
  <si>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</si>
  <si>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</si>
  <si>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</si>
  <si>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</si>
  <si>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</si>
  <si>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</si>
  <si>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</si>
  <si>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</si>
  <si>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</si>
  <si>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</si>
  <si>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</si>
  <si>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</si>
  <si>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</si>
  <si>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</si>
  <si>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</si>
  <si>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</si>
  <si>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</si>
  <si>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</si>
  <si>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</si>
  <si>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</si>
  <si>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</si>
  <si>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</si>
  <si>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</si>
  <si>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</si>
  <si>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</si>
  <si>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</si>
  <si>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</si>
  <si>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</si>
  <si>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</si>
  <si>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</si>
  <si>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</si>
  <si>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</si>
  <si>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</si>
  <si>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</si>
  <si>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</si>
  <si>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</si>
  <si>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</si>
  <si>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</si>
  <si>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</si>
  <si>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</si>
  <si>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</si>
  <si>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</si>
  <si>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</si>
  <si>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</si>
  <si>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</si>
  <si>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</si>
  <si>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</si>
  <si>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</si>
  <si>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</si>
  <si>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</si>
  <si>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</si>
  <si>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</si>
  <si>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</si>
  <si>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</si>
  <si>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</si>
  <si>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</si>
  <si>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</si>
  <si>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</si>
  <si>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</si>
  <si>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</si>
  <si>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</si>
  <si>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</si>
  <si>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</si>
  <si>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</si>
  <si>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</si>
  <si>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</si>
  <si>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</si>
  <si>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</si>
  <si>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</si>
  <si>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</si>
  <si>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</si>
  <si>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</si>
  <si>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</si>
  <si>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</si>
  <si>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</si>
  <si>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</si>
  <si>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</si>
  <si>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</si>
  <si>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</si>
  <si>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</si>
  <si>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</si>
  <si>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</si>
  <si>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</si>
  <si>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</si>
  <si>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</si>
  <si>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</si>
  <si>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</si>
  <si>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</si>
  <si>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</si>
  <si>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</si>
  <si>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</si>
  <si>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</si>
  <si>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</si>
  <si>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</si>
  <si>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</si>
  <si>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</si>
  <si>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</si>
  <si>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</si>
  <si>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</si>
  <si>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</si>
  <si>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</si>
  <si>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</si>
  <si>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</si>
  <si>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</si>
  <si>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</si>
  <si>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</si>
  <si>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</si>
  <si>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</si>
  <si>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</si>
  <si>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</si>
  <si>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</si>
  <si>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</si>
  <si>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</si>
  <si>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</si>
  <si>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</si>
  <si>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</si>
  <si>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</si>
  <si>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</si>
  <si>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</si>
  <si>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</si>
  <si>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</si>
  <si>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</si>
  <si>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</si>
  <si>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</si>
  <si>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</si>
  <si>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</si>
  <si>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</si>
  <si>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</si>
  <si>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</si>
  <si>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</si>
  <si>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</si>
  <si>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</si>
  <si>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</si>
  <si>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</si>
  <si>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</si>
  <si>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</si>
  <si>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</si>
  <si>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</si>
  <si>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</si>
  <si>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</si>
  <si>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</si>
  <si>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</si>
  <si>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</si>
  <si>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</si>
  <si>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</si>
  <si>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</si>
  <si>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</si>
  <si>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</si>
  <si>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</si>
  <si>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</si>
  <si>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</si>
  <si>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</si>
  <si>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</si>
  <si>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</si>
  <si>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</si>
  <si>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</si>
  <si>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</si>
  <si>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</si>
  <si>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</si>
  <si>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</si>
  <si>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</si>
  <si>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</si>
  <si>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</si>
  <si>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</si>
  <si>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</si>
  <si>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</si>
  <si>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</si>
  <si>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</si>
  <si>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</si>
  <si>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</si>
  <si>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</si>
  <si>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</si>
  <si>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</si>
  <si>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</si>
  <si>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</si>
  <si>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</si>
  <si>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</si>
  <si>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</si>
  <si>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</si>
  <si>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</si>
  <si>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</si>
  <si>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</si>
  <si>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</si>
  <si>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</si>
  <si>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</si>
  <si>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</si>
  <si>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</si>
  <si>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</si>
  <si>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</si>
  <si>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</si>
  <si>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</si>
  <si>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</si>
  <si>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</si>
  <si>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</si>
  <si>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</si>
  <si>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</si>
  <si>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</si>
  <si>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</si>
  <si>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</si>
  <si>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</si>
  <si>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</si>
  <si>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</si>
  <si>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</si>
  <si>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</si>
  <si>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</si>
  <si>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</si>
  <si>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</si>
  <si>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</si>
  <si>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</si>
  <si>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</si>
  <si>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</si>
  <si>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</si>
  <si>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</si>
  <si>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</si>
  <si>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</si>
  <si>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</si>
  <si>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</si>
  <si>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</si>
  <si>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</si>
  <si>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</si>
  <si>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</si>
  <si>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</si>
  <si>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</si>
  <si>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</si>
  <si>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</si>
  <si>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</si>
  <si>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</si>
  <si>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</si>
  <si>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</si>
  <si>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</si>
  <si>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</si>
  <si>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</si>
  <si>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</si>
  <si>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</si>
  <si>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</si>
  <si>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</si>
  <si>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</si>
  <si>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</si>
  <si>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</si>
  <si>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</si>
  <si>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</si>
  <si>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</si>
  <si>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</si>
  <si>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</si>
  <si>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</si>
  <si>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</si>
  <si>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</si>
  <si>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</si>
  <si>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</si>
  <si>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</si>
  <si>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</si>
  <si>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</si>
  <si>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</si>
  <si>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</si>
  <si>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</si>
  <si>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</si>
  <si>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</si>
  <si>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</si>
  <si>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</si>
  <si>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</si>
  <si>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</si>
  <si>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</si>
  <si>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</si>
  <si>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</si>
  <si>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</si>
  <si>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</si>
  <si>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</si>
  <si>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</si>
  <si>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</si>
  <si>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</si>
  <si>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</si>
  <si>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</si>
  <si>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</si>
  <si>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</si>
  <si>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</si>
  <si>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</si>
  <si>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</si>
  <si>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</si>
  <si>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</si>
  <si>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</si>
  <si>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</si>
  <si>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</si>
  <si>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</si>
  <si>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</si>
  <si>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</si>
  <si>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</si>
  <si>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</si>
  <si>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</si>
  <si>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</si>
  <si>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</si>
  <si>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</si>
  <si>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</si>
  <si>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</si>
  <si>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</si>
  <si>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</si>
  <si>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</si>
  <si>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</si>
  <si>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</si>
  <si>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</si>
  <si>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</si>
  <si>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</si>
  <si>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</si>
  <si>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</si>
  <si>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</si>
  <si>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</si>
  <si>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</si>
  <si>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</si>
  <si>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</si>
  <si>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</si>
  <si>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</si>
  <si>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</si>
  <si>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</si>
  <si>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</si>
  <si>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</si>
  <si>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</si>
  <si>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</si>
  <si>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</si>
  <si>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</si>
  <si>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</si>
  <si>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</si>
  <si>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</si>
  <si>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</si>
  <si>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</si>
  <si>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</si>
  <si>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</si>
  <si>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</si>
  <si>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</si>
  <si>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</si>
  <si>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</si>
  <si>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</si>
  <si>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</si>
  <si>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</si>
  <si>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</si>
  <si>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</si>
  <si>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</si>
  <si>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</si>
  <si>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</si>
  <si>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</si>
  <si>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</si>
  <si>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</si>
  <si>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</si>
  <si>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</si>
  <si>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</si>
  <si>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</si>
  <si>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</si>
  <si>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</si>
  <si>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</si>
  <si>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</si>
  <si>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</si>
  <si>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</si>
  <si>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</si>
  <si>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</si>
  <si>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</si>
  <si>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</si>
  <si>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</si>
  <si>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</si>
  <si>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</si>
  <si>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</si>
  <si>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</si>
  <si>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</si>
  <si>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</si>
  <si>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</si>
  <si>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</si>
  <si>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</si>
  <si>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</si>
  <si>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</si>
  <si>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</si>
  <si>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</si>
  <si>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</si>
  <si>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</si>
  <si>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</si>
  <si>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</si>
  <si>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</si>
  <si>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</si>
  <si>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</si>
  <si>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</si>
  <si>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</si>
  <si>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</si>
  <si>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</si>
  <si>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</si>
  <si>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</si>
  <si>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</si>
  <si>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</si>
  <si>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</si>
  <si>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</si>
  <si>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</si>
  <si>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</si>
  <si>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</si>
  <si>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</si>
  <si>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</si>
  <si>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</si>
  <si>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</si>
  <si>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</si>
  <si>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</si>
  <si>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</si>
  <si>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</si>
  <si>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</si>
  <si>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</si>
  <si>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</si>
  <si>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</si>
  <si>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</si>
  <si>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</si>
  <si>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</si>
  <si>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</si>
  <si>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</si>
  <si>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</si>
  <si>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</si>
  <si>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</si>
  <si>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</si>
  <si>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</si>
  <si>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</si>
  <si>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</si>
  <si>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</si>
  <si>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</si>
  <si>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</si>
  <si>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</si>
  <si>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</si>
  <si>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</si>
  <si>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</si>
  <si>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</si>
  <si>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</si>
  <si>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</si>
  <si>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</si>
  <si>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</si>
  <si>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</si>
  <si>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</si>
  <si>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</si>
  <si>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</si>
  <si>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</si>
  <si>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</si>
  <si>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</si>
  <si>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</si>
  <si>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</si>
  <si>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</si>
  <si>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</si>
  <si>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</si>
  <si>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</si>
  <si>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</si>
  <si>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</si>
  <si>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</si>
  <si>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</si>
  <si>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</si>
  <si>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</si>
  <si>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</si>
  <si>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</si>
  <si>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</si>
  <si>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</si>
  <si>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</si>
  <si>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</si>
  <si>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</si>
  <si>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</si>
  <si>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</si>
  <si>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</si>
  <si>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</si>
  <si>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</si>
  <si>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</si>
  <si>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</si>
  <si>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</si>
  <si>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</si>
  <si>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</si>
  <si>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</si>
  <si>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</si>
  <si>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</si>
  <si>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</si>
  <si>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</si>
  <si>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</si>
  <si>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</si>
  <si>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</si>
  <si>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</si>
  <si>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</si>
  <si>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</si>
  <si>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</si>
  <si>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</si>
  <si>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</si>
  <si>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</si>
  <si>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</si>
  <si>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</si>
  <si>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</si>
  <si>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</si>
  <si>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</si>
  <si>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</si>
  <si>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</si>
  <si>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</si>
  <si>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</si>
  <si>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</si>
  <si>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</si>
  <si>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</si>
  <si>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</si>
  <si>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</si>
  <si>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</si>
  <si>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</si>
  <si>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</si>
  <si>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</si>
  <si>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</si>
  <si>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</si>
  <si>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</si>
  <si>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</si>
  <si>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</si>
  <si>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</si>
  <si>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</si>
  <si>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</si>
  <si>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</si>
  <si>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</si>
  <si>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</si>
  <si>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</si>
  <si>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</si>
  <si>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</si>
  <si>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</si>
  <si>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</si>
  <si>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</si>
  <si>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</si>
  <si>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</si>
  <si>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</si>
  <si>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</si>
  <si>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</si>
  <si>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</si>
  <si>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</si>
  <si>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</si>
  <si>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</si>
  <si>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</si>
  <si>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</si>
  <si>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</si>
  <si>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</si>
  <si>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</si>
  <si>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</si>
  <si>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</si>
  <si>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</si>
  <si>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</si>
  <si>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</si>
  <si>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</si>
  <si>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</si>
  <si>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</si>
  <si>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</si>
  <si>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</si>
  <si>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</si>
  <si>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</si>
  <si>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</si>
  <si>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</si>
  <si>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</si>
  <si>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</si>
  <si>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</si>
  <si>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</si>
  <si>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</si>
  <si>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</si>
  <si>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</si>
  <si>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</si>
  <si>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</si>
  <si>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</si>
  <si>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</si>
  <si>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</si>
  <si>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</si>
  <si>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</si>
  <si>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</si>
  <si>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</si>
  <si>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</si>
  <si>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</si>
  <si>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</si>
  <si>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</si>
  <si>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</si>
  <si>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</si>
  <si>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</si>
  <si>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</si>
  <si>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</si>
  <si>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</si>
  <si>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</si>
  <si>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</si>
  <si>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</si>
  <si>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</si>
  <si>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</si>
  <si>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</si>
  <si>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</si>
  <si>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</si>
  <si>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</si>
  <si>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</si>
  <si>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</si>
  <si>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</si>
  <si>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</si>
  <si>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</si>
  <si>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</si>
  <si>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</si>
  <si>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</si>
  <si>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</si>
  <si>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</si>
  <si>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</si>
  <si>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</si>
  <si>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</si>
  <si>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</si>
  <si>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</si>
  <si>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</si>
  <si>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</si>
  <si>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</si>
  <si>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</si>
  <si>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</si>
  <si>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</si>
  <si>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</si>
  <si>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</si>
  <si>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</si>
  <si>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</si>
  <si>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</si>
  <si>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</si>
  <si>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</si>
  <si>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</si>
  <si>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</si>
  <si>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</si>
  <si>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</si>
  <si>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</si>
  <si>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</si>
  <si>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</si>
  <si>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</si>
  <si>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</si>
  <si>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</si>
  <si>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</si>
  <si>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</si>
  <si>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</si>
  <si>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</si>
  <si>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</si>
  <si>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</si>
  <si>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</si>
  <si>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</si>
  <si>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</si>
  <si>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</si>
  <si>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</si>
  <si>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</si>
  <si>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</si>
  <si>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</si>
  <si>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</si>
  <si>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</si>
  <si>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</si>
  <si>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</si>
  <si>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</si>
  <si>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</si>
  <si>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</si>
  <si>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</si>
  <si>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</si>
  <si>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</si>
  <si>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</si>
  <si>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</si>
  <si>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</si>
  <si>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</si>
  <si>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</si>
  <si>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</si>
  <si>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</si>
  <si>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</si>
  <si>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</si>
  <si>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</si>
  <si>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</si>
  <si>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</si>
  <si>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</si>
  <si>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</si>
  <si>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</si>
  <si>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</si>
  <si>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</si>
  <si>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</si>
  <si>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</si>
  <si>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</si>
  <si>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</si>
  <si>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</si>
  <si>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</si>
  <si>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</si>
  <si>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</si>
  <si>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</si>
  <si>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</si>
  <si>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</si>
  <si>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</si>
  <si>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</si>
  <si>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</si>
  <si>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</si>
  <si>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</si>
  <si>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</si>
  <si>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</si>
  <si>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</si>
  <si>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</si>
  <si>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</si>
  <si>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</si>
  <si>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</si>
  <si>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</si>
  <si>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</si>
  <si>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</si>
  <si>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</si>
  <si>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</si>
  <si>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</si>
  <si>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</si>
  <si>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</si>
  <si>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</si>
  <si>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</si>
  <si>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</si>
  <si>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</si>
  <si>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</si>
  <si>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</si>
  <si>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</si>
  <si>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</si>
  <si>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</si>
  <si>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</si>
  <si>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</si>
  <si>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</si>
  <si>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</si>
  <si>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</si>
  <si>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</si>
  <si>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</si>
  <si>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</si>
  <si>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</si>
  <si>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</si>
  <si>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</si>
  <si>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</si>
  <si>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</si>
  <si>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</si>
  <si>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</si>
  <si>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</si>
  <si>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</si>
  <si>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</si>
  <si>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</si>
  <si>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</si>
  <si>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</si>
  <si>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</si>
  <si>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</si>
  <si>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</si>
  <si>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</si>
  <si>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</si>
  <si>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</si>
  <si>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</si>
  <si>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</si>
  <si>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</si>
  <si>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</si>
  <si>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</si>
  <si>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</si>
  <si>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</si>
  <si>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</si>
  <si>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</si>
  <si>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</si>
  <si>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</si>
  <si>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</si>
  <si>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</si>
  <si>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</si>
  <si>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</si>
  <si>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</si>
  <si>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</si>
  <si>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</si>
  <si>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</si>
  <si>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</si>
  <si>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</si>
  <si>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</si>
  <si>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</si>
  <si>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</si>
  <si>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</si>
  <si>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</si>
  <si>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</si>
  <si>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</si>
  <si>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</si>
  <si>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</si>
  <si>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</si>
  <si>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</si>
  <si>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</si>
  <si>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</si>
  <si>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</si>
  <si>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</si>
  <si>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</si>
  <si>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</si>
  <si>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</si>
  <si>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</si>
  <si>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</si>
  <si>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</si>
  <si>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</si>
  <si>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</si>
  <si>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</si>
  <si>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</si>
  <si>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</si>
  <si>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</si>
  <si>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</si>
  <si>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</si>
  <si>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</si>
  <si>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</si>
  <si>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</si>
  <si>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</si>
  <si>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</si>
  <si>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</si>
  <si>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</si>
  <si>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</si>
  <si>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</si>
  <si>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</si>
  <si>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</si>
  <si>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</si>
  <si>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</si>
  <si>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</si>
  <si>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</si>
  <si>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</si>
  <si>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</si>
  <si>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</si>
  <si>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</si>
  <si>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</si>
  <si>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</si>
  <si>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</si>
  <si>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</si>
  <si>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</si>
  <si>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</si>
  <si>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</si>
  <si>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</si>
  <si>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</si>
  <si>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</si>
  <si>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</si>
  <si>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</si>
  <si>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</si>
  <si>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</si>
  <si>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</si>
  <si>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</si>
  <si>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</si>
  <si>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</si>
  <si>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</si>
  <si>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</si>
  <si>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</si>
  <si>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</si>
  <si>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</si>
  <si>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</si>
  <si>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</si>
  <si>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</si>
  <si>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</si>
  <si>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</si>
  <si>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</si>
  <si>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</si>
  <si>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</si>
  <si>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</si>
  <si>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</si>
  <si>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</si>
  <si>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</si>
  <si>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</si>
  <si>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</si>
  <si>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</si>
  <si>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</si>
  <si>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</si>
  <si>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</si>
  <si>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</si>
  <si>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</si>
  <si>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</si>
  <si>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</si>
  <si>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</si>
  <si>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</si>
  <si>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</si>
  <si>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</si>
  <si>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</si>
  <si>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</si>
  <si>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</si>
  <si>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</si>
  <si>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</si>
  <si>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</si>
  <si>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</si>
  <si>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</si>
  <si>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</si>
  <si>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</si>
  <si>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</si>
  <si>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</si>
  <si>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</si>
  <si>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</si>
  <si>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</si>
  <si>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</si>
  <si>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</si>
  <si>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</si>
  <si>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</si>
  <si>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</si>
  <si>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</si>
  <si>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</si>
  <si>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</si>
  <si>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</si>
  <si>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</si>
  <si>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</si>
  <si>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</si>
  <si>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</si>
  <si>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</si>
  <si>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</si>
  <si>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</si>
  <si>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</si>
  <si>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</si>
  <si>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</si>
  <si>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</si>
  <si>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</si>
  <si>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</si>
  <si>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</si>
  <si>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</si>
  <si>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</si>
  <si>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</si>
  <si>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</si>
  <si>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</si>
  <si>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</si>
  <si>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</si>
  <si>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</si>
  <si>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</si>
  <si>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</si>
  <si>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</si>
  <si>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</si>
  <si>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</si>
  <si>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</si>
  <si>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</si>
  <si>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</si>
  <si>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</si>
  <si>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</si>
  <si>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</si>
  <si>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</si>
  <si>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</si>
  <si>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</si>
  <si>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</si>
  <si>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</si>
  <si>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</si>
  <si>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</si>
  <si>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</si>
  <si>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</si>
  <si>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</si>
  <si>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</si>
  <si>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</si>
  <si>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</si>
  <si>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</si>
  <si>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</si>
  <si>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</si>
  <si>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</si>
  <si>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</si>
  <si>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</si>
  <si>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</si>
  <si>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</si>
  <si>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</si>
  <si>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</si>
  <si>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</si>
  <si>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</si>
  <si>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</si>
  <si>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</si>
  <si>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</si>
  <si>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</si>
  <si>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</si>
  <si>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</si>
  <si>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</si>
  <si>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</si>
  <si>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</si>
  <si>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</si>
  <si>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</si>
  <si>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</si>
  <si>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</si>
  <si>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</si>
  <si>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</si>
  <si>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</si>
  <si>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</si>
  <si>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</si>
  <si>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</si>
  <si>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</si>
  <si>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</si>
  <si>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</si>
  <si>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</si>
  <si>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</si>
  <si>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</si>
  <si>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</si>
  <si>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</si>
  <si>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</si>
  <si>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</si>
  <si>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</si>
  <si>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</si>
  <si>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</si>
  <si>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</si>
  <si>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</si>
  <si>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</si>
  <si>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</si>
  <si>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</si>
  <si>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</si>
  <si>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</si>
  <si>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</si>
  <si>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</si>
  <si>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</si>
  <si>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</si>
  <si>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</si>
  <si>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</si>
  <si>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</si>
  <si>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</si>
  <si>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</si>
  <si>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</si>
  <si>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</si>
  <si>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</si>
  <si>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</si>
  <si>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</si>
  <si>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</si>
  <si>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</si>
  <si>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</si>
  <si>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</si>
  <si>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</si>
  <si>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</si>
  <si>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</si>
  <si>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</si>
  <si>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</si>
  <si>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</si>
  <si>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</si>
  <si>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</si>
  <si>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</si>
  <si>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</si>
  <si>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</si>
  <si>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</si>
  <si>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</si>
  <si>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</si>
  <si>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</si>
  <si>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</si>
  <si>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</si>
  <si>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</si>
  <si>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</si>
  <si>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</si>
  <si>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</si>
  <si>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</si>
  <si>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</si>
  <si>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</si>
  <si>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</si>
  <si>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</si>
  <si>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</si>
  <si>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</si>
  <si>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</si>
  <si>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</si>
  <si>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</si>
  <si>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</si>
  <si>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</si>
  <si>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</si>
  <si>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</si>
  <si>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</si>
  <si>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</si>
  <si>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</si>
  <si>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</si>
  <si>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</si>
  <si>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</si>
  <si>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</si>
  <si>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</si>
  <si>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</si>
  <si>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</si>
  <si>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</si>
  <si>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</si>
  <si>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</si>
  <si>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</si>
  <si>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</si>
  <si>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</si>
  <si>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</si>
  <si>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</si>
  <si>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</si>
  <si>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</si>
  <si>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</si>
  <si>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</si>
  <si>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</si>
  <si>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</si>
  <si>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</si>
  <si>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</si>
  <si>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</si>
  <si>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</si>
  <si>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</si>
  <si>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</si>
  <si>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</si>
  <si>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</si>
  <si>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</si>
  <si>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</si>
  <si>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</si>
  <si>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</si>
  <si>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</si>
  <si>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</si>
  <si>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</si>
  <si>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</si>
  <si>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</si>
  <si>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</si>
  <si>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</si>
  <si>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</si>
  <si>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</si>
  <si>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</si>
  <si>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</si>
  <si>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</si>
  <si>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</si>
  <si>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</si>
  <si>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</si>
  <si>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</si>
  <si>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</si>
  <si>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</si>
  <si>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</si>
  <si>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</si>
  <si>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</si>
  <si>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</si>
  <si>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</si>
  <si>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</si>
  <si>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</si>
  <si>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</si>
  <si>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</si>
  <si>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</si>
  <si>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</si>
  <si>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</si>
  <si>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</si>
  <si>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</si>
  <si>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</si>
  <si>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</si>
  <si>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</si>
  <si>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</si>
  <si>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</si>
  <si>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</si>
  <si>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</si>
  <si>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</si>
  <si>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</si>
  <si>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</si>
  <si>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</si>
  <si>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</si>
  <si>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</si>
  <si>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</si>
  <si>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</si>
  <si>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</si>
  <si>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</si>
  <si>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</si>
  <si>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</si>
  <si>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</si>
  <si>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</si>
  <si>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</si>
  <si>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</si>
  <si>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</si>
  <si>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</si>
  <si>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</si>
  <si>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</si>
  <si>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</si>
  <si>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</si>
  <si>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</si>
  <si>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</si>
  <si>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</si>
  <si>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</si>
  <si>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</si>
  <si>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</si>
  <si>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</si>
  <si>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</si>
  <si>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</si>
  <si>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</si>
  <si>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</si>
  <si>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</si>
  <si>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</si>
  <si>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</si>
  <si>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</si>
  <si>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</si>
  <si>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</si>
  <si>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</si>
  <si>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</si>
  <si>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</si>
  <si>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</si>
  <si>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</si>
  <si>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</si>
  <si>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</si>
  <si>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</si>
  <si>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</si>
  <si>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</si>
  <si>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</si>
  <si>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</si>
  <si>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</si>
  <si>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</si>
  <si>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</si>
  <si>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</si>
  <si>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</si>
  <si>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</si>
  <si>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</si>
  <si>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</si>
  <si>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</si>
  <si>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</si>
  <si>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</si>
  <si>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</si>
  <si>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</si>
  <si>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</si>
  <si>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</si>
  <si>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收益法-办公</t>
  </si>
  <si>
    <t>收益法-车库</t>
  </si>
  <si>
    <t>收益法-商业</t>
  </si>
  <si>
    <t>收益法-商业</t>
    <phoneticPr fontId="16" type="noConversion"/>
  </si>
  <si>
    <t>吴薇</t>
  </si>
  <si>
    <t>郑燚</t>
  </si>
  <si>
    <t>房地产抵押价值</t>
  </si>
  <si>
    <t>北京市</t>
  </si>
  <si>
    <t>企业</t>
  </si>
  <si>
    <t>地下车库</t>
  </si>
  <si>
    <t>3号楼</t>
  </si>
  <si>
    <t>序号</t>
  </si>
  <si>
    <t>楼层</t>
  </si>
  <si>
    <t>房号</t>
  </si>
  <si>
    <t>面积</t>
  </si>
  <si>
    <t>类别</t>
  </si>
  <si>
    <t>总价</t>
  </si>
  <si>
    <t>单价</t>
  </si>
  <si>
    <t>均为2017年建成</t>
  </si>
  <si>
    <t>建筑面积</t>
  </si>
  <si>
    <t>1-2层</t>
  </si>
  <si>
    <t>跃层</t>
  </si>
  <si>
    <t>本项目</t>
  </si>
  <si>
    <t>中指售价</t>
  </si>
  <si>
    <t>商住</t>
  </si>
  <si>
    <t>1层</t>
  </si>
  <si>
    <t>小计</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</si>
  <si>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</si>
  <si>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</si>
  <si>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</si>
  <si>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</si>
  <si>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</si>
  <si>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</si>
  <si>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</si>
  <si>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</si>
  <si>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</si>
  <si>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</si>
  <si>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</si>
  <si>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</si>
  <si>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</si>
  <si>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</si>
  <si>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</si>
  <si>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</si>
  <si>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</si>
  <si>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</si>
  <si>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</si>
  <si>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</si>
  <si>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</si>
  <si>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</si>
  <si>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</si>
  <si>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</si>
  <si>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</si>
  <si>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</si>
  <si>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</si>
  <si>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</si>
  <si>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</si>
  <si>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</si>
  <si>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</si>
  <si>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</si>
  <si>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</si>
  <si>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</si>
  <si>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</si>
  <si>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</si>
  <si>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</si>
  <si>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</si>
  <si>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</si>
  <si>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</si>
  <si>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</si>
  <si>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</si>
  <si>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</si>
  <si>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</si>
  <si>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</si>
  <si>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</si>
  <si>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</si>
  <si>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</si>
  <si>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</si>
  <si>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</si>
  <si>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</si>
  <si>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</si>
  <si>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</si>
  <si>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</si>
  <si>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</si>
  <si>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</si>
  <si>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</si>
  <si>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</si>
  <si>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</si>
  <si>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</si>
  <si>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</si>
  <si>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</si>
  <si>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</si>
  <si>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</si>
  <si>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</si>
  <si>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</si>
  <si>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</si>
  <si>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</si>
  <si>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</si>
  <si>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</si>
  <si>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</si>
  <si>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</si>
  <si>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</si>
  <si>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</si>
  <si>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</si>
  <si>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</si>
  <si>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</si>
  <si>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</si>
  <si>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</si>
  <si>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</si>
  <si>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</si>
  <si>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</si>
  <si>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</si>
  <si>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</si>
  <si>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</si>
  <si>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</si>
  <si>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</si>
  <si>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</si>
  <si>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</si>
  <si>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</si>
  <si>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</si>
  <si>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</si>
  <si>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</si>
  <si>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</si>
  <si>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</si>
  <si>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</si>
  <si>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</si>
  <si>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</si>
  <si>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</si>
  <si>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</si>
  <si>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</si>
  <si>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</si>
  <si>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</si>
  <si>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</si>
  <si>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</si>
  <si>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</si>
  <si>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</si>
  <si>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</si>
  <si>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</si>
  <si>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</si>
  <si>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</si>
  <si>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</si>
  <si>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</si>
  <si>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</si>
  <si>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</si>
  <si>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</si>
  <si>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</si>
  <si>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</si>
  <si>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</si>
  <si>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</si>
  <si>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</si>
  <si>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</si>
  <si>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</si>
  <si>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</si>
  <si>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</si>
  <si>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</si>
  <si>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</si>
  <si>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</si>
  <si>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</si>
  <si>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</si>
  <si>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</si>
  <si>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</si>
  <si>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</si>
  <si>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</si>
  <si>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</si>
  <si>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</si>
  <si>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</si>
  <si>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</si>
  <si>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</si>
  <si>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</si>
  <si>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</si>
  <si>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</si>
  <si>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</si>
  <si>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</si>
  <si>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</si>
  <si>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</si>
  <si>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</si>
  <si>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</si>
  <si>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</si>
  <si>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</si>
  <si>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</si>
  <si>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</si>
  <si>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</si>
  <si>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</si>
  <si>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</si>
  <si>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</si>
  <si>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</si>
  <si>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</si>
  <si>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</si>
  <si>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</si>
  <si>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</si>
  <si>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</si>
  <si>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</si>
  <si>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</si>
  <si>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</si>
  <si>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</si>
  <si>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</si>
  <si>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</si>
  <si>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</si>
  <si>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</si>
  <si>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</si>
  <si>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</si>
  <si>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</si>
  <si>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</si>
  <si>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</si>
  <si>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</si>
  <si>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</si>
  <si>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</si>
  <si>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</si>
  <si>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</si>
  <si>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</si>
  <si>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</si>
  <si>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</si>
  <si>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</si>
  <si>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</si>
  <si>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</si>
  <si>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</si>
  <si>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</si>
  <si>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</si>
  <si>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</si>
  <si>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</si>
  <si>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</si>
  <si>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</si>
  <si>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</si>
  <si>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</si>
  <si>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</si>
  <si>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</si>
  <si>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</si>
  <si>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</si>
  <si>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</si>
  <si>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</si>
  <si>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</si>
  <si>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</si>
  <si>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</si>
  <si>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</si>
  <si>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</si>
  <si>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</si>
  <si>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</si>
  <si>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</si>
  <si>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</si>
  <si>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</si>
  <si>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</si>
  <si>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</si>
  <si>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</si>
  <si>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</si>
  <si>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</si>
  <si>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</si>
  <si>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</si>
  <si>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</si>
  <si>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</si>
  <si>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</si>
  <si>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</si>
  <si>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</si>
  <si>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</si>
  <si>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</si>
  <si>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</si>
  <si>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</si>
  <si>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</si>
  <si>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</si>
  <si>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</si>
  <si>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</si>
  <si>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</si>
  <si>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</si>
  <si>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</si>
  <si>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</si>
  <si>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</si>
  <si>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</si>
  <si>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</si>
  <si>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</si>
  <si>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</si>
  <si>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</si>
  <si>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</si>
  <si>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</si>
  <si>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</si>
  <si>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</si>
  <si>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</si>
  <si>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</si>
  <si>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</si>
  <si>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</si>
  <si>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</si>
  <si>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</si>
  <si>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</si>
  <si>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</si>
  <si>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</si>
  <si>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</si>
  <si>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</si>
  <si>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</si>
  <si>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</si>
  <si>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</si>
  <si>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</si>
  <si>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</si>
  <si>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</si>
  <si>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</si>
  <si>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</si>
  <si>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</si>
  <si>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</si>
  <si>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</si>
  <si>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</si>
  <si>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</si>
  <si>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</si>
  <si>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</si>
  <si>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</si>
  <si>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</si>
  <si>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</si>
  <si>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</si>
  <si>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</si>
  <si>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</si>
  <si>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</si>
  <si>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</si>
  <si>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</si>
  <si>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</si>
  <si>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</si>
  <si>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</si>
  <si>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</si>
  <si>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</si>
  <si>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</si>
  <si>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</si>
  <si>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</si>
  <si>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</si>
  <si>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</si>
  <si>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</si>
  <si>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</si>
  <si>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</si>
  <si>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</si>
  <si>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</si>
  <si>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</si>
  <si>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</si>
  <si>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</si>
  <si>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</si>
  <si>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</si>
  <si>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</si>
  <si>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</si>
  <si>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</si>
  <si>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</si>
  <si>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</si>
  <si>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</si>
  <si>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</si>
  <si>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</si>
  <si>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</si>
  <si>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</si>
  <si>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</si>
  <si>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</si>
  <si>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</si>
  <si>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</si>
  <si>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</si>
  <si>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</si>
  <si>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</si>
  <si>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</si>
  <si>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</si>
  <si>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</si>
  <si>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</si>
  <si>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</si>
  <si>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</si>
  <si>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</si>
  <si>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</si>
  <si>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</si>
  <si>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</si>
  <si>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</si>
  <si>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</si>
  <si>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</si>
  <si>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</si>
  <si>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</si>
  <si>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</si>
  <si>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</si>
  <si>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</si>
  <si>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</si>
  <si>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</si>
  <si>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</si>
  <si>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</si>
  <si>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</si>
  <si>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</si>
  <si>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</si>
  <si>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</si>
  <si>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</si>
  <si>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</si>
  <si>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</si>
  <si>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</si>
  <si>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</si>
  <si>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</si>
  <si>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</si>
  <si>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</si>
  <si>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</si>
  <si>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</si>
  <si>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</si>
  <si>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</si>
  <si>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</si>
  <si>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</si>
  <si>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</si>
  <si>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</si>
  <si>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</si>
  <si>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</si>
  <si>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</si>
  <si>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</si>
  <si>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</si>
  <si>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</si>
  <si>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</si>
  <si>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</si>
  <si>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</si>
  <si>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</si>
  <si>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</si>
  <si>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</si>
  <si>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</si>
  <si>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</si>
  <si>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</si>
  <si>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</si>
  <si>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</si>
  <si>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</si>
  <si>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</si>
  <si>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</si>
  <si>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</si>
  <si>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</si>
  <si>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</si>
  <si>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</si>
  <si>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</si>
  <si>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</si>
  <si>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</si>
  <si>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</si>
  <si>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</si>
  <si>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</si>
  <si>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</si>
  <si>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</si>
  <si>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</si>
  <si>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</si>
  <si>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</si>
  <si>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</si>
  <si>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</si>
  <si>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</si>
  <si>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</si>
  <si>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</si>
  <si>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</si>
  <si>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</si>
  <si>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</si>
  <si>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</si>
  <si>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</si>
  <si>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</si>
  <si>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</si>
  <si>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</si>
  <si>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</si>
  <si>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</si>
  <si>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</si>
  <si>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</si>
  <si>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</si>
  <si>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</si>
  <si>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</si>
  <si>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</si>
  <si>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</si>
  <si>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</si>
  <si>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</si>
  <si>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</si>
  <si>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</si>
  <si>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</si>
  <si>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</si>
  <si>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</si>
  <si>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</si>
  <si>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</si>
  <si>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</si>
  <si>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</si>
  <si>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</si>
  <si>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</si>
  <si>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</si>
  <si>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</si>
  <si>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</si>
  <si>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</si>
  <si>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</si>
  <si>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</si>
  <si>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</si>
  <si>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</si>
  <si>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</si>
  <si>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</si>
  <si>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</si>
  <si>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</si>
  <si>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</si>
  <si>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</si>
  <si>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</si>
  <si>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</si>
  <si>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</si>
  <si>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</si>
  <si>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</si>
  <si>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</si>
  <si>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</si>
  <si>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</si>
  <si>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</si>
  <si>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</si>
  <si>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</si>
  <si>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</si>
  <si>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</si>
  <si>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</si>
  <si>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</si>
  <si>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</si>
  <si>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</si>
  <si>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</si>
  <si>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</si>
  <si>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</si>
  <si>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</si>
  <si>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</si>
  <si>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</si>
  <si>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</si>
  <si>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</si>
  <si>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</si>
  <si>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</si>
  <si>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</si>
  <si>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</si>
  <si>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</si>
  <si>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</si>
  <si>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</si>
  <si>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</si>
  <si>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</si>
  <si>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</si>
  <si>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</si>
  <si>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</si>
  <si>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</si>
  <si>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</si>
  <si>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</si>
  <si>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</si>
  <si>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</si>
  <si>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</si>
  <si>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</si>
  <si>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</si>
  <si>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</si>
  <si>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</si>
  <si>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</si>
  <si>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</si>
  <si>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</si>
  <si>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</si>
  <si>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</si>
  <si>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</si>
  <si>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</si>
  <si>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</si>
  <si>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</si>
  <si>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</si>
  <si>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</si>
  <si>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</si>
  <si>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</si>
  <si>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</si>
  <si>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</si>
  <si>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</si>
  <si>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</si>
  <si>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</si>
  <si>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</si>
  <si>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</si>
  <si>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</si>
  <si>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</si>
  <si>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</si>
  <si>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</si>
  <si>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</si>
  <si>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</si>
  <si>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</si>
  <si>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</si>
  <si>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</si>
  <si>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</si>
  <si>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</si>
  <si>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</si>
  <si>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</si>
  <si>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</si>
  <si>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</si>
  <si>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</si>
  <si>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</si>
  <si>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</si>
  <si>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</si>
  <si>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</si>
  <si>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</si>
  <si>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</si>
  <si>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</si>
  <si>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</si>
  <si>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</si>
  <si>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</si>
  <si>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</si>
  <si>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</si>
  <si>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</si>
  <si>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</si>
  <si>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</si>
  <si>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</si>
  <si>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</si>
  <si>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</si>
  <si>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</si>
  <si>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</si>
  <si>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</si>
  <si>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</si>
  <si>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</si>
  <si>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</si>
  <si>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</si>
  <si>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</si>
  <si>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</si>
  <si>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</si>
  <si>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</si>
  <si>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</si>
  <si>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</si>
  <si>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</si>
  <si>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</si>
  <si>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</si>
  <si>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</si>
  <si>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</si>
  <si>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</si>
  <si>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</si>
  <si>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</si>
  <si>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</si>
  <si>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</si>
  <si>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</si>
  <si>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</si>
  <si>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</si>
  <si>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</si>
  <si>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</si>
  <si>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</si>
  <si>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</si>
  <si>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</si>
  <si>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</si>
  <si>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</si>
  <si>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</si>
  <si>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</si>
  <si>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</si>
  <si>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</si>
  <si>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</si>
  <si>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</si>
  <si>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</si>
  <si>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</si>
  <si>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</si>
  <si>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</si>
  <si>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</si>
  <si>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</si>
  <si>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</si>
  <si>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</si>
  <si>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</si>
  <si>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基准商业</t>
  </si>
  <si>
    <t>剩余商业</t>
  </si>
  <si>
    <t>基准办公</t>
  </si>
  <si>
    <t>剩余办公</t>
  </si>
  <si>
    <t>基准车库</t>
  </si>
  <si>
    <t>剩余车库</t>
  </si>
  <si>
    <t>是</t>
  </si>
  <si>
    <t>地上</t>
  </si>
  <si>
    <t>地下</t>
  </si>
  <si>
    <t>车库—办公</t>
  </si>
  <si>
    <t>成新度</t>
  </si>
  <si>
    <t>硅谷SOHO</t>
    <phoneticPr fontId="3" type="noConversion"/>
  </si>
  <si>
    <t>单套模式</t>
  </si>
  <si>
    <t>售价</t>
  </si>
  <si>
    <t>押一</t>
  </si>
  <si>
    <t>钢混</t>
  </si>
  <si>
    <t>非生产用房</t>
  </si>
  <si>
    <t>否</t>
  </si>
  <si>
    <t>现房</t>
  </si>
  <si>
    <t>项目局部</t>
  </si>
  <si>
    <t>比较法-办公</t>
  </si>
  <si>
    <t>楼面单价</t>
  </si>
  <si>
    <t>自定义</t>
  </si>
  <si>
    <t>使用方向</t>
    <phoneticPr fontId="31" type="noConversion"/>
  </si>
  <si>
    <t>精装修</t>
  </si>
  <si>
    <t>普通装修</t>
  </si>
  <si>
    <t>简单装修</t>
  </si>
  <si>
    <t>毛坯</t>
  </si>
  <si>
    <t>甲级</t>
  </si>
  <si>
    <t>专业</t>
  </si>
  <si>
    <t>七通</t>
  </si>
  <si>
    <t>六通</t>
  </si>
  <si>
    <t>较好</t>
  </si>
  <si>
    <t>正常</t>
  </si>
  <si>
    <t>办公</t>
    <phoneticPr fontId="31" type="noConversion"/>
  </si>
  <si>
    <t>14.5万/个</t>
    <phoneticPr fontId="134" type="noConversion"/>
  </si>
  <si>
    <t>中关村兴业创业园</t>
    <phoneticPr fontId="3" type="noConversion"/>
  </si>
  <si>
    <t>青秀尚城</t>
  </si>
  <si>
    <t>青秀尚城</t>
    <phoneticPr fontId="31" type="noConversion"/>
  </si>
  <si>
    <t>20-30（含）</t>
  </si>
  <si>
    <t>40-50（含）</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</si>
  <si>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</si>
  <si>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</si>
  <si>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</si>
  <si>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</si>
  <si>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</si>
  <si>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</si>
  <si>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</si>
  <si>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</si>
  <si>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高层塔楼</t>
  </si>
  <si>
    <t>高层塔楼</t>
    <phoneticPr fontId="31" type="noConversion"/>
  </si>
  <si>
    <t>一般</t>
  </si>
  <si>
    <t>金隅·澜湾</t>
    <phoneticPr fontId="3" type="noConversion"/>
  </si>
  <si>
    <t>租金</t>
  </si>
  <si>
    <t>多层商务楼</t>
  </si>
  <si>
    <t>多层商务楼</t>
    <phoneticPr fontId="31" type="noConversion"/>
  </si>
  <si>
    <t>多层商务楼</t>
    <phoneticPr fontId="31" type="noConversion"/>
  </si>
  <si>
    <t>报价</t>
  </si>
  <si>
    <t>报价</t>
    <phoneticPr fontId="134" type="noConversion"/>
  </si>
  <si>
    <t>工业立项办公</t>
  </si>
  <si>
    <t>工业立项办公</t>
    <phoneticPr fontId="134" type="noConversion"/>
  </si>
  <si>
    <t>嘉诚中心</t>
    <phoneticPr fontId="3" type="noConversion"/>
  </si>
  <si>
    <t>基准户型2号楼301</t>
    <phoneticPr fontId="24" type="noConversion"/>
  </si>
  <si>
    <t>层高</t>
  </si>
  <si>
    <t>比较法-商业</t>
  </si>
  <si>
    <t>报价</t>
    <phoneticPr fontId="30" type="noConversion"/>
  </si>
  <si>
    <t>多面临街</t>
  </si>
  <si>
    <t>双面临街</t>
  </si>
  <si>
    <t>单面临街</t>
  </si>
  <si>
    <t>不临街</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</si>
  <si>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</si>
  <si>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</si>
  <si>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</si>
  <si>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</si>
  <si>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</si>
  <si>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Arial"/>
        <family val="2"/>
      </rPr>
      <t>1-2</t>
    </r>
    <r>
      <rPr>
        <sz val="11"/>
        <color indexed="8"/>
        <rFont val="宋体"/>
        <family val="3"/>
        <charset val="134"/>
      </rPr>
      <t>层</t>
    </r>
  </si>
  <si>
    <t>商街</t>
  </si>
  <si>
    <t>办公底商</t>
  </si>
  <si>
    <t>住宅底商</t>
  </si>
  <si>
    <t>五通</t>
  </si>
  <si>
    <t>可餐饮</t>
  </si>
  <si>
    <t>不可餐饮</t>
  </si>
  <si>
    <t>超高层高</t>
  </si>
  <si>
    <t>标准层高</t>
  </si>
  <si>
    <t>商业</t>
    <phoneticPr fontId="30" type="noConversion"/>
  </si>
  <si>
    <t>10-20（含）</t>
  </si>
  <si>
    <t>30-40（含）</t>
  </si>
  <si>
    <t>鼓楼西街商铺</t>
    <phoneticPr fontId="3" type="noConversion"/>
  </si>
  <si>
    <t>花雨汀底商</t>
    <phoneticPr fontId="3" type="noConversion"/>
  </si>
  <si>
    <t>鼓楼北街</t>
    <phoneticPr fontId="3" type="noConversion"/>
  </si>
  <si>
    <t>力天嘉苑</t>
    <phoneticPr fontId="3" type="noConversion"/>
  </si>
  <si>
    <t>昌平创新园1号</t>
    <phoneticPr fontId="3" type="noConversion"/>
  </si>
  <si>
    <r>
      <rPr>
        <sz val="10"/>
        <color theme="9" tint="-0.249977111117893"/>
        <rFont val="宋体"/>
        <family val="3"/>
        <charset val="134"/>
      </rPr>
      <t>修正项</t>
    </r>
    <r>
      <rPr>
        <sz val="10"/>
        <color theme="9" tint="-0.249977111117893"/>
        <rFont val="Arial"/>
        <family val="2"/>
      </rPr>
      <t>3</t>
    </r>
    <phoneticPr fontId="134" type="noConversion"/>
  </si>
  <si>
    <t>修正项4</t>
    <phoneticPr fontId="134" type="noConversion"/>
  </si>
  <si>
    <t>比较法-车位</t>
  </si>
  <si>
    <t>普通车库</t>
  </si>
  <si>
    <t>住宅</t>
  </si>
  <si>
    <t>专业物业</t>
  </si>
  <si>
    <t>元/车位</t>
  </si>
  <si>
    <t>车库</t>
    <phoneticPr fontId="31" type="noConversion"/>
  </si>
  <si>
    <t>基准户型1001</t>
    <phoneticPr fontId="24" type="noConversion"/>
  </si>
  <si>
    <t>玖瀛府</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</si>
  <si>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</si>
  <si>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t>楼号</t>
  </si>
  <si>
    <t>市场价值（万元）</t>
  </si>
  <si>
    <r>
      <t>单价（元</t>
    </r>
    <r>
      <rPr>
        <b/>
        <sz val="9"/>
        <color rgb="FF000000"/>
        <rFont val="Arial"/>
        <family val="2"/>
      </rPr>
      <t>/</t>
    </r>
    <r>
      <rPr>
        <b/>
        <sz val="9"/>
        <color rgb="FF000000"/>
        <rFont val="华文细黑"/>
        <family val="3"/>
        <charset val="134"/>
      </rPr>
      <t>平方米）</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</si>
  <si>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</si>
  <si>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</si>
  <si>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</si>
  <si>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项目）地下车库用房价值一览表</t>
    </r>
  </si>
  <si>
    <t>车位号</t>
  </si>
  <si>
    <r>
      <t>2021</t>
    </r>
    <r>
      <rPr>
        <sz val="9"/>
        <color rgb="FF000000"/>
        <rFont val="宋体"/>
        <family val="3"/>
        <charset val="134"/>
      </rPr>
      <t>年价值</t>
    </r>
    <phoneticPr fontId="134" type="noConversion"/>
  </si>
  <si>
    <t>2021年</t>
    <phoneticPr fontId="134" type="noConversion"/>
  </si>
  <si>
    <t>雍璟台（都市节奏诗芳苑）</t>
    <phoneticPr fontId="134" type="noConversion"/>
  </si>
  <si>
    <t>基准户型9号</t>
    <phoneticPr fontId="24" type="noConversion"/>
  </si>
  <si>
    <t>建筑面积（㎡）</t>
    <phoneticPr fontId="134" type="noConversion"/>
  </si>
  <si>
    <r>
      <t>单价（元</t>
    </r>
    <r>
      <rPr>
        <b/>
        <sz val="9"/>
        <color rgb="FF000000"/>
        <rFont val="Arial"/>
        <family val="2"/>
      </rPr>
      <t>/</t>
    </r>
    <r>
      <rPr>
        <b/>
        <sz val="9"/>
        <color rgb="FF000000"/>
        <rFont val="华文细黑"/>
        <family val="3"/>
        <charset val="134"/>
      </rPr>
      <t>㎡）</t>
    </r>
    <phoneticPr fontId="134" type="noConversion"/>
  </si>
  <si>
    <t>单价（元/㎡）</t>
    <phoneticPr fontId="134" type="noConversion"/>
  </si>
  <si>
    <t>单价</t>
    <phoneticPr fontId="134" type="noConversion"/>
  </si>
  <si>
    <r>
      <t>单价（元</t>
    </r>
    <r>
      <rPr>
        <b/>
        <sz val="9"/>
        <color rgb="FF000000"/>
        <rFont val="Arial"/>
        <family val="2"/>
      </rPr>
      <t>/</t>
    </r>
    <r>
      <rPr>
        <b/>
        <sz val="9"/>
        <color rgb="FF000000"/>
        <rFont val="华文细黑"/>
        <family val="3"/>
        <charset val="134"/>
      </rPr>
      <t>平方米）</t>
    </r>
    <phoneticPr fontId="134" type="noConversion"/>
  </si>
  <si>
    <t>十纪科技大厦</t>
    <phoneticPr fontId="31" type="noConversion"/>
  </si>
  <si>
    <t>乐华仕健康产业园</t>
    <phoneticPr fontId="3" type="noConversion"/>
  </si>
  <si>
    <t>彩璟玉宸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</si>
</sst>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宋体  "/>
      <charset val="134"/>
    </font>
    <font>
      <b/>
      <sz val="10"/>
      <color rgb="FFFF0000"/>
      <name val="宋体"/>
      <family val="3"/>
      <charset val="134"/>
      <scheme val="minor"/>
    </font>
    <font>
      <sz val="10"/>
      <name val="宋体"/>
      <family val="3"/>
      <charset val="134"/>
      <scheme val="minor"/>
    </font>
    <font>
      <sz val="10"/>
      <color indexed="8"/>
      <name val="宋体"/>
      <family val="3"/>
      <charset val="134"/>
      <scheme val="major"/>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107" fillId="7" borderId="1" xfId="0" applyFont="1" applyFill="1" applyBorder="1" applyAlignment="1">
      <alignment horizontal="left" vertical="center"/>
    </xf>
    <xf numFmtId="58" fontId="107" fillId="0" borderId="1" xfId="0" applyNumberFormat="1" applyFont="1" applyBorder="1" applyAlignment="1">
      <alignment horizontal="left" vertical="center"/>
    </xf>
    <xf numFmtId="0" fontId="269" fillId="7" borderId="1" xfId="0" applyNumberFormat="1" applyFont="1" applyFill="1" applyBorder="1" applyAlignment="1">
      <alignment horizontal="left" vertical="center"/>
    </xf>
    <xf numFmtId="0" fontId="269" fillId="7" borderId="1" xfId="0" applyFont="1" applyFill="1" applyBorder="1" applyAlignment="1">
      <alignment horizontal="left" vertical="center"/>
    </xf>
    <xf numFmtId="57" fontId="107" fillId="0" borderId="1" xfId="0" applyNumberFormat="1" applyFont="1" applyBorder="1" applyAlignment="1">
      <alignment horizontal="left" vertical="center"/>
    </xf>
    <xf numFmtId="58" fontId="270" fillId="0" borderId="1" xfId="0" applyNumberFormat="1" applyFont="1" applyBorder="1" applyAlignment="1">
      <alignment horizontal="left" vertical="center"/>
    </xf>
    <xf numFmtId="0" fontId="270" fillId="0" borderId="1" xfId="0" applyFont="1" applyBorder="1" applyAlignment="1">
      <alignment horizontal="left" vertical="center"/>
    </xf>
    <xf numFmtId="0" fontId="107" fillId="0" borderId="13" xfId="0" applyFont="1" applyBorder="1" applyAlignment="1">
      <alignment horizontal="left" vertical="center"/>
    </xf>
    <xf numFmtId="58" fontId="107" fillId="0" borderId="13" xfId="0" applyNumberFormat="1" applyFont="1" applyBorder="1" applyAlignment="1">
      <alignment horizontal="left" vertical="center"/>
    </xf>
    <xf numFmtId="0" fontId="107" fillId="7" borderId="13" xfId="0" applyFont="1" applyFill="1" applyBorder="1" applyAlignment="1">
      <alignment horizontal="left" vertical="center"/>
    </xf>
    <xf numFmtId="0" fontId="271" fillId="0" borderId="1" xfId="0" applyFont="1" applyFill="1" applyBorder="1" applyAlignment="1">
      <alignment horizontal="left" vertical="center"/>
    </xf>
    <xf numFmtId="0" fontId="271" fillId="0" borderId="1" xfId="0" applyFont="1" applyFill="1" applyBorder="1" applyAlignment="1">
      <alignment horizontal="center" vertical="center"/>
    </xf>
    <xf numFmtId="0" fontId="271" fillId="0" borderId="1" xfId="0" applyFont="1" applyFill="1" applyBorder="1" applyAlignment="1">
      <alignment horizontal="center"/>
    </xf>
    <xf numFmtId="49" fontId="271" fillId="0" borderId="1" xfId="0" applyNumberFormat="1" applyFont="1" applyFill="1" applyBorder="1" applyAlignment="1" applyProtection="1">
      <alignment horizontal="center" vertical="center" shrinkToFit="1"/>
    </xf>
    <xf numFmtId="176" fontId="77" fillId="7"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271" fillId="0" borderId="0" xfId="0" applyFont="1" applyFill="1" applyBorder="1" applyAlignment="1">
      <alignment horizontal="left" vertical="center"/>
    </xf>
    <xf numFmtId="0" fontId="77"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196" fontId="272" fillId="7" borderId="1" xfId="0" applyNumberFormat="1" applyFont="1" applyFill="1" applyBorder="1" applyAlignment="1">
      <alignment horizontal="center" vertical="center"/>
    </xf>
    <xf numFmtId="0" fontId="0" fillId="0" borderId="1" xfId="0" applyFont="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222" fillId="0" borderId="18"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4" fillId="6" borderId="44"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0" fillId="0" borderId="1" xfId="12" applyFont="1" applyFill="1" applyBorder="1" applyAlignment="1" applyProtection="1">
      <alignment horizontal="left"/>
      <protection locked="0"/>
    </xf>
    <xf numFmtId="0" fontId="273" fillId="0" borderId="0" xfId="0" applyFont="1" applyBorder="1" applyAlignment="1">
      <alignment horizontal="left" vertical="center"/>
    </xf>
    <xf numFmtId="0" fontId="266" fillId="12" borderId="43" xfId="0" applyFont="1" applyFill="1" applyBorder="1" applyAlignment="1">
      <alignment horizontal="left" vertical="center"/>
    </xf>
    <xf numFmtId="0" fontId="274" fillId="12" borderId="82" xfId="0" applyFont="1" applyFill="1" applyBorder="1" applyAlignment="1">
      <alignment horizontal="left" vertical="center"/>
    </xf>
    <xf numFmtId="0" fontId="274" fillId="12" borderId="65" xfId="0" applyFont="1" applyFill="1" applyBorder="1" applyAlignment="1">
      <alignment horizontal="left" vertical="center"/>
    </xf>
    <xf numFmtId="0" fontId="275" fillId="0" borderId="65" xfId="0" applyFont="1" applyBorder="1" applyAlignment="1">
      <alignment horizontal="left" vertical="center"/>
    </xf>
    <xf numFmtId="0" fontId="266" fillId="12" borderId="81" xfId="0" applyFont="1" applyFill="1" applyBorder="1" applyAlignment="1">
      <alignment horizontal="left" vertical="center"/>
    </xf>
    <xf numFmtId="0" fontId="266" fillId="0" borderId="1" xfId="0" applyFont="1" applyBorder="1" applyAlignment="1">
      <alignment horizontal="left" vertical="center"/>
    </xf>
    <xf numFmtId="0" fontId="266" fillId="12" borderId="1" xfId="0" applyFont="1" applyFill="1" applyBorder="1" applyAlignment="1">
      <alignment horizontal="left" vertical="center"/>
    </xf>
    <xf numFmtId="0" fontId="277" fillId="12" borderId="43" xfId="0" applyFont="1" applyFill="1" applyBorder="1" applyAlignment="1">
      <alignment horizontal="left" vertical="center"/>
    </xf>
    <xf numFmtId="0" fontId="223" fillId="5" borderId="43" xfId="0" applyFont="1" applyFill="1" applyBorder="1" applyAlignment="1">
      <alignment horizontal="left" vertical="center"/>
    </xf>
    <xf numFmtId="177" fontId="113" fillId="0" borderId="1" xfId="1" applyNumberFormat="1" applyFont="1" applyFill="1" applyBorder="1" applyAlignment="1" applyProtection="1">
      <alignment horizontal="center" vertical="center"/>
      <protection locked="0"/>
    </xf>
    <xf numFmtId="177" fontId="100" fillId="0" borderId="1" xfId="1" applyNumberFormat="1" applyFont="1" applyFill="1" applyBorder="1" applyAlignment="1" applyProtection="1">
      <alignment horizontal="center" vertical="center"/>
      <protection locked="0"/>
    </xf>
    <xf numFmtId="0" fontId="100" fillId="0" borderId="23" xfId="0" applyFont="1" applyBorder="1" applyAlignment="1" applyProtection="1">
      <alignment vertical="center"/>
      <protection locked="0"/>
    </xf>
    <xf numFmtId="181" fontId="100" fillId="0" borderId="1" xfId="0" applyNumberFormat="1" applyFont="1" applyBorder="1" applyAlignment="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left" vertical="center"/>
    </xf>
    <xf numFmtId="0" fontId="107" fillId="0" borderId="13" xfId="0" applyFont="1" applyBorder="1" applyAlignment="1">
      <alignment horizontal="left" vertical="center"/>
    </xf>
    <xf numFmtId="0" fontId="107" fillId="0" borderId="5" xfId="0" applyFont="1" applyBorder="1" applyAlignment="1">
      <alignment horizontal="left" vertical="center"/>
    </xf>
    <xf numFmtId="0" fontId="107" fillId="0" borderId="3"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64" fillId="12" borderId="63" xfId="0" applyFont="1" applyFill="1" applyBorder="1" applyAlignment="1">
      <alignment horizontal="left" vertical="center"/>
    </xf>
    <xf numFmtId="0" fontId="264" fillId="12" borderId="64" xfId="0" applyFont="1" applyFill="1" applyBorder="1" applyAlignment="1">
      <alignment horizontal="left" vertical="center"/>
    </xf>
    <xf numFmtId="0" fontId="264" fillId="12" borderId="176" xfId="0" applyFont="1" applyFill="1" applyBorder="1" applyAlignment="1">
      <alignment horizontal="left" vertical="center"/>
    </xf>
    <xf numFmtId="0" fontId="273" fillId="0" borderId="47" xfId="0" applyFont="1" applyBorder="1" applyAlignment="1">
      <alignment horizontal="left" vertical="center"/>
    </xf>
    <xf numFmtId="0" fontId="264" fillId="12" borderId="65"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41-F01&#29590;&#28699;&#24220;&#22312;&#24314;-&#29579;&#26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3">
          <cell r="B123" t="str">
            <v>内部装修</v>
          </cell>
        </row>
        <row r="127">
          <cell r="B127" t="str">
            <v>使用方向</v>
          </cell>
        </row>
      </sheetData>
      <sheetData sheetId="23"/>
      <sheetData sheetId="24"/>
      <sheetData sheetId="25"/>
      <sheetData sheetId="26"/>
      <sheetData sheetId="27">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25">
          <cell r="R425">
            <v>15982</v>
          </cell>
          <cell r="S425">
            <v>82</v>
          </cell>
        </row>
        <row r="426">
          <cell r="R426">
            <v>16142</v>
          </cell>
          <cell r="S426">
            <v>160</v>
          </cell>
        </row>
        <row r="427">
          <cell r="R427">
            <v>16142</v>
          </cell>
          <cell r="S427">
            <v>160</v>
          </cell>
        </row>
        <row r="428">
          <cell r="R428">
            <v>16142</v>
          </cell>
          <cell r="S428">
            <v>160</v>
          </cell>
        </row>
        <row r="429">
          <cell r="R429">
            <v>16142</v>
          </cell>
          <cell r="S429">
            <v>160</v>
          </cell>
        </row>
        <row r="430">
          <cell r="R430">
            <v>16142</v>
          </cell>
          <cell r="S430">
            <v>160</v>
          </cell>
        </row>
        <row r="431">
          <cell r="R431">
            <v>16142</v>
          </cell>
          <cell r="S431">
            <v>160</v>
          </cell>
        </row>
        <row r="432">
          <cell r="R432">
            <v>16142</v>
          </cell>
          <cell r="S432">
            <v>160</v>
          </cell>
        </row>
        <row r="433">
          <cell r="R433">
            <v>16142</v>
          </cell>
          <cell r="S433">
            <v>111</v>
          </cell>
        </row>
        <row r="434">
          <cell r="R434">
            <v>16142</v>
          </cell>
          <cell r="S434">
            <v>128</v>
          </cell>
        </row>
        <row r="435">
          <cell r="R435">
            <v>16142</v>
          </cell>
          <cell r="S435">
            <v>146</v>
          </cell>
        </row>
        <row r="436">
          <cell r="R436">
            <v>16142</v>
          </cell>
          <cell r="S436">
            <v>155</v>
          </cell>
        </row>
        <row r="437">
          <cell r="R437">
            <v>16142</v>
          </cell>
          <cell r="S437">
            <v>157</v>
          </cell>
        </row>
        <row r="438">
          <cell r="R438">
            <v>16142</v>
          </cell>
          <cell r="S438">
            <v>113</v>
          </cell>
        </row>
        <row r="439">
          <cell r="R439">
            <v>15985</v>
          </cell>
          <cell r="S439">
            <v>168</v>
          </cell>
        </row>
        <row r="440">
          <cell r="R440">
            <v>15985</v>
          </cell>
          <cell r="S440">
            <v>159</v>
          </cell>
        </row>
        <row r="441">
          <cell r="R441">
            <v>15985</v>
          </cell>
          <cell r="S441">
            <v>159</v>
          </cell>
        </row>
        <row r="442">
          <cell r="R442">
            <v>15985</v>
          </cell>
          <cell r="S442">
            <v>159</v>
          </cell>
        </row>
        <row r="443">
          <cell r="R443">
            <v>15985</v>
          </cell>
          <cell r="S443">
            <v>159</v>
          </cell>
        </row>
        <row r="444">
          <cell r="R444">
            <v>15985</v>
          </cell>
          <cell r="S444">
            <v>159</v>
          </cell>
        </row>
        <row r="445">
          <cell r="R445">
            <v>15985</v>
          </cell>
          <cell r="S445">
            <v>159</v>
          </cell>
        </row>
        <row r="446">
          <cell r="R446">
            <v>15985</v>
          </cell>
          <cell r="S446">
            <v>110</v>
          </cell>
        </row>
        <row r="447">
          <cell r="R447">
            <v>15985</v>
          </cell>
          <cell r="S447">
            <v>141</v>
          </cell>
        </row>
        <row r="448">
          <cell r="R448">
            <v>15985</v>
          </cell>
          <cell r="S448">
            <v>155</v>
          </cell>
        </row>
        <row r="449">
          <cell r="R449">
            <v>15985</v>
          </cell>
          <cell r="S449">
            <v>161</v>
          </cell>
        </row>
        <row r="450">
          <cell r="R450">
            <v>15985</v>
          </cell>
          <cell r="S450">
            <v>158</v>
          </cell>
        </row>
        <row r="451">
          <cell r="R451">
            <v>15827</v>
          </cell>
          <cell r="S451">
            <v>87</v>
          </cell>
        </row>
        <row r="452">
          <cell r="R452">
            <v>15827</v>
          </cell>
          <cell r="S452">
            <v>79</v>
          </cell>
        </row>
        <row r="453">
          <cell r="R453">
            <v>15827</v>
          </cell>
          <cell r="S453">
            <v>79</v>
          </cell>
        </row>
        <row r="454">
          <cell r="R454">
            <v>15827</v>
          </cell>
          <cell r="S454">
            <v>79</v>
          </cell>
        </row>
        <row r="455">
          <cell r="R455">
            <v>15827</v>
          </cell>
          <cell r="S455">
            <v>79</v>
          </cell>
        </row>
        <row r="456">
          <cell r="R456">
            <v>15827</v>
          </cell>
          <cell r="S456">
            <v>79</v>
          </cell>
        </row>
        <row r="457">
          <cell r="R457">
            <v>15827</v>
          </cell>
          <cell r="S457">
            <v>79</v>
          </cell>
        </row>
        <row r="458">
          <cell r="R458">
            <v>15827</v>
          </cell>
          <cell r="S458">
            <v>79</v>
          </cell>
        </row>
        <row r="459">
          <cell r="R459">
            <v>15827</v>
          </cell>
          <cell r="S459">
            <v>79</v>
          </cell>
        </row>
        <row r="460">
          <cell r="R460">
            <v>15827</v>
          </cell>
          <cell r="S460">
            <v>79</v>
          </cell>
        </row>
        <row r="461">
          <cell r="R461">
            <v>15827</v>
          </cell>
          <cell r="S461">
            <v>79</v>
          </cell>
        </row>
        <row r="462">
          <cell r="R462">
            <v>15827</v>
          </cell>
          <cell r="S462">
            <v>79</v>
          </cell>
        </row>
        <row r="463">
          <cell r="R463">
            <v>15827</v>
          </cell>
          <cell r="S463">
            <v>79</v>
          </cell>
        </row>
        <row r="464">
          <cell r="R464">
            <v>15827</v>
          </cell>
          <cell r="S464">
            <v>79</v>
          </cell>
        </row>
        <row r="465">
          <cell r="R465">
            <v>15985</v>
          </cell>
          <cell r="S465">
            <v>110</v>
          </cell>
        </row>
        <row r="466">
          <cell r="R466">
            <v>15827</v>
          </cell>
          <cell r="S466">
            <v>63</v>
          </cell>
        </row>
        <row r="467">
          <cell r="R467">
            <v>15827</v>
          </cell>
          <cell r="S467">
            <v>68</v>
          </cell>
        </row>
        <row r="468">
          <cell r="R468">
            <v>15827</v>
          </cell>
          <cell r="S468">
            <v>72</v>
          </cell>
        </row>
        <row r="469">
          <cell r="R469">
            <v>15827</v>
          </cell>
          <cell r="S469">
            <v>75</v>
          </cell>
        </row>
        <row r="470">
          <cell r="R470">
            <v>15827</v>
          </cell>
          <cell r="S470">
            <v>78</v>
          </cell>
        </row>
        <row r="471">
          <cell r="R471">
            <v>15827</v>
          </cell>
          <cell r="S471">
            <v>79</v>
          </cell>
        </row>
        <row r="472">
          <cell r="R472">
            <v>15827</v>
          </cell>
          <cell r="S472">
            <v>80</v>
          </cell>
        </row>
        <row r="473">
          <cell r="R473">
            <v>15827</v>
          </cell>
          <cell r="S473">
            <v>79</v>
          </cell>
        </row>
        <row r="474">
          <cell r="R474">
            <v>15985</v>
          </cell>
          <cell r="S474">
            <v>120</v>
          </cell>
        </row>
        <row r="475">
          <cell r="R475">
            <v>14388</v>
          </cell>
          <cell r="S475">
            <v>72</v>
          </cell>
        </row>
        <row r="476">
          <cell r="R476">
            <v>14388</v>
          </cell>
          <cell r="S476">
            <v>72</v>
          </cell>
        </row>
        <row r="477">
          <cell r="R477">
            <v>14388</v>
          </cell>
          <cell r="S477">
            <v>72</v>
          </cell>
        </row>
        <row r="478">
          <cell r="R478">
            <v>14388</v>
          </cell>
          <cell r="S478">
            <v>72</v>
          </cell>
        </row>
        <row r="479">
          <cell r="R479">
            <v>14388</v>
          </cell>
          <cell r="S479">
            <v>72</v>
          </cell>
        </row>
        <row r="480">
          <cell r="R480">
            <v>14388</v>
          </cell>
          <cell r="S480">
            <v>72</v>
          </cell>
        </row>
        <row r="481">
          <cell r="R481">
            <v>14388</v>
          </cell>
          <cell r="S481">
            <v>72</v>
          </cell>
        </row>
        <row r="482">
          <cell r="R482">
            <v>14388</v>
          </cell>
          <cell r="S482">
            <v>72</v>
          </cell>
        </row>
        <row r="483">
          <cell r="R483">
            <v>14388</v>
          </cell>
          <cell r="S483">
            <v>72</v>
          </cell>
        </row>
        <row r="484">
          <cell r="R484">
            <v>14388</v>
          </cell>
          <cell r="S484">
            <v>72</v>
          </cell>
        </row>
        <row r="485">
          <cell r="R485">
            <v>14388</v>
          </cell>
          <cell r="S485">
            <v>72</v>
          </cell>
        </row>
        <row r="486">
          <cell r="R486">
            <v>14388</v>
          </cell>
          <cell r="S486">
            <v>72</v>
          </cell>
        </row>
        <row r="487">
          <cell r="R487">
            <v>14388</v>
          </cell>
          <cell r="S487">
            <v>72</v>
          </cell>
        </row>
        <row r="488">
          <cell r="R488">
            <v>14388</v>
          </cell>
          <cell r="S488">
            <v>72</v>
          </cell>
        </row>
        <row r="489">
          <cell r="R489">
            <v>14532</v>
          </cell>
          <cell r="S489">
            <v>100</v>
          </cell>
        </row>
        <row r="490">
          <cell r="R490">
            <v>14388</v>
          </cell>
          <cell r="S490">
            <v>55</v>
          </cell>
        </row>
        <row r="491">
          <cell r="R491">
            <v>14388</v>
          </cell>
          <cell r="S491">
            <v>60</v>
          </cell>
        </row>
        <row r="492">
          <cell r="R492">
            <v>14388</v>
          </cell>
          <cell r="S492">
            <v>64</v>
          </cell>
        </row>
        <row r="493">
          <cell r="R493">
            <v>14388</v>
          </cell>
          <cell r="S493">
            <v>67</v>
          </cell>
        </row>
        <row r="494">
          <cell r="R494">
            <v>14388</v>
          </cell>
          <cell r="S494">
            <v>69</v>
          </cell>
        </row>
        <row r="495">
          <cell r="R495">
            <v>14388</v>
          </cell>
          <cell r="S495">
            <v>70</v>
          </cell>
        </row>
        <row r="496">
          <cell r="R496">
            <v>14388</v>
          </cell>
          <cell r="S496">
            <v>71</v>
          </cell>
        </row>
        <row r="497">
          <cell r="R497">
            <v>14388</v>
          </cell>
          <cell r="S497">
            <v>70</v>
          </cell>
        </row>
        <row r="498">
          <cell r="R498">
            <v>14532</v>
          </cell>
          <cell r="S498">
            <v>106</v>
          </cell>
        </row>
        <row r="499">
          <cell r="R499">
            <v>14388</v>
          </cell>
          <cell r="S499">
            <v>72</v>
          </cell>
        </row>
        <row r="500">
          <cell r="R500">
            <v>14388</v>
          </cell>
          <cell r="S500">
            <v>72</v>
          </cell>
        </row>
        <row r="501">
          <cell r="R501">
            <v>14388</v>
          </cell>
          <cell r="S501">
            <v>72</v>
          </cell>
        </row>
        <row r="502">
          <cell r="R502">
            <v>14388</v>
          </cell>
          <cell r="S502">
            <v>72</v>
          </cell>
        </row>
        <row r="503">
          <cell r="R503">
            <v>14388</v>
          </cell>
          <cell r="S503">
            <v>72</v>
          </cell>
        </row>
        <row r="504">
          <cell r="R504">
            <v>14388</v>
          </cell>
          <cell r="S504">
            <v>72</v>
          </cell>
        </row>
        <row r="505">
          <cell r="R505">
            <v>14388</v>
          </cell>
          <cell r="S505">
            <v>72</v>
          </cell>
        </row>
        <row r="506">
          <cell r="R506">
            <v>14388</v>
          </cell>
          <cell r="S506">
            <v>72</v>
          </cell>
        </row>
        <row r="507">
          <cell r="R507">
            <v>14388</v>
          </cell>
          <cell r="S507">
            <v>72</v>
          </cell>
        </row>
        <row r="508">
          <cell r="R508">
            <v>14388</v>
          </cell>
          <cell r="S508">
            <v>72</v>
          </cell>
        </row>
        <row r="509">
          <cell r="R509">
            <v>14388</v>
          </cell>
          <cell r="S509">
            <v>72</v>
          </cell>
        </row>
        <row r="510">
          <cell r="R510">
            <v>14388</v>
          </cell>
          <cell r="S510">
            <v>72</v>
          </cell>
        </row>
        <row r="511">
          <cell r="R511">
            <v>14388</v>
          </cell>
          <cell r="S511">
            <v>72</v>
          </cell>
        </row>
        <row r="512">
          <cell r="R512">
            <v>14388</v>
          </cell>
          <cell r="S512">
            <v>72</v>
          </cell>
        </row>
        <row r="513">
          <cell r="R513">
            <v>14532</v>
          </cell>
          <cell r="S513">
            <v>100</v>
          </cell>
        </row>
        <row r="514">
          <cell r="R514">
            <v>14388</v>
          </cell>
          <cell r="S514">
            <v>55</v>
          </cell>
        </row>
        <row r="515">
          <cell r="R515">
            <v>14388</v>
          </cell>
          <cell r="S515">
            <v>60</v>
          </cell>
        </row>
        <row r="516">
          <cell r="R516">
            <v>14388</v>
          </cell>
          <cell r="S516">
            <v>64</v>
          </cell>
        </row>
        <row r="517">
          <cell r="R517">
            <v>14388</v>
          </cell>
          <cell r="S517">
            <v>67</v>
          </cell>
        </row>
        <row r="518">
          <cell r="R518">
            <v>14388</v>
          </cell>
          <cell r="S518">
            <v>69</v>
          </cell>
        </row>
        <row r="519">
          <cell r="R519">
            <v>14388</v>
          </cell>
          <cell r="S519">
            <v>70</v>
          </cell>
        </row>
        <row r="520">
          <cell r="R520">
            <v>14388</v>
          </cell>
          <cell r="S520">
            <v>71</v>
          </cell>
        </row>
        <row r="521">
          <cell r="R521">
            <v>14388</v>
          </cell>
          <cell r="S521">
            <v>70</v>
          </cell>
        </row>
        <row r="522">
          <cell r="R522">
            <v>14532</v>
          </cell>
          <cell r="S522">
            <v>106</v>
          </cell>
        </row>
        <row r="523">
          <cell r="R523">
            <v>14388</v>
          </cell>
          <cell r="S523">
            <v>72</v>
          </cell>
        </row>
        <row r="524">
          <cell r="R524">
            <v>14388</v>
          </cell>
          <cell r="S524">
            <v>72</v>
          </cell>
        </row>
        <row r="525">
          <cell r="R525">
            <v>14388</v>
          </cell>
          <cell r="S525">
            <v>72</v>
          </cell>
        </row>
        <row r="526">
          <cell r="R526">
            <v>14388</v>
          </cell>
          <cell r="S526">
            <v>72</v>
          </cell>
        </row>
        <row r="527">
          <cell r="R527">
            <v>14388</v>
          </cell>
          <cell r="S527">
            <v>72</v>
          </cell>
        </row>
        <row r="528">
          <cell r="R528">
            <v>14388</v>
          </cell>
          <cell r="S528">
            <v>72</v>
          </cell>
        </row>
        <row r="529">
          <cell r="R529">
            <v>14388</v>
          </cell>
          <cell r="S529">
            <v>72</v>
          </cell>
        </row>
        <row r="530">
          <cell r="R530">
            <v>14388</v>
          </cell>
          <cell r="S530">
            <v>72</v>
          </cell>
        </row>
        <row r="531">
          <cell r="R531">
            <v>14388</v>
          </cell>
          <cell r="S531">
            <v>72</v>
          </cell>
        </row>
        <row r="532">
          <cell r="R532">
            <v>14388</v>
          </cell>
          <cell r="S532">
            <v>72</v>
          </cell>
        </row>
        <row r="533">
          <cell r="R533">
            <v>14388</v>
          </cell>
          <cell r="S533">
            <v>72</v>
          </cell>
        </row>
        <row r="534">
          <cell r="R534">
            <v>14388</v>
          </cell>
          <cell r="S534">
            <v>72</v>
          </cell>
        </row>
        <row r="535">
          <cell r="R535">
            <v>14388</v>
          </cell>
          <cell r="S535">
            <v>72</v>
          </cell>
        </row>
        <row r="536">
          <cell r="R536">
            <v>14388</v>
          </cell>
          <cell r="S536">
            <v>72</v>
          </cell>
        </row>
        <row r="537">
          <cell r="R537">
            <v>14532</v>
          </cell>
          <cell r="S537">
            <v>100</v>
          </cell>
        </row>
        <row r="538">
          <cell r="R538">
            <v>14388</v>
          </cell>
          <cell r="S538">
            <v>55</v>
          </cell>
        </row>
        <row r="539">
          <cell r="R539">
            <v>14388</v>
          </cell>
          <cell r="S539">
            <v>60</v>
          </cell>
        </row>
        <row r="540">
          <cell r="R540">
            <v>14388</v>
          </cell>
          <cell r="S540">
            <v>64</v>
          </cell>
        </row>
        <row r="541">
          <cell r="R541">
            <v>14388</v>
          </cell>
          <cell r="S541">
            <v>67</v>
          </cell>
        </row>
        <row r="542">
          <cell r="R542">
            <v>14388</v>
          </cell>
          <cell r="S542">
            <v>69</v>
          </cell>
        </row>
        <row r="543">
          <cell r="R543">
            <v>14388</v>
          </cell>
          <cell r="S543">
            <v>70</v>
          </cell>
        </row>
        <row r="544">
          <cell r="R544">
            <v>14388</v>
          </cell>
          <cell r="S544">
            <v>71</v>
          </cell>
        </row>
        <row r="545">
          <cell r="R545">
            <v>14388</v>
          </cell>
          <cell r="S545">
            <v>70</v>
          </cell>
        </row>
        <row r="546">
          <cell r="R546">
            <v>14532</v>
          </cell>
          <cell r="S546">
            <v>106</v>
          </cell>
        </row>
        <row r="547">
          <cell r="R547">
            <v>14604</v>
          </cell>
          <cell r="S547">
            <v>73</v>
          </cell>
        </row>
        <row r="548">
          <cell r="R548">
            <v>14604</v>
          </cell>
          <cell r="S548">
            <v>73</v>
          </cell>
        </row>
        <row r="549">
          <cell r="R549">
            <v>14604</v>
          </cell>
          <cell r="S549">
            <v>73</v>
          </cell>
        </row>
        <row r="550">
          <cell r="R550">
            <v>14604</v>
          </cell>
          <cell r="S550">
            <v>73</v>
          </cell>
        </row>
        <row r="551">
          <cell r="R551">
            <v>14604</v>
          </cell>
          <cell r="S551">
            <v>73</v>
          </cell>
        </row>
        <row r="552">
          <cell r="R552">
            <v>14604</v>
          </cell>
          <cell r="S552">
            <v>73</v>
          </cell>
        </row>
        <row r="553">
          <cell r="R553">
            <v>14604</v>
          </cell>
          <cell r="S553">
            <v>73</v>
          </cell>
        </row>
        <row r="554">
          <cell r="R554">
            <v>14604</v>
          </cell>
          <cell r="S554">
            <v>73</v>
          </cell>
        </row>
        <row r="555">
          <cell r="R555">
            <v>14604</v>
          </cell>
          <cell r="S555">
            <v>73</v>
          </cell>
        </row>
        <row r="556">
          <cell r="R556">
            <v>14604</v>
          </cell>
          <cell r="S556">
            <v>73</v>
          </cell>
        </row>
        <row r="557">
          <cell r="R557">
            <v>14604</v>
          </cell>
          <cell r="S557">
            <v>73</v>
          </cell>
        </row>
        <row r="558">
          <cell r="R558">
            <v>14604</v>
          </cell>
          <cell r="S558">
            <v>73</v>
          </cell>
        </row>
        <row r="559">
          <cell r="R559">
            <v>14604</v>
          </cell>
          <cell r="S559">
            <v>73</v>
          </cell>
        </row>
        <row r="560">
          <cell r="R560">
            <v>14604</v>
          </cell>
          <cell r="S560">
            <v>73</v>
          </cell>
        </row>
        <row r="561">
          <cell r="R561">
            <v>14750</v>
          </cell>
          <cell r="S561">
            <v>102</v>
          </cell>
        </row>
        <row r="562">
          <cell r="R562">
            <v>14604</v>
          </cell>
          <cell r="S562">
            <v>56</v>
          </cell>
        </row>
        <row r="563">
          <cell r="R563">
            <v>14604</v>
          </cell>
          <cell r="S563">
            <v>61</v>
          </cell>
        </row>
        <row r="564">
          <cell r="R564">
            <v>14604</v>
          </cell>
          <cell r="S564">
            <v>65</v>
          </cell>
        </row>
        <row r="565">
          <cell r="R565">
            <v>14604</v>
          </cell>
          <cell r="S565">
            <v>68</v>
          </cell>
        </row>
        <row r="566">
          <cell r="R566">
            <v>14604</v>
          </cell>
          <cell r="S566">
            <v>70</v>
          </cell>
        </row>
        <row r="567">
          <cell r="R567">
            <v>14604</v>
          </cell>
          <cell r="S567">
            <v>71</v>
          </cell>
        </row>
        <row r="568">
          <cell r="R568">
            <v>14604</v>
          </cell>
          <cell r="S568">
            <v>72</v>
          </cell>
        </row>
        <row r="569">
          <cell r="R569">
            <v>14604</v>
          </cell>
          <cell r="S569">
            <v>71</v>
          </cell>
        </row>
        <row r="570">
          <cell r="R570">
            <v>14750</v>
          </cell>
          <cell r="S570">
            <v>108</v>
          </cell>
        </row>
        <row r="571">
          <cell r="R571">
            <v>14604</v>
          </cell>
          <cell r="S571">
            <v>73</v>
          </cell>
        </row>
        <row r="572">
          <cell r="R572">
            <v>14604</v>
          </cell>
          <cell r="S572">
            <v>73</v>
          </cell>
        </row>
        <row r="573">
          <cell r="R573">
            <v>14604</v>
          </cell>
          <cell r="S573">
            <v>73</v>
          </cell>
        </row>
        <row r="574">
          <cell r="R574">
            <v>14604</v>
          </cell>
          <cell r="S574">
            <v>73</v>
          </cell>
        </row>
        <row r="575">
          <cell r="R575">
            <v>14604</v>
          </cell>
          <cell r="S575">
            <v>73</v>
          </cell>
        </row>
        <row r="576">
          <cell r="R576">
            <v>14604</v>
          </cell>
          <cell r="S576">
            <v>73</v>
          </cell>
        </row>
        <row r="577">
          <cell r="R577">
            <v>14604</v>
          </cell>
          <cell r="S577">
            <v>73</v>
          </cell>
        </row>
        <row r="578">
          <cell r="R578">
            <v>14604</v>
          </cell>
          <cell r="S578">
            <v>73</v>
          </cell>
        </row>
        <row r="579">
          <cell r="R579">
            <v>14604</v>
          </cell>
          <cell r="S579">
            <v>73</v>
          </cell>
        </row>
        <row r="580">
          <cell r="R580">
            <v>14604</v>
          </cell>
          <cell r="S580">
            <v>73</v>
          </cell>
        </row>
        <row r="581">
          <cell r="R581">
            <v>14604</v>
          </cell>
          <cell r="S581">
            <v>73</v>
          </cell>
        </row>
        <row r="582">
          <cell r="R582">
            <v>14604</v>
          </cell>
          <cell r="S582">
            <v>73</v>
          </cell>
        </row>
        <row r="583">
          <cell r="R583">
            <v>14604</v>
          </cell>
          <cell r="S583">
            <v>73</v>
          </cell>
        </row>
        <row r="584">
          <cell r="R584">
            <v>14604</v>
          </cell>
          <cell r="S584">
            <v>73</v>
          </cell>
        </row>
        <row r="585">
          <cell r="R585">
            <v>14750</v>
          </cell>
          <cell r="S585">
            <v>102</v>
          </cell>
        </row>
        <row r="586">
          <cell r="R586">
            <v>14604</v>
          </cell>
          <cell r="S586">
            <v>56</v>
          </cell>
        </row>
        <row r="587">
          <cell r="R587">
            <v>14604</v>
          </cell>
          <cell r="S587">
            <v>61</v>
          </cell>
        </row>
        <row r="588">
          <cell r="R588">
            <v>14604</v>
          </cell>
          <cell r="S588">
            <v>65</v>
          </cell>
        </row>
        <row r="589">
          <cell r="R589">
            <v>14604</v>
          </cell>
          <cell r="S589">
            <v>68</v>
          </cell>
        </row>
        <row r="590">
          <cell r="R590">
            <v>14604</v>
          </cell>
          <cell r="S590">
            <v>70</v>
          </cell>
        </row>
        <row r="591">
          <cell r="R591">
            <v>14604</v>
          </cell>
          <cell r="S591">
            <v>71</v>
          </cell>
        </row>
        <row r="592">
          <cell r="R592">
            <v>14604</v>
          </cell>
          <cell r="S592">
            <v>72</v>
          </cell>
        </row>
        <row r="593">
          <cell r="R593">
            <v>14604</v>
          </cell>
          <cell r="S593">
            <v>71</v>
          </cell>
        </row>
        <row r="594">
          <cell r="R594">
            <v>14750</v>
          </cell>
          <cell r="S594">
            <v>108</v>
          </cell>
        </row>
        <row r="595">
          <cell r="R595">
            <v>14604</v>
          </cell>
          <cell r="S595">
            <v>73</v>
          </cell>
        </row>
        <row r="596">
          <cell r="R596">
            <v>14604</v>
          </cell>
          <cell r="S596">
            <v>73</v>
          </cell>
        </row>
        <row r="597">
          <cell r="R597">
            <v>14604</v>
          </cell>
          <cell r="S597">
            <v>73</v>
          </cell>
        </row>
        <row r="598">
          <cell r="R598">
            <v>14604</v>
          </cell>
          <cell r="S598">
            <v>73</v>
          </cell>
        </row>
        <row r="599">
          <cell r="R599">
            <v>14604</v>
          </cell>
          <cell r="S599">
            <v>73</v>
          </cell>
        </row>
        <row r="600">
          <cell r="R600">
            <v>14604</v>
          </cell>
          <cell r="S600">
            <v>73</v>
          </cell>
        </row>
        <row r="601">
          <cell r="R601">
            <v>14604</v>
          </cell>
          <cell r="S601">
            <v>73</v>
          </cell>
        </row>
        <row r="602">
          <cell r="R602">
            <v>14604</v>
          </cell>
          <cell r="S602">
            <v>73</v>
          </cell>
        </row>
        <row r="603">
          <cell r="R603">
            <v>14604</v>
          </cell>
          <cell r="S603">
            <v>73</v>
          </cell>
        </row>
        <row r="604">
          <cell r="R604">
            <v>14604</v>
          </cell>
          <cell r="S604">
            <v>73</v>
          </cell>
        </row>
        <row r="605">
          <cell r="R605">
            <v>14604</v>
          </cell>
          <cell r="S605">
            <v>73</v>
          </cell>
        </row>
        <row r="606">
          <cell r="R606">
            <v>14604</v>
          </cell>
          <cell r="S606">
            <v>73</v>
          </cell>
        </row>
        <row r="607">
          <cell r="R607">
            <v>14604</v>
          </cell>
          <cell r="S607">
            <v>73</v>
          </cell>
        </row>
        <row r="608">
          <cell r="R608">
            <v>14604</v>
          </cell>
          <cell r="S608">
            <v>73</v>
          </cell>
        </row>
        <row r="609">
          <cell r="R609">
            <v>14750</v>
          </cell>
          <cell r="S609">
            <v>102</v>
          </cell>
        </row>
        <row r="610">
          <cell r="R610">
            <v>14604</v>
          </cell>
          <cell r="S610">
            <v>56</v>
          </cell>
        </row>
        <row r="611">
          <cell r="R611">
            <v>14604</v>
          </cell>
          <cell r="S611">
            <v>61</v>
          </cell>
        </row>
        <row r="612">
          <cell r="R612">
            <v>14604</v>
          </cell>
          <cell r="S612">
            <v>65</v>
          </cell>
        </row>
        <row r="613">
          <cell r="R613">
            <v>14604</v>
          </cell>
          <cell r="S613">
            <v>68</v>
          </cell>
        </row>
        <row r="614">
          <cell r="R614">
            <v>14604</v>
          </cell>
          <cell r="S614">
            <v>70</v>
          </cell>
        </row>
        <row r="615">
          <cell r="R615">
            <v>14604</v>
          </cell>
          <cell r="S615">
            <v>71</v>
          </cell>
        </row>
        <row r="616">
          <cell r="R616">
            <v>14604</v>
          </cell>
          <cell r="S616">
            <v>72</v>
          </cell>
        </row>
        <row r="617">
          <cell r="R617">
            <v>14604</v>
          </cell>
          <cell r="S617">
            <v>71</v>
          </cell>
        </row>
        <row r="618">
          <cell r="R618">
            <v>14750</v>
          </cell>
          <cell r="S618">
            <v>108</v>
          </cell>
        </row>
        <row r="619">
          <cell r="R619">
            <v>14604</v>
          </cell>
          <cell r="S619">
            <v>73</v>
          </cell>
        </row>
        <row r="620">
          <cell r="R620">
            <v>14604</v>
          </cell>
          <cell r="S620">
            <v>73</v>
          </cell>
        </row>
        <row r="621">
          <cell r="R621">
            <v>14604</v>
          </cell>
          <cell r="S621">
            <v>73</v>
          </cell>
        </row>
        <row r="622">
          <cell r="R622">
            <v>14604</v>
          </cell>
          <cell r="S622">
            <v>73</v>
          </cell>
        </row>
        <row r="623">
          <cell r="R623">
            <v>14604</v>
          </cell>
          <cell r="S623">
            <v>73</v>
          </cell>
        </row>
        <row r="624">
          <cell r="R624">
            <v>14604</v>
          </cell>
          <cell r="S624">
            <v>73</v>
          </cell>
        </row>
        <row r="625">
          <cell r="R625">
            <v>14604</v>
          </cell>
          <cell r="S625">
            <v>73</v>
          </cell>
        </row>
        <row r="626">
          <cell r="R626">
            <v>14604</v>
          </cell>
          <cell r="S626">
            <v>73</v>
          </cell>
        </row>
        <row r="627">
          <cell r="R627">
            <v>14604</v>
          </cell>
          <cell r="S627">
            <v>73</v>
          </cell>
        </row>
        <row r="628">
          <cell r="R628">
            <v>14604</v>
          </cell>
          <cell r="S628">
            <v>73</v>
          </cell>
        </row>
        <row r="629">
          <cell r="R629">
            <v>14604</v>
          </cell>
          <cell r="S629">
            <v>73</v>
          </cell>
        </row>
        <row r="630">
          <cell r="R630">
            <v>14604</v>
          </cell>
          <cell r="S630">
            <v>73</v>
          </cell>
        </row>
        <row r="631">
          <cell r="R631">
            <v>14604</v>
          </cell>
          <cell r="S631">
            <v>73</v>
          </cell>
        </row>
        <row r="632">
          <cell r="R632">
            <v>14604</v>
          </cell>
          <cell r="S632">
            <v>73</v>
          </cell>
        </row>
        <row r="633">
          <cell r="R633">
            <v>14750</v>
          </cell>
          <cell r="S633">
            <v>102</v>
          </cell>
        </row>
        <row r="634">
          <cell r="R634">
            <v>14604</v>
          </cell>
          <cell r="S634">
            <v>56</v>
          </cell>
        </row>
        <row r="635">
          <cell r="R635">
            <v>14604</v>
          </cell>
          <cell r="S635">
            <v>61</v>
          </cell>
        </row>
        <row r="636">
          <cell r="R636">
            <v>14604</v>
          </cell>
          <cell r="S636">
            <v>65</v>
          </cell>
        </row>
        <row r="637">
          <cell r="R637">
            <v>14604</v>
          </cell>
          <cell r="S637">
            <v>68</v>
          </cell>
        </row>
        <row r="638">
          <cell r="R638">
            <v>14604</v>
          </cell>
          <cell r="S638">
            <v>70</v>
          </cell>
        </row>
        <row r="639">
          <cell r="R639">
            <v>14604</v>
          </cell>
          <cell r="S639">
            <v>71</v>
          </cell>
        </row>
        <row r="640">
          <cell r="R640">
            <v>14604</v>
          </cell>
          <cell r="S640">
            <v>72</v>
          </cell>
        </row>
        <row r="641">
          <cell r="R641">
            <v>14604</v>
          </cell>
          <cell r="S641">
            <v>71</v>
          </cell>
        </row>
        <row r="642">
          <cell r="R642">
            <v>14750</v>
          </cell>
          <cell r="S642">
            <v>108</v>
          </cell>
        </row>
        <row r="643">
          <cell r="R643">
            <v>14604</v>
          </cell>
          <cell r="S643">
            <v>73</v>
          </cell>
        </row>
        <row r="644">
          <cell r="R644">
            <v>14604</v>
          </cell>
          <cell r="S644">
            <v>73</v>
          </cell>
        </row>
        <row r="645">
          <cell r="R645">
            <v>14604</v>
          </cell>
          <cell r="S645">
            <v>73</v>
          </cell>
        </row>
        <row r="646">
          <cell r="R646">
            <v>14604</v>
          </cell>
          <cell r="S646">
            <v>73</v>
          </cell>
        </row>
        <row r="647">
          <cell r="R647">
            <v>14604</v>
          </cell>
          <cell r="S647">
            <v>73</v>
          </cell>
        </row>
        <row r="648">
          <cell r="R648">
            <v>14604</v>
          </cell>
          <cell r="S648">
            <v>73</v>
          </cell>
        </row>
        <row r="649">
          <cell r="R649">
            <v>14604</v>
          </cell>
          <cell r="S649">
            <v>73</v>
          </cell>
        </row>
        <row r="650">
          <cell r="R650">
            <v>14604</v>
          </cell>
          <cell r="S650">
            <v>73</v>
          </cell>
        </row>
        <row r="651">
          <cell r="R651">
            <v>14604</v>
          </cell>
          <cell r="S651">
            <v>73</v>
          </cell>
        </row>
        <row r="652">
          <cell r="R652">
            <v>14604</v>
          </cell>
          <cell r="S652">
            <v>73</v>
          </cell>
        </row>
        <row r="653">
          <cell r="R653">
            <v>14604</v>
          </cell>
          <cell r="S653">
            <v>73</v>
          </cell>
        </row>
        <row r="654">
          <cell r="R654">
            <v>14604</v>
          </cell>
          <cell r="S654">
            <v>73</v>
          </cell>
        </row>
        <row r="655">
          <cell r="R655">
            <v>14604</v>
          </cell>
          <cell r="S655">
            <v>73</v>
          </cell>
        </row>
        <row r="656">
          <cell r="R656">
            <v>14604</v>
          </cell>
          <cell r="S656">
            <v>73</v>
          </cell>
        </row>
        <row r="657">
          <cell r="R657">
            <v>14750</v>
          </cell>
          <cell r="S657">
            <v>102</v>
          </cell>
        </row>
        <row r="658">
          <cell r="R658">
            <v>14604</v>
          </cell>
          <cell r="S658">
            <v>56</v>
          </cell>
        </row>
        <row r="659">
          <cell r="R659">
            <v>14604</v>
          </cell>
          <cell r="S659">
            <v>61</v>
          </cell>
        </row>
        <row r="660">
          <cell r="R660">
            <v>14604</v>
          </cell>
          <cell r="S660">
            <v>65</v>
          </cell>
        </row>
        <row r="661">
          <cell r="R661">
            <v>14604</v>
          </cell>
          <cell r="S661">
            <v>68</v>
          </cell>
        </row>
        <row r="662">
          <cell r="R662">
            <v>14604</v>
          </cell>
          <cell r="S662">
            <v>70</v>
          </cell>
        </row>
        <row r="663">
          <cell r="R663">
            <v>14604</v>
          </cell>
          <cell r="S663">
            <v>71</v>
          </cell>
        </row>
        <row r="664">
          <cell r="R664">
            <v>14604</v>
          </cell>
          <cell r="S664">
            <v>72</v>
          </cell>
        </row>
        <row r="665">
          <cell r="R665">
            <v>14604</v>
          </cell>
          <cell r="S665">
            <v>71</v>
          </cell>
        </row>
        <row r="666">
          <cell r="R666">
            <v>14750</v>
          </cell>
          <cell r="S666">
            <v>108</v>
          </cell>
        </row>
        <row r="667">
          <cell r="R667">
            <v>14820</v>
          </cell>
          <cell r="S667">
            <v>74</v>
          </cell>
        </row>
        <row r="668">
          <cell r="R668">
            <v>14820</v>
          </cell>
          <cell r="S668">
            <v>74</v>
          </cell>
        </row>
        <row r="669">
          <cell r="R669">
            <v>14820</v>
          </cell>
          <cell r="S669">
            <v>74</v>
          </cell>
        </row>
        <row r="670">
          <cell r="R670">
            <v>14820</v>
          </cell>
          <cell r="S670">
            <v>74</v>
          </cell>
        </row>
        <row r="671">
          <cell r="R671">
            <v>14820</v>
          </cell>
          <cell r="S671">
            <v>74</v>
          </cell>
        </row>
        <row r="672">
          <cell r="R672">
            <v>14820</v>
          </cell>
          <cell r="S672">
            <v>74</v>
          </cell>
        </row>
        <row r="673">
          <cell r="R673">
            <v>14820</v>
          </cell>
          <cell r="S673">
            <v>74</v>
          </cell>
        </row>
        <row r="674">
          <cell r="R674">
            <v>14820</v>
          </cell>
          <cell r="S674">
            <v>74</v>
          </cell>
        </row>
        <row r="675">
          <cell r="R675">
            <v>14820</v>
          </cell>
          <cell r="S675">
            <v>74</v>
          </cell>
        </row>
        <row r="676">
          <cell r="R676">
            <v>14820</v>
          </cell>
          <cell r="S676">
            <v>74</v>
          </cell>
        </row>
        <row r="677">
          <cell r="R677">
            <v>14820</v>
          </cell>
          <cell r="S677">
            <v>74</v>
          </cell>
        </row>
        <row r="678">
          <cell r="R678">
            <v>14820</v>
          </cell>
          <cell r="S678">
            <v>74</v>
          </cell>
        </row>
        <row r="679">
          <cell r="R679">
            <v>14820</v>
          </cell>
          <cell r="S679">
            <v>74</v>
          </cell>
        </row>
        <row r="680">
          <cell r="R680">
            <v>14820</v>
          </cell>
          <cell r="S680">
            <v>74</v>
          </cell>
        </row>
        <row r="681">
          <cell r="R681">
            <v>14968</v>
          </cell>
          <cell r="S681">
            <v>103</v>
          </cell>
        </row>
        <row r="682">
          <cell r="R682">
            <v>14820</v>
          </cell>
          <cell r="S682">
            <v>57</v>
          </cell>
        </row>
        <row r="683">
          <cell r="R683">
            <v>14820</v>
          </cell>
          <cell r="S683">
            <v>62</v>
          </cell>
        </row>
        <row r="684">
          <cell r="R684">
            <v>14820</v>
          </cell>
          <cell r="S684">
            <v>65</v>
          </cell>
        </row>
        <row r="685">
          <cell r="R685">
            <v>14820</v>
          </cell>
          <cell r="S685">
            <v>69</v>
          </cell>
        </row>
        <row r="686">
          <cell r="R686">
            <v>14820</v>
          </cell>
          <cell r="S686">
            <v>71</v>
          </cell>
        </row>
        <row r="687">
          <cell r="R687">
            <v>14820</v>
          </cell>
          <cell r="S687">
            <v>72</v>
          </cell>
        </row>
        <row r="688">
          <cell r="R688">
            <v>14820</v>
          </cell>
          <cell r="S688">
            <v>73</v>
          </cell>
        </row>
        <row r="689">
          <cell r="R689">
            <v>14820</v>
          </cell>
          <cell r="S689">
            <v>72</v>
          </cell>
        </row>
        <row r="690">
          <cell r="R690">
            <v>14968</v>
          </cell>
          <cell r="S690">
            <v>109</v>
          </cell>
        </row>
        <row r="691">
          <cell r="R691">
            <v>14820</v>
          </cell>
          <cell r="S691">
            <v>74</v>
          </cell>
        </row>
        <row r="692">
          <cell r="R692">
            <v>14820</v>
          </cell>
          <cell r="S692">
            <v>74</v>
          </cell>
        </row>
        <row r="693">
          <cell r="R693">
            <v>14820</v>
          </cell>
          <cell r="S693">
            <v>74</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2">
          <cell r="R702">
            <v>14820</v>
          </cell>
          <cell r="S702">
            <v>74</v>
          </cell>
        </row>
        <row r="703">
          <cell r="R703">
            <v>14820</v>
          </cell>
          <cell r="S703">
            <v>74</v>
          </cell>
        </row>
        <row r="704">
          <cell r="R704">
            <v>14820</v>
          </cell>
          <cell r="S704">
            <v>74</v>
          </cell>
        </row>
        <row r="705">
          <cell r="R705">
            <v>14968</v>
          </cell>
          <cell r="S705">
            <v>103</v>
          </cell>
        </row>
        <row r="706">
          <cell r="R706">
            <v>14820</v>
          </cell>
          <cell r="S706">
            <v>57</v>
          </cell>
        </row>
        <row r="707">
          <cell r="R707">
            <v>14820</v>
          </cell>
          <cell r="S707">
            <v>62</v>
          </cell>
        </row>
        <row r="708">
          <cell r="R708">
            <v>14820</v>
          </cell>
          <cell r="S708">
            <v>65</v>
          </cell>
        </row>
        <row r="709">
          <cell r="R709">
            <v>14820</v>
          </cell>
          <cell r="S709">
            <v>69</v>
          </cell>
        </row>
        <row r="710">
          <cell r="R710">
            <v>14820</v>
          </cell>
          <cell r="S710">
            <v>71</v>
          </cell>
        </row>
        <row r="711">
          <cell r="R711">
            <v>14820</v>
          </cell>
          <cell r="S711">
            <v>72</v>
          </cell>
        </row>
        <row r="712">
          <cell r="R712">
            <v>14820</v>
          </cell>
          <cell r="S712">
            <v>73</v>
          </cell>
        </row>
        <row r="713">
          <cell r="R713">
            <v>14820</v>
          </cell>
          <cell r="S713">
            <v>72</v>
          </cell>
        </row>
        <row r="714">
          <cell r="R714">
            <v>14968</v>
          </cell>
          <cell r="S714">
            <v>109</v>
          </cell>
        </row>
        <row r="715">
          <cell r="R715">
            <v>14820</v>
          </cell>
          <cell r="S715">
            <v>74</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0">
          <cell r="R730">
            <v>14820</v>
          </cell>
          <cell r="S730">
            <v>57</v>
          </cell>
        </row>
        <row r="731">
          <cell r="R731">
            <v>14820</v>
          </cell>
          <cell r="S731">
            <v>62</v>
          </cell>
        </row>
        <row r="732">
          <cell r="R732">
            <v>14820</v>
          </cell>
          <cell r="S732">
            <v>65</v>
          </cell>
        </row>
        <row r="733">
          <cell r="R733">
            <v>14820</v>
          </cell>
          <cell r="S733">
            <v>69</v>
          </cell>
        </row>
        <row r="734">
          <cell r="R734">
            <v>14820</v>
          </cell>
          <cell r="S734">
            <v>71</v>
          </cell>
        </row>
        <row r="735">
          <cell r="R735">
            <v>14820</v>
          </cell>
          <cell r="S735">
            <v>72</v>
          </cell>
        </row>
        <row r="736">
          <cell r="R736">
            <v>14820</v>
          </cell>
          <cell r="S736">
            <v>73</v>
          </cell>
        </row>
        <row r="737">
          <cell r="R737">
            <v>14820</v>
          </cell>
          <cell r="S737">
            <v>72</v>
          </cell>
        </row>
        <row r="738">
          <cell r="R738">
            <v>14968</v>
          </cell>
          <cell r="S738">
            <v>109</v>
          </cell>
        </row>
        <row r="739">
          <cell r="R739">
            <v>14968</v>
          </cell>
          <cell r="S739">
            <v>150</v>
          </cell>
        </row>
        <row r="740">
          <cell r="R740">
            <v>16465</v>
          </cell>
          <cell r="S740">
            <v>164</v>
          </cell>
        </row>
        <row r="741">
          <cell r="R741">
            <v>16465</v>
          </cell>
          <cell r="S741">
            <v>164</v>
          </cell>
        </row>
        <row r="742">
          <cell r="R742">
            <v>16465</v>
          </cell>
          <cell r="S742">
            <v>164</v>
          </cell>
        </row>
        <row r="743">
          <cell r="R743">
            <v>16465</v>
          </cell>
          <cell r="S743">
            <v>164</v>
          </cell>
        </row>
        <row r="744">
          <cell r="R744">
            <v>16465</v>
          </cell>
          <cell r="S744">
            <v>164</v>
          </cell>
        </row>
        <row r="745">
          <cell r="R745">
            <v>16465</v>
          </cell>
          <cell r="S745">
            <v>164</v>
          </cell>
        </row>
        <row r="746">
          <cell r="R746">
            <v>16465</v>
          </cell>
          <cell r="S746">
            <v>114</v>
          </cell>
        </row>
        <row r="747">
          <cell r="R747">
            <v>16465</v>
          </cell>
          <cell r="S747">
            <v>131</v>
          </cell>
        </row>
        <row r="748">
          <cell r="R748">
            <v>16465</v>
          </cell>
          <cell r="S748">
            <v>149</v>
          </cell>
        </row>
        <row r="749">
          <cell r="R749">
            <v>16465</v>
          </cell>
          <cell r="S749">
            <v>159</v>
          </cell>
        </row>
        <row r="750">
          <cell r="R750">
            <v>16465</v>
          </cell>
          <cell r="S750">
            <v>161</v>
          </cell>
        </row>
        <row r="751">
          <cell r="R751">
            <v>16465</v>
          </cell>
          <cell r="S751">
            <v>120</v>
          </cell>
        </row>
        <row r="752">
          <cell r="R752">
            <v>15672</v>
          </cell>
          <cell r="S752">
            <v>158</v>
          </cell>
        </row>
        <row r="753">
          <cell r="R753">
            <v>15672</v>
          </cell>
          <cell r="S753">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0">
          <cell r="R760">
            <v>15672</v>
          </cell>
          <cell r="S760">
            <v>140</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6">
          <cell r="R766">
            <v>14811</v>
          </cell>
          <cell r="S766">
            <v>75</v>
          </cell>
        </row>
        <row r="767">
          <cell r="R767">
            <v>14811</v>
          </cell>
          <cell r="S767">
            <v>75</v>
          </cell>
        </row>
        <row r="768">
          <cell r="R768">
            <v>14811</v>
          </cell>
          <cell r="S768">
            <v>75</v>
          </cell>
        </row>
        <row r="769">
          <cell r="R769">
            <v>14811</v>
          </cell>
          <cell r="S769">
            <v>75</v>
          </cell>
        </row>
        <row r="770">
          <cell r="R770">
            <v>14811</v>
          </cell>
          <cell r="S770">
            <v>75</v>
          </cell>
        </row>
        <row r="771">
          <cell r="R771">
            <v>14811</v>
          </cell>
          <cell r="S771">
            <v>75</v>
          </cell>
        </row>
        <row r="772">
          <cell r="R772">
            <v>14811</v>
          </cell>
          <cell r="S772">
            <v>75</v>
          </cell>
        </row>
        <row r="773">
          <cell r="R773">
            <v>14811</v>
          </cell>
          <cell r="S773">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0">
          <cell r="R780">
            <v>14811</v>
          </cell>
          <cell r="S780">
            <v>59</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0">
          <cell r="R790">
            <v>14106</v>
          </cell>
          <cell r="S790">
            <v>74</v>
          </cell>
        </row>
        <row r="791">
          <cell r="R791">
            <v>14106</v>
          </cell>
          <cell r="S791">
            <v>71</v>
          </cell>
        </row>
        <row r="792">
          <cell r="R792">
            <v>14106</v>
          </cell>
          <cell r="S792">
            <v>71</v>
          </cell>
        </row>
        <row r="793">
          <cell r="R793">
            <v>14106</v>
          </cell>
          <cell r="S793">
            <v>71</v>
          </cell>
        </row>
        <row r="794">
          <cell r="R794">
            <v>14106</v>
          </cell>
          <cell r="S794">
            <v>71</v>
          </cell>
        </row>
        <row r="795">
          <cell r="R795">
            <v>14106</v>
          </cell>
          <cell r="S795">
            <v>71</v>
          </cell>
        </row>
        <row r="796">
          <cell r="R796">
            <v>14106</v>
          </cell>
          <cell r="S796">
            <v>71</v>
          </cell>
        </row>
        <row r="797">
          <cell r="R797">
            <v>14106</v>
          </cell>
          <cell r="S797">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R805">
            <v>14247</v>
          </cell>
          <cell r="S805">
            <v>99</v>
          </cell>
        </row>
        <row r="806">
          <cell r="R806">
            <v>14106</v>
          </cell>
          <cell r="S806">
            <v>55</v>
          </cell>
        </row>
        <row r="807">
          <cell r="R807">
            <v>14106</v>
          </cell>
          <cell r="S807">
            <v>59</v>
          </cell>
        </row>
        <row r="808">
          <cell r="R808">
            <v>14106</v>
          </cell>
          <cell r="S808">
            <v>63</v>
          </cell>
        </row>
        <row r="809">
          <cell r="R809">
            <v>14106</v>
          </cell>
          <cell r="S809">
            <v>66</v>
          </cell>
        </row>
        <row r="810">
          <cell r="R810">
            <v>14106</v>
          </cell>
          <cell r="S810">
            <v>68</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6">
          <cell r="R816">
            <v>14106</v>
          </cell>
          <cell r="S816">
            <v>74</v>
          </cell>
        </row>
        <row r="817">
          <cell r="R817">
            <v>14106</v>
          </cell>
          <cell r="S817">
            <v>71</v>
          </cell>
        </row>
        <row r="818">
          <cell r="R818">
            <v>14106</v>
          </cell>
          <cell r="S818">
            <v>71</v>
          </cell>
        </row>
        <row r="819">
          <cell r="R819">
            <v>14106</v>
          </cell>
          <cell r="S819">
            <v>71</v>
          </cell>
        </row>
        <row r="820">
          <cell r="R820">
            <v>14106</v>
          </cell>
          <cell r="S820">
            <v>71</v>
          </cell>
        </row>
        <row r="821">
          <cell r="R821">
            <v>14106</v>
          </cell>
          <cell r="S821">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0">
          <cell r="R830">
            <v>14106</v>
          </cell>
          <cell r="S830">
            <v>71</v>
          </cell>
        </row>
        <row r="831">
          <cell r="R831">
            <v>14247</v>
          </cell>
          <cell r="S831">
            <v>99</v>
          </cell>
        </row>
        <row r="832">
          <cell r="R832">
            <v>14106</v>
          </cell>
          <cell r="S832">
            <v>55</v>
          </cell>
        </row>
        <row r="833">
          <cell r="R833">
            <v>14106</v>
          </cell>
          <cell r="S833">
            <v>59</v>
          </cell>
        </row>
        <row r="834">
          <cell r="R834">
            <v>14106</v>
          </cell>
          <cell r="S834">
            <v>63</v>
          </cell>
        </row>
        <row r="835">
          <cell r="R835">
            <v>14106</v>
          </cell>
          <cell r="S835">
            <v>66</v>
          </cell>
        </row>
        <row r="836">
          <cell r="R836">
            <v>14106</v>
          </cell>
          <cell r="S836">
            <v>68</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7">
          <cell r="R857">
            <v>14247</v>
          </cell>
          <cell r="S857">
            <v>99</v>
          </cell>
        </row>
        <row r="858">
          <cell r="R858">
            <v>14106</v>
          </cell>
          <cell r="S858">
            <v>55</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4">
          <cell r="R1024">
            <v>14318</v>
          </cell>
          <cell r="S1024">
            <v>75</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4">
          <cell r="R1154">
            <v>14529</v>
          </cell>
          <cell r="S1154">
            <v>76</v>
          </cell>
        </row>
        <row r="1155">
          <cell r="R1155">
            <v>14529</v>
          </cell>
          <cell r="S1155">
            <v>73</v>
          </cell>
        </row>
        <row r="1156">
          <cell r="R1156">
            <v>14529</v>
          </cell>
          <cell r="S1156">
            <v>73</v>
          </cell>
        </row>
        <row r="1157">
          <cell r="R1157">
            <v>14529</v>
          </cell>
          <cell r="S1157">
            <v>73</v>
          </cell>
        </row>
        <row r="1158">
          <cell r="R1158">
            <v>14529</v>
          </cell>
          <cell r="S1158">
            <v>73</v>
          </cell>
        </row>
        <row r="1159">
          <cell r="R1159">
            <v>14529</v>
          </cell>
          <cell r="S1159">
            <v>73</v>
          </cell>
        </row>
        <row r="1160">
          <cell r="R1160">
            <v>14529</v>
          </cell>
          <cell r="S1160">
            <v>73</v>
          </cell>
        </row>
        <row r="1161">
          <cell r="R1161">
            <v>14529</v>
          </cell>
          <cell r="S1161">
            <v>73</v>
          </cell>
        </row>
        <row r="1162">
          <cell r="R1162">
            <v>14529</v>
          </cell>
          <cell r="S1162">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06">
          <cell r="R1206">
            <v>14529</v>
          </cell>
          <cell r="S1206">
            <v>76</v>
          </cell>
        </row>
        <row r="1207">
          <cell r="R1207">
            <v>14529</v>
          </cell>
          <cell r="S1207">
            <v>73</v>
          </cell>
        </row>
        <row r="1208">
          <cell r="R1208">
            <v>14529</v>
          </cell>
          <cell r="S1208">
            <v>73</v>
          </cell>
        </row>
        <row r="1209">
          <cell r="R1209">
            <v>14529</v>
          </cell>
          <cell r="S1209">
            <v>73</v>
          </cell>
        </row>
        <row r="1210">
          <cell r="R1210">
            <v>14529</v>
          </cell>
          <cell r="S1210">
            <v>73</v>
          </cell>
        </row>
        <row r="1211">
          <cell r="R1211">
            <v>14529</v>
          </cell>
          <cell r="S1211">
            <v>73</v>
          </cell>
        </row>
        <row r="1212">
          <cell r="R1212">
            <v>14529</v>
          </cell>
          <cell r="S1212">
            <v>73</v>
          </cell>
        </row>
        <row r="1213">
          <cell r="R1213">
            <v>14529</v>
          </cell>
          <cell r="S1213">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1">
          <cell r="R1221">
            <v>14674</v>
          </cell>
          <cell r="S1221">
            <v>102</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row r="1336">
          <cell r="R1336">
            <v>15982</v>
          </cell>
          <cell r="S1336">
            <v>83</v>
          </cell>
        </row>
        <row r="1337">
          <cell r="R1337">
            <v>16142</v>
          </cell>
          <cell r="S1337">
            <v>163</v>
          </cell>
        </row>
        <row r="1338">
          <cell r="R1338">
            <v>16142</v>
          </cell>
          <cell r="S1338">
            <v>163</v>
          </cell>
        </row>
        <row r="1339">
          <cell r="R1339">
            <v>16142</v>
          </cell>
          <cell r="S1339">
            <v>163</v>
          </cell>
        </row>
        <row r="1340">
          <cell r="R1340">
            <v>16142</v>
          </cell>
          <cell r="S1340">
            <v>163</v>
          </cell>
        </row>
        <row r="1341">
          <cell r="R1341">
            <v>16142</v>
          </cell>
          <cell r="S1341">
            <v>163</v>
          </cell>
        </row>
        <row r="1342">
          <cell r="R1342">
            <v>16142</v>
          </cell>
          <cell r="S1342">
            <v>163</v>
          </cell>
        </row>
        <row r="1343">
          <cell r="R1343">
            <v>16142</v>
          </cell>
          <cell r="S1343">
            <v>163</v>
          </cell>
        </row>
        <row r="1344">
          <cell r="R1344">
            <v>16142</v>
          </cell>
          <cell r="S1344">
            <v>113</v>
          </cell>
        </row>
        <row r="1345">
          <cell r="R1345">
            <v>16142</v>
          </cell>
          <cell r="S1345">
            <v>130</v>
          </cell>
        </row>
        <row r="1346">
          <cell r="R1346">
            <v>16142</v>
          </cell>
          <cell r="S1346">
            <v>148</v>
          </cell>
        </row>
        <row r="1347">
          <cell r="R1347">
            <v>16142</v>
          </cell>
          <cell r="S1347">
            <v>158</v>
          </cell>
        </row>
        <row r="1348">
          <cell r="R1348">
            <v>16142</v>
          </cell>
          <cell r="S1348">
            <v>160</v>
          </cell>
        </row>
        <row r="1349">
          <cell r="R1349">
            <v>16142</v>
          </cell>
          <cell r="S1349">
            <v>155</v>
          </cell>
        </row>
      </sheetData>
      <sheetData sheetId="28"/>
      <sheetData sheetId="29"/>
      <sheetData sheetId="30"/>
      <sheetData sheetId="31"/>
      <sheetData sheetId="32">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3">
          <cell r="R33">
            <v>28111</v>
          </cell>
          <cell r="S33">
            <v>199</v>
          </cell>
        </row>
        <row r="34">
          <cell r="R34">
            <v>28111</v>
          </cell>
          <cell r="S34">
            <v>212</v>
          </cell>
        </row>
        <row r="35">
          <cell r="R35">
            <v>28111</v>
          </cell>
          <cell r="S35">
            <v>223</v>
          </cell>
        </row>
      </sheetData>
      <sheetData sheetId="33"/>
      <sheetData sheetId="34"/>
      <sheetData sheetId="35"/>
      <sheetData sheetId="36">
        <row r="24">
          <cell r="R24">
            <v>3068</v>
          </cell>
          <cell r="S24">
            <v>14</v>
          </cell>
        </row>
        <row r="25">
          <cell r="R25">
            <v>3068</v>
          </cell>
          <cell r="S25">
            <v>14</v>
          </cell>
        </row>
        <row r="26">
          <cell r="R26">
            <v>3068</v>
          </cell>
          <cell r="S26">
            <v>14</v>
          </cell>
        </row>
        <row r="27">
          <cell r="R27">
            <v>3068</v>
          </cell>
          <cell r="S27">
            <v>14</v>
          </cell>
        </row>
        <row r="28">
          <cell r="R28">
            <v>3068</v>
          </cell>
          <cell r="S28">
            <v>14</v>
          </cell>
        </row>
        <row r="29">
          <cell r="R29">
            <v>3068</v>
          </cell>
          <cell r="S29">
            <v>14</v>
          </cell>
        </row>
        <row r="30">
          <cell r="R30">
            <v>3068</v>
          </cell>
          <cell r="S30">
            <v>14</v>
          </cell>
        </row>
        <row r="31">
          <cell r="R31">
            <v>3068</v>
          </cell>
          <cell r="S31">
            <v>14</v>
          </cell>
        </row>
        <row r="32">
          <cell r="R32">
            <v>3068</v>
          </cell>
          <cell r="S32">
            <v>14</v>
          </cell>
        </row>
        <row r="33">
          <cell r="R33">
            <v>3068</v>
          </cell>
          <cell r="S33">
            <v>14</v>
          </cell>
        </row>
        <row r="34">
          <cell r="R34">
            <v>3068</v>
          </cell>
          <cell r="S34">
            <v>14</v>
          </cell>
        </row>
        <row r="35">
          <cell r="R35">
            <v>3068</v>
          </cell>
          <cell r="S35">
            <v>14</v>
          </cell>
        </row>
        <row r="36">
          <cell r="R36">
            <v>3068</v>
          </cell>
          <cell r="S36">
            <v>14</v>
          </cell>
        </row>
        <row r="37">
          <cell r="R37">
            <v>3068</v>
          </cell>
          <cell r="S37">
            <v>14</v>
          </cell>
        </row>
        <row r="38">
          <cell r="R38">
            <v>3068</v>
          </cell>
          <cell r="S38">
            <v>14</v>
          </cell>
        </row>
        <row r="39">
          <cell r="R39">
            <v>3068</v>
          </cell>
          <cell r="S39">
            <v>14</v>
          </cell>
        </row>
        <row r="40">
          <cell r="R40">
            <v>3068</v>
          </cell>
          <cell r="S40">
            <v>14</v>
          </cell>
        </row>
        <row r="41">
          <cell r="R41">
            <v>3068</v>
          </cell>
          <cell r="S41">
            <v>14</v>
          </cell>
        </row>
        <row r="42">
          <cell r="R42">
            <v>3068</v>
          </cell>
          <cell r="S42">
            <v>14</v>
          </cell>
        </row>
        <row r="43">
          <cell r="R43">
            <v>3129</v>
          </cell>
          <cell r="S43">
            <v>22</v>
          </cell>
        </row>
        <row r="44">
          <cell r="R44">
            <v>3129</v>
          </cell>
          <cell r="S44">
            <v>22</v>
          </cell>
        </row>
        <row r="45">
          <cell r="R45">
            <v>3068</v>
          </cell>
          <cell r="S45">
            <v>14</v>
          </cell>
        </row>
        <row r="46">
          <cell r="R46">
            <v>3068</v>
          </cell>
          <cell r="S46">
            <v>14</v>
          </cell>
        </row>
        <row r="47">
          <cell r="R47">
            <v>3068</v>
          </cell>
          <cell r="S47">
            <v>14</v>
          </cell>
        </row>
        <row r="48">
          <cell r="R48">
            <v>3068</v>
          </cell>
          <cell r="S48">
            <v>14</v>
          </cell>
        </row>
        <row r="49">
          <cell r="R49">
            <v>3068</v>
          </cell>
          <cell r="S49">
            <v>14</v>
          </cell>
        </row>
        <row r="50">
          <cell r="R50">
            <v>3068</v>
          </cell>
          <cell r="S50">
            <v>14</v>
          </cell>
        </row>
        <row r="51">
          <cell r="R51">
            <v>3068</v>
          </cell>
          <cell r="S51">
            <v>14</v>
          </cell>
        </row>
        <row r="52">
          <cell r="R52">
            <v>3068</v>
          </cell>
          <cell r="S52">
            <v>14</v>
          </cell>
        </row>
        <row r="53">
          <cell r="R53">
            <v>3068</v>
          </cell>
          <cell r="S53">
            <v>14</v>
          </cell>
        </row>
        <row r="54">
          <cell r="R54">
            <v>3068</v>
          </cell>
          <cell r="S54">
            <v>14</v>
          </cell>
        </row>
        <row r="55">
          <cell r="R55">
            <v>3129</v>
          </cell>
          <cell r="S55">
            <v>22</v>
          </cell>
        </row>
        <row r="56">
          <cell r="R56">
            <v>3068</v>
          </cell>
          <cell r="S56">
            <v>14</v>
          </cell>
        </row>
        <row r="57">
          <cell r="R57">
            <v>3068</v>
          </cell>
          <cell r="S57">
            <v>14</v>
          </cell>
        </row>
        <row r="58">
          <cell r="R58">
            <v>3068</v>
          </cell>
          <cell r="S58">
            <v>14</v>
          </cell>
        </row>
        <row r="59">
          <cell r="R59">
            <v>3068</v>
          </cell>
          <cell r="S59">
            <v>14</v>
          </cell>
        </row>
        <row r="60">
          <cell r="R60">
            <v>3068</v>
          </cell>
          <cell r="S60">
            <v>14</v>
          </cell>
        </row>
        <row r="61">
          <cell r="R61">
            <v>3068</v>
          </cell>
          <cell r="S61">
            <v>14</v>
          </cell>
        </row>
        <row r="62">
          <cell r="R62">
            <v>3068</v>
          </cell>
          <cell r="S62">
            <v>14</v>
          </cell>
        </row>
        <row r="63">
          <cell r="R63">
            <v>3068</v>
          </cell>
          <cell r="S63">
            <v>14</v>
          </cell>
        </row>
        <row r="64">
          <cell r="R64">
            <v>3068</v>
          </cell>
          <cell r="S64">
            <v>14</v>
          </cell>
        </row>
        <row r="65">
          <cell r="R65">
            <v>3068</v>
          </cell>
          <cell r="S65">
            <v>14</v>
          </cell>
        </row>
        <row r="66">
          <cell r="R66">
            <v>3068</v>
          </cell>
          <cell r="S66">
            <v>14</v>
          </cell>
        </row>
        <row r="67">
          <cell r="R67">
            <v>3068</v>
          </cell>
          <cell r="S67">
            <v>14</v>
          </cell>
        </row>
        <row r="68">
          <cell r="R68">
            <v>3068</v>
          </cell>
          <cell r="S68">
            <v>14</v>
          </cell>
        </row>
        <row r="69">
          <cell r="R69">
            <v>3068</v>
          </cell>
          <cell r="S69">
            <v>14</v>
          </cell>
        </row>
        <row r="70">
          <cell r="R70">
            <v>3068</v>
          </cell>
          <cell r="S70">
            <v>14</v>
          </cell>
        </row>
        <row r="71">
          <cell r="R71">
            <v>3068</v>
          </cell>
          <cell r="S71">
            <v>14</v>
          </cell>
        </row>
        <row r="72">
          <cell r="R72">
            <v>3068</v>
          </cell>
          <cell r="S72">
            <v>14</v>
          </cell>
        </row>
        <row r="73">
          <cell r="R73">
            <v>3068</v>
          </cell>
          <cell r="S73">
            <v>14</v>
          </cell>
        </row>
        <row r="74">
          <cell r="R74">
            <v>3068</v>
          </cell>
          <cell r="S74">
            <v>14</v>
          </cell>
        </row>
        <row r="75">
          <cell r="R75">
            <v>3068</v>
          </cell>
          <cell r="S75">
            <v>14</v>
          </cell>
        </row>
        <row r="76">
          <cell r="R76">
            <v>3129</v>
          </cell>
          <cell r="S76">
            <v>22</v>
          </cell>
        </row>
        <row r="77">
          <cell r="R77">
            <v>3068</v>
          </cell>
          <cell r="S77">
            <v>14</v>
          </cell>
        </row>
        <row r="78">
          <cell r="R78">
            <v>3068</v>
          </cell>
          <cell r="S78">
            <v>14</v>
          </cell>
        </row>
        <row r="79">
          <cell r="R79">
            <v>3129</v>
          </cell>
          <cell r="S79">
            <v>22</v>
          </cell>
        </row>
        <row r="80">
          <cell r="R80">
            <v>3068</v>
          </cell>
          <cell r="S80">
            <v>14</v>
          </cell>
        </row>
        <row r="81">
          <cell r="R81">
            <v>3129</v>
          </cell>
          <cell r="S81">
            <v>22</v>
          </cell>
        </row>
        <row r="82">
          <cell r="R82">
            <v>3068</v>
          </cell>
          <cell r="S82">
            <v>14</v>
          </cell>
        </row>
        <row r="83">
          <cell r="R83">
            <v>3129</v>
          </cell>
          <cell r="S83">
            <v>22</v>
          </cell>
        </row>
        <row r="84">
          <cell r="R84">
            <v>3068</v>
          </cell>
          <cell r="S84">
            <v>14</v>
          </cell>
        </row>
        <row r="85">
          <cell r="R85">
            <v>3068</v>
          </cell>
          <cell r="S85">
            <v>14</v>
          </cell>
        </row>
        <row r="86">
          <cell r="R86">
            <v>3068</v>
          </cell>
          <cell r="S86">
            <v>14</v>
          </cell>
        </row>
        <row r="87">
          <cell r="R87">
            <v>3068</v>
          </cell>
          <cell r="S87">
            <v>14</v>
          </cell>
        </row>
        <row r="88">
          <cell r="R88">
            <v>3068</v>
          </cell>
          <cell r="S88">
            <v>14</v>
          </cell>
        </row>
        <row r="89">
          <cell r="R89">
            <v>3068</v>
          </cell>
          <cell r="S89">
            <v>14</v>
          </cell>
        </row>
        <row r="90">
          <cell r="R90">
            <v>3068</v>
          </cell>
          <cell r="S90">
            <v>14</v>
          </cell>
        </row>
        <row r="91">
          <cell r="R91">
            <v>3068</v>
          </cell>
          <cell r="S91">
            <v>14</v>
          </cell>
        </row>
        <row r="92">
          <cell r="R92">
            <v>3068</v>
          </cell>
          <cell r="S92">
            <v>14</v>
          </cell>
        </row>
        <row r="93">
          <cell r="R93">
            <v>3068</v>
          </cell>
          <cell r="S93">
            <v>14</v>
          </cell>
        </row>
        <row r="94">
          <cell r="R94">
            <v>3068</v>
          </cell>
          <cell r="S94">
            <v>14</v>
          </cell>
        </row>
        <row r="95">
          <cell r="R95">
            <v>3068</v>
          </cell>
          <cell r="S95">
            <v>14</v>
          </cell>
        </row>
        <row r="96">
          <cell r="R96">
            <v>3068</v>
          </cell>
          <cell r="S96">
            <v>14</v>
          </cell>
        </row>
        <row r="97">
          <cell r="R97">
            <v>3068</v>
          </cell>
          <cell r="S97">
            <v>14</v>
          </cell>
        </row>
        <row r="98">
          <cell r="R98">
            <v>3068</v>
          </cell>
          <cell r="S98">
            <v>14</v>
          </cell>
        </row>
        <row r="99">
          <cell r="R99">
            <v>3068</v>
          </cell>
          <cell r="S99">
            <v>14</v>
          </cell>
        </row>
        <row r="100">
          <cell r="R100">
            <v>3068</v>
          </cell>
          <cell r="S100">
            <v>14</v>
          </cell>
        </row>
        <row r="101">
          <cell r="R101">
            <v>3068</v>
          </cell>
          <cell r="S101">
            <v>14</v>
          </cell>
        </row>
        <row r="102">
          <cell r="R102">
            <v>3068</v>
          </cell>
          <cell r="S102">
            <v>14</v>
          </cell>
        </row>
        <row r="103">
          <cell r="R103">
            <v>3068</v>
          </cell>
          <cell r="S103">
            <v>14</v>
          </cell>
        </row>
        <row r="104">
          <cell r="R104">
            <v>3068</v>
          </cell>
          <cell r="S104">
            <v>14</v>
          </cell>
        </row>
        <row r="105">
          <cell r="R105">
            <v>3068</v>
          </cell>
          <cell r="S105">
            <v>14</v>
          </cell>
        </row>
        <row r="106">
          <cell r="R106">
            <v>3068</v>
          </cell>
          <cell r="S106">
            <v>14</v>
          </cell>
        </row>
        <row r="107">
          <cell r="R107">
            <v>3068</v>
          </cell>
          <cell r="S107">
            <v>14</v>
          </cell>
        </row>
        <row r="108">
          <cell r="R108">
            <v>3068</v>
          </cell>
          <cell r="S108">
            <v>14</v>
          </cell>
        </row>
        <row r="109">
          <cell r="R109">
            <v>3068</v>
          </cell>
          <cell r="S109">
            <v>14</v>
          </cell>
        </row>
        <row r="110">
          <cell r="R110">
            <v>3068</v>
          </cell>
          <cell r="S110">
            <v>14</v>
          </cell>
        </row>
        <row r="111">
          <cell r="R111">
            <v>3068</v>
          </cell>
          <cell r="S111">
            <v>14</v>
          </cell>
        </row>
        <row r="112">
          <cell r="R112">
            <v>3068</v>
          </cell>
          <cell r="S112">
            <v>14</v>
          </cell>
        </row>
        <row r="113">
          <cell r="R113">
            <v>3068</v>
          </cell>
          <cell r="S113">
            <v>14</v>
          </cell>
        </row>
        <row r="114">
          <cell r="R114">
            <v>3068</v>
          </cell>
          <cell r="S114">
            <v>14</v>
          </cell>
        </row>
        <row r="115">
          <cell r="R115">
            <v>3068</v>
          </cell>
          <cell r="S115">
            <v>14</v>
          </cell>
        </row>
        <row r="116">
          <cell r="R116">
            <v>3068</v>
          </cell>
          <cell r="S116">
            <v>14</v>
          </cell>
        </row>
        <row r="117">
          <cell r="R117">
            <v>3068</v>
          </cell>
          <cell r="S117">
            <v>14</v>
          </cell>
        </row>
        <row r="118">
          <cell r="R118">
            <v>3068</v>
          </cell>
          <cell r="S118">
            <v>14</v>
          </cell>
        </row>
        <row r="119">
          <cell r="R119">
            <v>3068</v>
          </cell>
          <cell r="S119">
            <v>14</v>
          </cell>
        </row>
        <row r="120">
          <cell r="R120">
            <v>3068</v>
          </cell>
          <cell r="S120">
            <v>14</v>
          </cell>
        </row>
        <row r="121">
          <cell r="R121">
            <v>3068</v>
          </cell>
          <cell r="S121">
            <v>14</v>
          </cell>
        </row>
        <row r="122">
          <cell r="R122">
            <v>3068</v>
          </cell>
          <cell r="S122">
            <v>14</v>
          </cell>
        </row>
        <row r="123">
          <cell r="R123">
            <v>3068</v>
          </cell>
          <cell r="S123">
            <v>14</v>
          </cell>
        </row>
        <row r="124">
          <cell r="R124">
            <v>3068</v>
          </cell>
          <cell r="S124">
            <v>14</v>
          </cell>
        </row>
        <row r="125">
          <cell r="R125">
            <v>3068</v>
          </cell>
          <cell r="S125">
            <v>14</v>
          </cell>
        </row>
        <row r="126">
          <cell r="R126">
            <v>3068</v>
          </cell>
          <cell r="S126">
            <v>14</v>
          </cell>
        </row>
        <row r="127">
          <cell r="R127">
            <v>3068</v>
          </cell>
          <cell r="S127">
            <v>14</v>
          </cell>
        </row>
        <row r="128">
          <cell r="R128">
            <v>3068</v>
          </cell>
          <cell r="S128">
            <v>14</v>
          </cell>
        </row>
        <row r="129">
          <cell r="R129">
            <v>3068</v>
          </cell>
          <cell r="S129">
            <v>14</v>
          </cell>
        </row>
        <row r="130">
          <cell r="R130">
            <v>3068</v>
          </cell>
          <cell r="S130">
            <v>14</v>
          </cell>
        </row>
        <row r="131">
          <cell r="R131">
            <v>3068</v>
          </cell>
          <cell r="S131">
            <v>14</v>
          </cell>
        </row>
        <row r="132">
          <cell r="R132">
            <v>3068</v>
          </cell>
          <cell r="S132">
            <v>14</v>
          </cell>
        </row>
        <row r="133">
          <cell r="R133">
            <v>3068</v>
          </cell>
          <cell r="S133">
            <v>14</v>
          </cell>
        </row>
        <row r="134">
          <cell r="R134">
            <v>3068</v>
          </cell>
          <cell r="S134">
            <v>14</v>
          </cell>
        </row>
        <row r="135">
          <cell r="R135">
            <v>3068</v>
          </cell>
          <cell r="S135">
            <v>14</v>
          </cell>
        </row>
        <row r="136">
          <cell r="R136">
            <v>3068</v>
          </cell>
          <cell r="S136">
            <v>14</v>
          </cell>
        </row>
        <row r="137">
          <cell r="R137">
            <v>3068</v>
          </cell>
          <cell r="S137">
            <v>14</v>
          </cell>
        </row>
        <row r="138">
          <cell r="R138">
            <v>3068</v>
          </cell>
          <cell r="S138">
            <v>14</v>
          </cell>
        </row>
        <row r="139">
          <cell r="R139">
            <v>3068</v>
          </cell>
          <cell r="S139">
            <v>14</v>
          </cell>
        </row>
        <row r="140">
          <cell r="R140">
            <v>3068</v>
          </cell>
          <cell r="S140">
            <v>14</v>
          </cell>
        </row>
        <row r="141">
          <cell r="R141">
            <v>3068</v>
          </cell>
          <cell r="S141">
            <v>14</v>
          </cell>
        </row>
        <row r="142">
          <cell r="R142">
            <v>3068</v>
          </cell>
          <cell r="S142">
            <v>14</v>
          </cell>
        </row>
        <row r="143">
          <cell r="R143">
            <v>3068</v>
          </cell>
          <cell r="S143">
            <v>14</v>
          </cell>
        </row>
        <row r="144">
          <cell r="R144">
            <v>3068</v>
          </cell>
          <cell r="S144">
            <v>14</v>
          </cell>
        </row>
        <row r="145">
          <cell r="R145">
            <v>3068</v>
          </cell>
          <cell r="S145">
            <v>14</v>
          </cell>
        </row>
        <row r="146">
          <cell r="R146">
            <v>3068</v>
          </cell>
          <cell r="S146">
            <v>14</v>
          </cell>
        </row>
        <row r="147">
          <cell r="R147">
            <v>3068</v>
          </cell>
          <cell r="S147">
            <v>14</v>
          </cell>
        </row>
        <row r="148">
          <cell r="R148">
            <v>3068</v>
          </cell>
          <cell r="S148">
            <v>14</v>
          </cell>
        </row>
        <row r="149">
          <cell r="R149">
            <v>3068</v>
          </cell>
          <cell r="S149">
            <v>14</v>
          </cell>
        </row>
        <row r="150">
          <cell r="R150">
            <v>3068</v>
          </cell>
          <cell r="S150">
            <v>14</v>
          </cell>
        </row>
        <row r="151">
          <cell r="R151">
            <v>3068</v>
          </cell>
          <cell r="S151">
            <v>14</v>
          </cell>
        </row>
        <row r="152">
          <cell r="R152">
            <v>3068</v>
          </cell>
          <cell r="S152">
            <v>14</v>
          </cell>
        </row>
        <row r="153">
          <cell r="R153">
            <v>3068</v>
          </cell>
          <cell r="S153">
            <v>14</v>
          </cell>
        </row>
        <row r="154">
          <cell r="R154">
            <v>3068</v>
          </cell>
          <cell r="S154">
            <v>14</v>
          </cell>
        </row>
        <row r="155">
          <cell r="R155">
            <v>3068</v>
          </cell>
          <cell r="S155">
            <v>14</v>
          </cell>
        </row>
        <row r="156">
          <cell r="R156">
            <v>3068</v>
          </cell>
          <cell r="S156">
            <v>14</v>
          </cell>
        </row>
        <row r="157">
          <cell r="R157">
            <v>3068</v>
          </cell>
          <cell r="S157">
            <v>14</v>
          </cell>
        </row>
        <row r="158">
          <cell r="R158">
            <v>3068</v>
          </cell>
          <cell r="S158">
            <v>14</v>
          </cell>
        </row>
        <row r="159">
          <cell r="R159">
            <v>3068</v>
          </cell>
          <cell r="S159">
            <v>14</v>
          </cell>
        </row>
        <row r="160">
          <cell r="R160">
            <v>3068</v>
          </cell>
          <cell r="S160">
            <v>14</v>
          </cell>
        </row>
        <row r="161">
          <cell r="R161">
            <v>3068</v>
          </cell>
          <cell r="S161">
            <v>14</v>
          </cell>
        </row>
        <row r="162">
          <cell r="R162">
            <v>3068</v>
          </cell>
          <cell r="S162">
            <v>14</v>
          </cell>
        </row>
        <row r="163">
          <cell r="R163">
            <v>3068</v>
          </cell>
          <cell r="S163">
            <v>14</v>
          </cell>
        </row>
        <row r="164">
          <cell r="R164">
            <v>3068</v>
          </cell>
          <cell r="S164">
            <v>14</v>
          </cell>
        </row>
        <row r="165">
          <cell r="R165">
            <v>3068</v>
          </cell>
          <cell r="S165">
            <v>14</v>
          </cell>
        </row>
        <row r="166">
          <cell r="R166">
            <v>3068</v>
          </cell>
          <cell r="S166">
            <v>14</v>
          </cell>
        </row>
        <row r="167">
          <cell r="R167">
            <v>3068</v>
          </cell>
          <cell r="S167">
            <v>14</v>
          </cell>
        </row>
        <row r="168">
          <cell r="R168">
            <v>3068</v>
          </cell>
          <cell r="S168">
            <v>14</v>
          </cell>
        </row>
        <row r="169">
          <cell r="R169">
            <v>3068</v>
          </cell>
          <cell r="S169">
            <v>14</v>
          </cell>
        </row>
        <row r="170">
          <cell r="R170">
            <v>3068</v>
          </cell>
          <cell r="S170">
            <v>14</v>
          </cell>
        </row>
        <row r="171">
          <cell r="R171">
            <v>3068</v>
          </cell>
          <cell r="S171">
            <v>14</v>
          </cell>
        </row>
        <row r="172">
          <cell r="R172">
            <v>3068</v>
          </cell>
          <cell r="S172">
            <v>14</v>
          </cell>
        </row>
        <row r="173">
          <cell r="R173">
            <v>3068</v>
          </cell>
          <cell r="S173">
            <v>14</v>
          </cell>
        </row>
        <row r="174">
          <cell r="R174">
            <v>3068</v>
          </cell>
          <cell r="S174">
            <v>14</v>
          </cell>
        </row>
        <row r="175">
          <cell r="R175">
            <v>3068</v>
          </cell>
          <cell r="S175">
            <v>14</v>
          </cell>
        </row>
        <row r="176">
          <cell r="R176">
            <v>3068</v>
          </cell>
          <cell r="S176">
            <v>14</v>
          </cell>
        </row>
        <row r="177">
          <cell r="R177">
            <v>3068</v>
          </cell>
          <cell r="S177">
            <v>14</v>
          </cell>
        </row>
        <row r="178">
          <cell r="R178">
            <v>3068</v>
          </cell>
          <cell r="S178">
            <v>14</v>
          </cell>
        </row>
        <row r="179">
          <cell r="R179">
            <v>3068</v>
          </cell>
          <cell r="S179">
            <v>14</v>
          </cell>
        </row>
        <row r="180">
          <cell r="R180">
            <v>3068</v>
          </cell>
          <cell r="S180">
            <v>14</v>
          </cell>
        </row>
        <row r="181">
          <cell r="R181">
            <v>3068</v>
          </cell>
          <cell r="S181">
            <v>14</v>
          </cell>
        </row>
        <row r="182">
          <cell r="R182">
            <v>3068</v>
          </cell>
          <cell r="S182">
            <v>14</v>
          </cell>
        </row>
        <row r="183">
          <cell r="R183">
            <v>3068</v>
          </cell>
          <cell r="S183">
            <v>14</v>
          </cell>
        </row>
        <row r="184">
          <cell r="R184">
            <v>3068</v>
          </cell>
          <cell r="S184">
            <v>14</v>
          </cell>
        </row>
        <row r="185">
          <cell r="R185">
            <v>3068</v>
          </cell>
          <cell r="S185">
            <v>14</v>
          </cell>
        </row>
        <row r="186">
          <cell r="R186">
            <v>3068</v>
          </cell>
          <cell r="S186">
            <v>14</v>
          </cell>
        </row>
        <row r="187">
          <cell r="R187">
            <v>3068</v>
          </cell>
          <cell r="S187">
            <v>14</v>
          </cell>
        </row>
        <row r="188">
          <cell r="R188">
            <v>3068</v>
          </cell>
          <cell r="S188">
            <v>14</v>
          </cell>
        </row>
        <row r="189">
          <cell r="R189">
            <v>3068</v>
          </cell>
          <cell r="S189">
            <v>14</v>
          </cell>
        </row>
        <row r="190">
          <cell r="R190">
            <v>3068</v>
          </cell>
          <cell r="S190">
            <v>14</v>
          </cell>
        </row>
        <row r="191">
          <cell r="R191">
            <v>3068</v>
          </cell>
          <cell r="S191">
            <v>14</v>
          </cell>
        </row>
        <row r="192">
          <cell r="R192">
            <v>3068</v>
          </cell>
          <cell r="S192">
            <v>14</v>
          </cell>
        </row>
        <row r="193">
          <cell r="R193">
            <v>3068</v>
          </cell>
          <cell r="S193">
            <v>14</v>
          </cell>
        </row>
        <row r="194">
          <cell r="R194">
            <v>3068</v>
          </cell>
          <cell r="S194">
            <v>14</v>
          </cell>
        </row>
        <row r="195">
          <cell r="R195">
            <v>3068</v>
          </cell>
          <cell r="S195">
            <v>14</v>
          </cell>
        </row>
        <row r="196">
          <cell r="R196">
            <v>3068</v>
          </cell>
          <cell r="S196">
            <v>14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139467.97</v>
          </cell>
          <cell r="C14">
            <v>123131.88</v>
          </cell>
          <cell r="D14">
            <v>381008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 ca="1">'预评函-封皮'!B46</f>
        <v>吴薇（注册号：1419970001)、郑燚（注册号：1120070131)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估价对象为北京市房地产，为所有。根据《国有土地使用证》[]，估价对象（分摊）出让国有建设用地使用权面积为0平方米，建筑面积为79600.4300000006平方米。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估价对象为北京市房地产,属开发建设的，该项目尚在开发建设中。根据《国有土地使用证》[]，估价对象（分摊）出让国有建设用地使用权面积为0平方米，规划建筑面积为79600.4300000006平方米。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2023年11月28日（评估专业人员实地查勘之日）</v>
      </c>
    </row>
    <row r="13" spans="1:2" s="1198" customFormat="1">
      <c r="A13" s="1196" t="s">
        <v>529</v>
      </c>
      <c r="B13" s="1197"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73</v>
      </c>
    </row>
    <row r="21" spans="1:2" s="1198" customFormat="1">
      <c r="A21" s="1196" t="s">
        <v>537</v>
      </c>
      <c r="B21" s="1197">
        <f ca="1">'预评函-2'!D7</f>
        <v>14190</v>
      </c>
    </row>
    <row r="22" spans="1:2" s="1198" customFormat="1">
      <c r="A22" s="1196" t="s">
        <v>538</v>
      </c>
      <c r="B22" s="1197" t="str">
        <f ca="1">'预评函-2'!D6</f>
        <v>柒拾叁万元整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73</v>
      </c>
    </row>
    <row r="31" spans="1:2" s="1198" customFormat="1">
      <c r="A31" s="1196" t="s">
        <v>576</v>
      </c>
      <c r="B31" s="1197">
        <f ca="1">'预评函-2'!D15</f>
        <v>14190</v>
      </c>
    </row>
    <row r="32" spans="1:2" s="1198" customFormat="1">
      <c r="A32" s="1196" t="s">
        <v>543</v>
      </c>
      <c r="B32" s="1197" t="str">
        <f ca="1">'预评函-2'!D14</f>
        <v>柒拾叁万元整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79600.430000000633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吴薇</v>
      </c>
    </row>
    <row r="71" spans="1:2">
      <c r="A71" s="1196" t="s">
        <v>563</v>
      </c>
      <c r="B71" s="1197">
        <f ca="1">'预评函-4'!B4</f>
        <v>1419970001</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B3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973</v>
      </c>
      <c r="C1" s="1536" t="s">
        <v>314</v>
      </c>
      <c r="D1" s="1538" t="s">
        <v>3346</v>
      </c>
      <c r="E1" s="1537" t="s">
        <v>974</v>
      </c>
      <c r="F1" s="1537" t="s">
        <v>975</v>
      </c>
      <c r="G1" s="1537" t="s">
        <v>976</v>
      </c>
      <c r="H1" s="1537" t="s">
        <v>977</v>
      </c>
      <c r="I1" s="1537" t="s">
        <v>978</v>
      </c>
      <c r="J1" s="1537" t="s">
        <v>979</v>
      </c>
      <c r="K1" s="1537" t="s">
        <v>980</v>
      </c>
      <c r="L1" s="1537" t="s">
        <v>981</v>
      </c>
      <c r="M1" s="1537" t="s">
        <v>982</v>
      </c>
      <c r="N1" s="1537" t="s">
        <v>983</v>
      </c>
      <c r="O1" s="1537" t="s">
        <v>984</v>
      </c>
      <c r="P1" s="1538" t="s">
        <v>309</v>
      </c>
      <c r="Q1" s="1538" t="s">
        <v>447</v>
      </c>
      <c r="R1" s="1537" t="s">
        <v>441</v>
      </c>
      <c r="S1" s="1537" t="s">
        <v>985</v>
      </c>
      <c r="T1" s="1539" t="s">
        <v>986</v>
      </c>
      <c r="U1" s="1537" t="s">
        <v>987</v>
      </c>
      <c r="V1" s="1537" t="s">
        <v>988</v>
      </c>
      <c r="W1" s="1537" t="s">
        <v>311</v>
      </c>
    </row>
    <row r="2" spans="1:23">
      <c r="A2" s="1541" t="s">
        <v>19</v>
      </c>
      <c r="B2" s="1541" t="s">
        <v>989</v>
      </c>
      <c r="C2" s="1542" t="s">
        <v>315</v>
      </c>
      <c r="D2" s="1543" t="s">
        <v>990</v>
      </c>
      <c r="E2" s="1543" t="s">
        <v>991</v>
      </c>
      <c r="F2" s="1543" t="s">
        <v>992</v>
      </c>
      <c r="G2" s="1543">
        <v>20</v>
      </c>
      <c r="H2" s="1543" t="s">
        <v>992</v>
      </c>
      <c r="I2" s="1543" t="s">
        <v>3332</v>
      </c>
      <c r="J2" s="1543" t="s">
        <v>993</v>
      </c>
      <c r="K2" s="1543" t="s">
        <v>994</v>
      </c>
      <c r="L2" s="1543" t="s">
        <v>994</v>
      </c>
      <c r="M2" s="1543" t="s">
        <v>994</v>
      </c>
      <c r="N2" s="1543" t="s">
        <v>994</v>
      </c>
      <c r="O2" s="1543" t="s">
        <v>994</v>
      </c>
      <c r="P2" s="1543" t="s">
        <v>994</v>
      </c>
      <c r="Q2" s="1543" t="s">
        <v>994</v>
      </c>
      <c r="R2" s="1543" t="s">
        <v>443</v>
      </c>
      <c r="S2" s="1543" t="s">
        <v>994</v>
      </c>
      <c r="T2" s="1543" t="s">
        <v>995</v>
      </c>
      <c r="U2" s="1543" t="s">
        <v>994</v>
      </c>
      <c r="V2" s="1543" t="s">
        <v>996</v>
      </c>
      <c r="W2" s="1543" t="s">
        <v>994</v>
      </c>
    </row>
    <row r="3" spans="1:23">
      <c r="A3" s="1541" t="s">
        <v>997</v>
      </c>
      <c r="B3" s="1544" t="s">
        <v>448</v>
      </c>
      <c r="C3" s="1545" t="s">
        <v>316</v>
      </c>
      <c r="D3" s="1543" t="s">
        <v>998</v>
      </c>
      <c r="E3" s="1543" t="s">
        <v>13</v>
      </c>
      <c r="F3" s="1543" t="s">
        <v>999</v>
      </c>
      <c r="G3" s="1543">
        <v>40</v>
      </c>
      <c r="H3" s="1543" t="s">
        <v>999</v>
      </c>
      <c r="I3" s="1543" t="s">
        <v>3333</v>
      </c>
      <c r="J3" s="1543" t="s">
        <v>1000</v>
      </c>
      <c r="K3" s="1543" t="s">
        <v>1001</v>
      </c>
      <c r="L3" s="1543" t="s">
        <v>1001</v>
      </c>
      <c r="M3" s="1543" t="s">
        <v>1001</v>
      </c>
      <c r="N3" s="1543" t="s">
        <v>1001</v>
      </c>
      <c r="O3" s="1543" t="s">
        <v>1001</v>
      </c>
      <c r="P3" s="1543" t="s">
        <v>1001</v>
      </c>
      <c r="Q3" s="1543" t="s">
        <v>1001</v>
      </c>
      <c r="R3" s="1543" t="s">
        <v>442</v>
      </c>
      <c r="S3" s="1543" t="s">
        <v>1001</v>
      </c>
      <c r="T3" s="1543" t="s">
        <v>1002</v>
      </c>
      <c r="U3" s="1543" t="s">
        <v>1001</v>
      </c>
      <c r="V3" s="1543" t="s">
        <v>1003</v>
      </c>
      <c r="W3" s="1543" t="s">
        <v>1001</v>
      </c>
    </row>
    <row r="4" spans="1:23">
      <c r="A4" s="1541" t="s">
        <v>1004</v>
      </c>
      <c r="B4" s="1541" t="s">
        <v>1005</v>
      </c>
      <c r="C4" s="1542" t="s">
        <v>317</v>
      </c>
      <c r="D4" s="1543" t="s">
        <v>389</v>
      </c>
      <c r="E4" s="1543" t="s">
        <v>1006</v>
      </c>
      <c r="F4" s="1543" t="s">
        <v>1007</v>
      </c>
      <c r="G4" s="1543">
        <v>50</v>
      </c>
      <c r="H4" s="1543" t="s">
        <v>1007</v>
      </c>
      <c r="I4" s="1543" t="s">
        <v>3334</v>
      </c>
      <c r="K4" s="1543" t="s">
        <v>1008</v>
      </c>
      <c r="L4" s="1543" t="s">
        <v>1008</v>
      </c>
      <c r="M4" s="1543" t="s">
        <v>1008</v>
      </c>
      <c r="N4" s="1543" t="s">
        <v>1008</v>
      </c>
      <c r="O4" s="1543" t="s">
        <v>1008</v>
      </c>
      <c r="P4" s="1543" t="s">
        <v>1008</v>
      </c>
      <c r="Q4" s="1543" t="s">
        <v>1008</v>
      </c>
      <c r="R4" s="1543" t="s">
        <v>444</v>
      </c>
      <c r="S4" s="1543" t="s">
        <v>1008</v>
      </c>
      <c r="T4" s="1543" t="s">
        <v>1009</v>
      </c>
      <c r="U4" s="1543" t="s">
        <v>1008</v>
      </c>
      <c r="W4" s="1543" t="s">
        <v>1008</v>
      </c>
    </row>
    <row r="5" spans="1:23">
      <c r="A5" s="1541" t="s">
        <v>1010</v>
      </c>
      <c r="B5" s="1544" t="s">
        <v>3377</v>
      </c>
      <c r="C5" s="1542" t="s">
        <v>318</v>
      </c>
      <c r="F5" s="1543" t="s">
        <v>1011</v>
      </c>
      <c r="G5" s="1543">
        <v>70</v>
      </c>
      <c r="H5" s="1543" t="s">
        <v>1012</v>
      </c>
      <c r="I5" s="1543" t="s">
        <v>3335</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449</v>
      </c>
      <c r="C6" s="1547" t="s">
        <v>24</v>
      </c>
      <c r="F6" s="1543" t="s">
        <v>1012</v>
      </c>
      <c r="H6" s="1543" t="s">
        <v>1016</v>
      </c>
      <c r="I6" s="1543" t="s">
        <v>3336</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450</v>
      </c>
      <c r="C7" s="1542" t="s">
        <v>25</v>
      </c>
      <c r="F7" s="1543" t="s">
        <v>1019</v>
      </c>
      <c r="H7" s="1543" t="s">
        <v>1020</v>
      </c>
      <c r="I7" s="1543" t="s">
        <v>3337</v>
      </c>
    </row>
    <row r="8" spans="1:23">
      <c r="A8" s="1541" t="s">
        <v>1021</v>
      </c>
      <c r="B8" s="1541" t="s">
        <v>1022</v>
      </c>
      <c r="C8" s="1542" t="s">
        <v>319</v>
      </c>
      <c r="F8" s="1543" t="s">
        <v>1023</v>
      </c>
      <c r="H8" s="1543" t="s">
        <v>2572</v>
      </c>
      <c r="I8" s="1543" t="s">
        <v>3338</v>
      </c>
    </row>
    <row r="9" spans="1:23">
      <c r="A9" s="1541" t="s">
        <v>1024</v>
      </c>
      <c r="B9" s="1541" t="s">
        <v>1025</v>
      </c>
      <c r="C9" s="1542" t="s">
        <v>320</v>
      </c>
      <c r="F9" s="1543" t="s">
        <v>1026</v>
      </c>
      <c r="H9" s="1543"/>
      <c r="I9" s="1546" t="s">
        <v>3339</v>
      </c>
    </row>
    <row r="10" spans="1:23">
      <c r="A10" s="1541" t="s">
        <v>1027</v>
      </c>
      <c r="B10" s="1541" t="s">
        <v>1028</v>
      </c>
      <c r="C10" s="1542" t="s">
        <v>321</v>
      </c>
      <c r="F10" s="1543" t="s">
        <v>2573</v>
      </c>
      <c r="I10" s="1546" t="s">
        <v>3340</v>
      </c>
    </row>
    <row r="11" spans="1:23">
      <c r="A11" s="1541" t="s">
        <v>1029</v>
      </c>
      <c r="B11" s="1541" t="s">
        <v>1030</v>
      </c>
      <c r="C11" s="1542" t="s">
        <v>322</v>
      </c>
      <c r="F11" s="1543" t="s">
        <v>13</v>
      </c>
      <c r="I11" s="1546" t="s">
        <v>3341</v>
      </c>
    </row>
    <row r="12" spans="1:23">
      <c r="A12" s="1541" t="s">
        <v>1031</v>
      </c>
      <c r="B12" s="1541" t="s">
        <v>1032</v>
      </c>
      <c r="C12" s="1542" t="s">
        <v>323</v>
      </c>
      <c r="I12" s="1546" t="s">
        <v>3342</v>
      </c>
    </row>
    <row r="13" spans="1:23">
      <c r="A13" s="1541" t="s">
        <v>1033</v>
      </c>
      <c r="B13" s="1541" t="s">
        <v>1034</v>
      </c>
      <c r="C13" s="1542" t="s">
        <v>324</v>
      </c>
      <c r="I13" s="1546" t="s">
        <v>3343</v>
      </c>
    </row>
    <row r="14" spans="1:23">
      <c r="A14" s="1541" t="s">
        <v>1035</v>
      </c>
      <c r="B14" s="1541" t="s">
        <v>1036</v>
      </c>
      <c r="C14" s="1543" t="s">
        <v>13</v>
      </c>
      <c r="I14" s="1546" t="s">
        <v>3344</v>
      </c>
    </row>
    <row r="15" spans="1:23">
      <c r="A15" s="1541" t="s">
        <v>1037</v>
      </c>
      <c r="B15" s="1541" t="s">
        <v>1038</v>
      </c>
      <c r="C15" s="1542"/>
      <c r="I15" s="1546" t="s">
        <v>3345</v>
      </c>
    </row>
    <row r="16" spans="1:23">
      <c r="A16" s="1541" t="s">
        <v>1039</v>
      </c>
      <c r="B16" s="1541" t="s">
        <v>312</v>
      </c>
      <c r="C16" s="1542"/>
    </row>
    <row r="17" spans="1:3">
      <c r="A17" s="1541" t="s">
        <v>1040</v>
      </c>
      <c r="B17" s="1541" t="s">
        <v>2284</v>
      </c>
      <c r="C17" s="1542"/>
    </row>
    <row r="18" spans="1:3">
      <c r="A18" s="1541" t="s">
        <v>1041</v>
      </c>
      <c r="B18" s="1541" t="s">
        <v>2428</v>
      </c>
      <c r="C18" s="1542"/>
    </row>
    <row r="19" spans="1:3">
      <c r="A19" s="1541" t="s">
        <v>1042</v>
      </c>
      <c r="B19" s="1544" t="s">
        <v>3374</v>
      </c>
      <c r="C19" s="1542"/>
    </row>
    <row r="20" spans="1:3">
      <c r="A20" s="1541" t="s">
        <v>1043</v>
      </c>
      <c r="B20" s="1544" t="s">
        <v>3375</v>
      </c>
      <c r="C20" s="1542"/>
    </row>
    <row r="21" spans="1:3">
      <c r="A21" s="1541" t="s">
        <v>1044</v>
      </c>
      <c r="B21" s="1541" t="s">
        <v>313</v>
      </c>
      <c r="C21" s="1542"/>
    </row>
    <row r="22" spans="1:3">
      <c r="A22" s="1541" t="s">
        <v>1045</v>
      </c>
      <c r="B22" s="1541" t="s">
        <v>313</v>
      </c>
      <c r="C22" s="1542"/>
    </row>
    <row r="23" spans="1:3">
      <c r="A23" s="1541" t="s">
        <v>1046</v>
      </c>
      <c r="B23" s="1541" t="s">
        <v>313</v>
      </c>
      <c r="C23" s="1542"/>
    </row>
    <row r="24" spans="1:3">
      <c r="A24" s="1541" t="s">
        <v>1047</v>
      </c>
      <c r="B24" s="1541" t="s">
        <v>313</v>
      </c>
      <c r="C24" s="1542"/>
    </row>
    <row r="25" spans="1:3">
      <c r="A25" s="1541" t="s">
        <v>1048</v>
      </c>
      <c r="B25" s="1541" t="s">
        <v>313</v>
      </c>
      <c r="C25" s="1542"/>
    </row>
    <row r="26" spans="1:3">
      <c r="A26" s="1541" t="s">
        <v>1049</v>
      </c>
      <c r="B26" s="1541" t="s">
        <v>313</v>
      </c>
      <c r="C26" s="1542"/>
    </row>
    <row r="27" spans="1:3">
      <c r="A27" s="3503" t="s">
        <v>3993</v>
      </c>
      <c r="B27" s="1541" t="s">
        <v>313</v>
      </c>
      <c r="C27" s="1542"/>
    </row>
    <row r="28" spans="1:3">
      <c r="A28" s="3503" t="s">
        <v>3994</v>
      </c>
      <c r="B28" s="1541" t="s">
        <v>313</v>
      </c>
      <c r="C28" s="1542"/>
    </row>
    <row r="29" spans="1:3">
      <c r="A29" s="3503" t="s">
        <v>3995</v>
      </c>
      <c r="B29" s="1541" t="s">
        <v>313</v>
      </c>
      <c r="C29" s="1542"/>
    </row>
    <row r="30" spans="1:3">
      <c r="A30" s="3503" t="s">
        <v>3996</v>
      </c>
      <c r="B30" s="1541" t="s">
        <v>313</v>
      </c>
      <c r="C30" s="1542"/>
    </row>
    <row r="31" spans="1:3">
      <c r="A31" s="3503" t="s">
        <v>3997</v>
      </c>
      <c r="B31" s="1541" t="s">
        <v>313</v>
      </c>
      <c r="C31" s="1542"/>
    </row>
    <row r="32" spans="1:3">
      <c r="A32" s="3503" t="s">
        <v>3998</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1549" t="s">
        <v>385</v>
      </c>
      <c r="C54" s="1546" t="s">
        <v>583</v>
      </c>
    </row>
    <row r="55" spans="1:4">
      <c r="A55" s="3586"/>
      <c r="B55" s="1549" t="s">
        <v>386</v>
      </c>
      <c r="C55" s="1546" t="s">
        <v>584</v>
      </c>
    </row>
    <row r="56" spans="1:4">
      <c r="A56" s="3586"/>
      <c r="B56" s="1549" t="s">
        <v>387</v>
      </c>
      <c r="C56" s="1546" t="s">
        <v>588</v>
      </c>
    </row>
    <row r="57" spans="1:4">
      <c r="A57" s="358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1" t="s">
        <v>2588</v>
      </c>
      <c r="J1" s="3221"/>
      <c r="K1" s="3221"/>
      <c r="L1" s="3221"/>
      <c r="M1" s="3221"/>
      <c r="N1" s="3432"/>
      <c r="O1" s="3432"/>
      <c r="P1" s="3432"/>
      <c r="Q1" s="3432"/>
      <c r="R1" s="3432"/>
    </row>
    <row r="2" spans="1:18">
      <c r="A2" s="3012"/>
      <c r="B2" s="3013"/>
      <c r="C2" s="3013"/>
      <c r="D2" s="3013"/>
      <c r="E2" s="3013"/>
      <c r="F2" s="3014"/>
      <c r="I2" s="3587" t="s">
        <v>2575</v>
      </c>
      <c r="J2" s="3587"/>
      <c r="K2" s="3587"/>
      <c r="L2" s="3587"/>
      <c r="M2" s="3587"/>
      <c r="N2" s="3587"/>
      <c r="O2" s="3587"/>
      <c r="P2" s="3587"/>
      <c r="Q2" s="3587"/>
      <c r="R2" s="3587"/>
    </row>
    <row r="3" spans="1:18">
      <c r="A3" s="3015" t="s">
        <v>2496</v>
      </c>
      <c r="B3" s="3016">
        <f>项目基本情况!D3</f>
        <v>45258</v>
      </c>
      <c r="C3" s="3018"/>
      <c r="D3" s="3018"/>
      <c r="E3" s="3018"/>
      <c r="F3" s="3014"/>
      <c r="I3" s="3433"/>
      <c r="J3" s="3433" t="s">
        <v>2579</v>
      </c>
      <c r="K3" s="3433" t="s">
        <v>2580</v>
      </c>
      <c r="L3" s="3433" t="s">
        <v>2581</v>
      </c>
      <c r="M3" s="3433" t="s">
        <v>2582</v>
      </c>
      <c r="N3" s="3434" t="s">
        <v>2583</v>
      </c>
      <c r="O3" s="3434" t="s">
        <v>2584</v>
      </c>
      <c r="P3" s="3434" t="s">
        <v>2585</v>
      </c>
      <c r="Q3" s="3434" t="s">
        <v>2586</v>
      </c>
      <c r="R3" s="3434" t="s">
        <v>2587</v>
      </c>
    </row>
    <row r="4" spans="1:18">
      <c r="A4" s="3015" t="s">
        <v>2497</v>
      </c>
      <c r="B4" s="3018" t="s">
        <v>2498</v>
      </c>
      <c r="C4" s="3018" t="s">
        <v>2499</v>
      </c>
      <c r="D4" s="3018" t="s">
        <v>2500</v>
      </c>
      <c r="E4" s="3018" t="s">
        <v>2501</v>
      </c>
      <c r="F4" s="3014"/>
      <c r="I4" s="3433" t="s">
        <v>2576</v>
      </c>
      <c r="J4" s="3433">
        <v>80</v>
      </c>
      <c r="K4" s="3433">
        <v>70</v>
      </c>
      <c r="L4" s="3433">
        <v>20</v>
      </c>
      <c r="M4" s="3433">
        <v>30</v>
      </c>
      <c r="N4" s="3018">
        <v>45</v>
      </c>
      <c r="O4" s="3018">
        <v>60</v>
      </c>
      <c r="P4" s="3018">
        <v>50</v>
      </c>
      <c r="Q4" s="3018">
        <v>20</v>
      </c>
      <c r="R4" s="3018">
        <v>375</v>
      </c>
    </row>
    <row r="5" spans="1:18">
      <c r="A5" s="3019">
        <v>40</v>
      </c>
      <c r="B5" s="3016">
        <v>46375</v>
      </c>
      <c r="C5" s="3018">
        <f>ROUNDDOWN(MIN((B5-B3)/365,A5),2)</f>
        <v>3.06</v>
      </c>
      <c r="D5" s="3020">
        <f>IF(ISERROR(ROUND(POWER(1+E5,A5-C5)*(POWER(1+E5,C5)-1)/(POWER(1+E5,A5)-1),3)),0,ROUND(POWER(1+E5,A5-C5)*(POWER(1+E5,C5)-1)/(POWER(1+E5,A5)-1),4))</f>
        <v>0.14280000000000001</v>
      </c>
      <c r="E5" s="3021">
        <v>0.04</v>
      </c>
      <c r="F5" s="3014"/>
      <c r="I5" s="3433" t="s">
        <v>2577</v>
      </c>
      <c r="J5" s="3433">
        <v>70</v>
      </c>
      <c r="K5" s="3433">
        <v>60</v>
      </c>
      <c r="L5" s="3433">
        <v>15</v>
      </c>
      <c r="M5" s="3433">
        <v>25</v>
      </c>
      <c r="N5" s="3018">
        <v>40</v>
      </c>
      <c r="O5" s="3018">
        <v>50</v>
      </c>
      <c r="P5" s="3018">
        <v>40</v>
      </c>
      <c r="Q5" s="3018">
        <v>15</v>
      </c>
      <c r="R5" s="3018">
        <v>315</v>
      </c>
    </row>
    <row r="6" spans="1:18">
      <c r="A6" s="3019">
        <v>50</v>
      </c>
      <c r="B6" s="3016">
        <v>50028</v>
      </c>
      <c r="C6" s="3018">
        <f>ROUNDDOWN(MIN((B6-B3)/365,A6),2)</f>
        <v>13.06</v>
      </c>
      <c r="D6" s="3020">
        <f>IF(ISERROR(ROUND(POWER(1+E6,A6-C6)*(POWER(1+E6,C6)-1)/(POWER(1+E6,A6)-1),3)),0,ROUND(POWER(1+E6,A6-C6)*(POWER(1+E6,C6)-1)/(POWER(1+E6,A6)-1),4))</f>
        <v>0.46650000000000003</v>
      </c>
      <c r="E6" s="3021">
        <v>0.04</v>
      </c>
      <c r="F6" s="3014"/>
      <c r="I6" s="3433" t="s">
        <v>2578</v>
      </c>
      <c r="J6" s="3433">
        <v>60</v>
      </c>
      <c r="K6" s="3433">
        <v>50</v>
      </c>
      <c r="L6" s="3433">
        <v>10</v>
      </c>
      <c r="M6" s="3433">
        <v>20</v>
      </c>
      <c r="N6" s="3018">
        <v>35</v>
      </c>
      <c r="O6" s="3018">
        <v>40</v>
      </c>
      <c r="P6" s="3018">
        <v>30</v>
      </c>
      <c r="Q6" s="3018">
        <v>10</v>
      </c>
      <c r="R6" s="3018">
        <v>255</v>
      </c>
    </row>
    <row r="7" spans="1:18">
      <c r="A7" s="3019">
        <v>70</v>
      </c>
      <c r="B7" s="3016">
        <v>57333</v>
      </c>
      <c r="C7" s="3018">
        <f>ROUNDDOWN(MIN((B7-B3)/365,A7),2)</f>
        <v>33.08</v>
      </c>
      <c r="D7" s="3020">
        <f>IF(ISERROR(ROUND(POWER(1+E7,A7-C7)*(POWER(1+E7,C7)-1)/(POWER(1+E7,A7)-1),3)),0,ROUND(POWER(1+E7,A7-C7)*(POWER(1+E7,C7)-1)/(POWER(1+E7,A7)-1),4))</f>
        <v>0.77659999999999996</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ROUND(POWER(1+D23,B23-C23)*(POWER(1+D23,C23)-1)/(POWER(1+D23,B23)-1),3)</f>
        <v>0.84599999999999997</v>
      </c>
      <c r="F23" s="3034">
        <f>F22</f>
        <v>0.7</v>
      </c>
      <c r="G23" s="3032">
        <f>ROUND(100*(1-(1-E23)*F23),1)</f>
        <v>89.2</v>
      </c>
      <c r="I23" s="3053">
        <v>15</v>
      </c>
      <c r="J23" s="3053">
        <v>74.099999999999994</v>
      </c>
      <c r="K23" s="3053">
        <f t="shared" ref="K23:K30" si="0">J23-J22</f>
        <v>8.6999999999999886</v>
      </c>
      <c r="L23" s="3053" t="s">
        <v>2562</v>
      </c>
      <c r="M23" s="3053" t="s">
        <v>2563</v>
      </c>
    </row>
    <row r="24" spans="1:13">
      <c r="A24" s="3030" t="s">
        <v>2523</v>
      </c>
      <c r="B24" s="3033">
        <v>70</v>
      </c>
      <c r="C24" s="3033">
        <v>50</v>
      </c>
      <c r="D24" s="3034">
        <v>0.04</v>
      </c>
      <c r="E24" s="3031">
        <f>ROUND(POWER(1+D24,B24-C24)*(POWER(1+D24,C24)-1)/(POWER(1+D24,B24)-1),3)</f>
        <v>0.91800000000000004</v>
      </c>
      <c r="F24" s="3034">
        <f>F23</f>
        <v>0.7</v>
      </c>
      <c r="G24" s="3032">
        <f>ROUND(100*(1-(1-E24)*F24),1)</f>
        <v>94.3</v>
      </c>
      <c r="I24" s="3053">
        <v>20</v>
      </c>
      <c r="J24" s="3053">
        <v>81</v>
      </c>
      <c r="K24" s="3053">
        <f t="shared" si="0"/>
        <v>6.9000000000000057</v>
      </c>
      <c r="L24" s="3053" t="s">
        <v>2561</v>
      </c>
      <c r="M24" s="3053">
        <v>10</v>
      </c>
    </row>
    <row r="25" spans="1:13">
      <c r="A25" s="3030" t="s">
        <v>2524</v>
      </c>
      <c r="B25" s="3033">
        <v>70</v>
      </c>
      <c r="C25" s="3033">
        <v>60</v>
      </c>
      <c r="D25" s="3034">
        <v>0.04</v>
      </c>
      <c r="E25" s="3031">
        <f>ROUND(POWER(1+D25,B25-C25)*(POWER(1+D25,C25)-1)/(POWER(1+D25,B25)-1),3)</f>
        <v>0.96699999999999997</v>
      </c>
      <c r="F25" s="3034">
        <f>F24</f>
        <v>0.7</v>
      </c>
      <c r="G25" s="3032">
        <f>ROUND(100*(1-(1-E25)*F25),1)</f>
        <v>97.7</v>
      </c>
      <c r="I25" s="3053">
        <v>25</v>
      </c>
      <c r="J25" s="3053">
        <v>86.3</v>
      </c>
      <c r="K25" s="3053">
        <f t="shared" si="0"/>
        <v>5.2999999999999972</v>
      </c>
      <c r="L25" s="3053" t="s">
        <v>2565</v>
      </c>
      <c r="M25" s="3053">
        <v>8</v>
      </c>
    </row>
    <row r="26" spans="1:13">
      <c r="A26" s="3035"/>
      <c r="B26" s="3036"/>
      <c r="C26" s="3036"/>
      <c r="D26" s="3036"/>
      <c r="E26" s="3036"/>
      <c r="F26" s="3036"/>
      <c r="G26" s="3037"/>
      <c r="I26" s="3053">
        <v>30</v>
      </c>
      <c r="J26" s="3053">
        <v>90.5</v>
      </c>
      <c r="K26" s="3053">
        <f t="shared" si="0"/>
        <v>4.2000000000000028</v>
      </c>
      <c r="L26" s="3053" t="s">
        <v>2566</v>
      </c>
      <c r="M26" s="3053">
        <v>5</v>
      </c>
    </row>
    <row r="27" spans="1:13">
      <c r="A27" s="3035" t="s">
        <v>2525</v>
      </c>
      <c r="B27" s="3036"/>
      <c r="C27" s="3036"/>
      <c r="D27" s="3036"/>
      <c r="E27" s="3036"/>
      <c r="F27" s="3036"/>
      <c r="G27" s="3037"/>
      <c r="I27" s="3053">
        <v>35</v>
      </c>
      <c r="J27" s="3053">
        <v>93.8</v>
      </c>
      <c r="K27" s="3053">
        <f t="shared" si="0"/>
        <v>3.2999999999999972</v>
      </c>
      <c r="L27" s="3053" t="s">
        <v>2567</v>
      </c>
      <c r="M27" s="3053">
        <v>3</v>
      </c>
    </row>
    <row r="28" spans="1:13">
      <c r="A28" s="3035" t="s">
        <v>2526</v>
      </c>
      <c r="B28" s="3036"/>
      <c r="C28" s="3036"/>
      <c r="D28" s="3036"/>
      <c r="E28" s="3036"/>
      <c r="F28" s="3036"/>
      <c r="G28" s="3037"/>
      <c r="I28" s="3053">
        <v>40</v>
      </c>
      <c r="J28" s="3053">
        <v>96.4</v>
      </c>
      <c r="K28" s="3053">
        <f t="shared" si="0"/>
        <v>2.6000000000000085</v>
      </c>
      <c r="L28" s="3053" t="s">
        <v>2568</v>
      </c>
      <c r="M28" s="3053">
        <v>2</v>
      </c>
    </row>
    <row r="29" spans="1:13">
      <c r="A29" s="3035" t="s">
        <v>2527</v>
      </c>
      <c r="B29" s="3036"/>
      <c r="C29" s="3036"/>
      <c r="D29" s="3036"/>
      <c r="E29" s="3036"/>
      <c r="F29" s="3036"/>
      <c r="G29" s="3037"/>
      <c r="I29" s="3053">
        <v>45</v>
      </c>
      <c r="J29" s="3053">
        <v>98.4</v>
      </c>
      <c r="K29" s="3053">
        <f t="shared" si="0"/>
        <v>2</v>
      </c>
    </row>
    <row r="30" spans="1:13">
      <c r="A30" s="3035" t="s">
        <v>2528</v>
      </c>
      <c r="B30" s="3036"/>
      <c r="C30" s="3036"/>
      <c r="D30" s="3036"/>
      <c r="E30" s="3036"/>
      <c r="F30" s="3036"/>
      <c r="G30" s="3037"/>
      <c r="I30" s="3053">
        <v>50</v>
      </c>
      <c r="J30" s="3053">
        <v>100</v>
      </c>
      <c r="K30" s="3053">
        <f t="shared" si="0"/>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1">J36-J35</f>
        <v>9.2999999999999972</v>
      </c>
      <c r="L36" s="3053" t="s">
        <v>2562</v>
      </c>
      <c r="M36" s="3053" t="s">
        <v>2563</v>
      </c>
    </row>
    <row r="37" spans="1:13">
      <c r="A37" s="3035" t="s">
        <v>2535</v>
      </c>
      <c r="B37" s="3036"/>
      <c r="C37" s="3036"/>
      <c r="D37" s="3036"/>
      <c r="E37" s="3036"/>
      <c r="F37" s="3036"/>
      <c r="G37" s="3037"/>
      <c r="I37" s="3053">
        <v>20</v>
      </c>
      <c r="J37" s="3053">
        <v>83.6</v>
      </c>
      <c r="K37" s="3053">
        <f t="shared" si="1"/>
        <v>7.2999999999999972</v>
      </c>
      <c r="L37" s="3053" t="s">
        <v>2561</v>
      </c>
      <c r="M37" s="3053">
        <v>10</v>
      </c>
    </row>
    <row r="38" spans="1:13">
      <c r="A38" s="3035" t="s">
        <v>2536</v>
      </c>
      <c r="B38" s="3036"/>
      <c r="C38" s="3036"/>
      <c r="D38" s="3036"/>
      <c r="E38" s="3036"/>
      <c r="F38" s="3036"/>
      <c r="G38" s="3037"/>
      <c r="I38" s="3053">
        <v>25</v>
      </c>
      <c r="J38" s="3053">
        <v>89.3</v>
      </c>
      <c r="K38" s="3053">
        <f t="shared" si="1"/>
        <v>5.7000000000000028</v>
      </c>
      <c r="L38" s="3053" t="s">
        <v>2565</v>
      </c>
      <c r="M38" s="3053">
        <v>8</v>
      </c>
    </row>
    <row r="39" spans="1:13">
      <c r="A39" s="3035"/>
      <c r="B39" s="3036"/>
      <c r="C39" s="3036"/>
      <c r="D39" s="3036"/>
      <c r="E39" s="3036"/>
      <c r="F39" s="3036"/>
      <c r="G39" s="3037"/>
      <c r="I39" s="3053">
        <v>30</v>
      </c>
      <c r="J39" s="3053">
        <v>93.8</v>
      </c>
      <c r="K39" s="3053">
        <f t="shared" si="1"/>
        <v>4.5</v>
      </c>
      <c r="L39" s="3053" t="s">
        <v>2566</v>
      </c>
      <c r="M39" s="3053">
        <v>6</v>
      </c>
    </row>
    <row r="40" spans="1:13">
      <c r="A40" s="3038" t="s">
        <v>2537</v>
      </c>
      <c r="B40" s="3039"/>
      <c r="C40" s="3039"/>
      <c r="D40" s="3039"/>
      <c r="E40" s="3039"/>
      <c r="F40" s="3039"/>
      <c r="G40" s="3040"/>
      <c r="I40" s="3053">
        <v>35</v>
      </c>
      <c r="J40" s="3053">
        <v>97.2</v>
      </c>
      <c r="K40" s="3053">
        <f t="shared" si="1"/>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1"/>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J46-J45</f>
        <v>5.0999999999999943</v>
      </c>
    </row>
    <row r="47" spans="1:13">
      <c r="I47" s="3053">
        <v>60</v>
      </c>
      <c r="J47" s="3053">
        <v>97.7</v>
      </c>
      <c r="K47" s="305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2159</v>
      </c>
      <c r="B1" s="3588" t="str">
        <f>IF(B10="北京市","北京市",C10)&amp;F10&amp;IF('结果表-办公'!G1="在建","出让国有建设用地使用权及在建建筑物",IF('结果表-办公'!G1="土地","出让国有建设用地使用权",))&amp;B9&amp;"预评估"</f>
        <v>北京市房地产抵押价值预评估</v>
      </c>
      <c r="C1" s="3589"/>
      <c r="D1" s="3589"/>
      <c r="E1" s="3589"/>
      <c r="F1" s="3589"/>
      <c r="G1" s="3589"/>
      <c r="H1" s="3589"/>
      <c r="I1" s="3590"/>
      <c r="J1" s="2466"/>
      <c r="K1" s="2363"/>
      <c r="L1" s="2364"/>
      <c r="M1" s="2364"/>
      <c r="N1" s="2365"/>
      <c r="O1" s="1571"/>
      <c r="P1" s="2365"/>
      <c r="Q1" s="2365"/>
      <c r="R1" s="2365"/>
      <c r="S1" s="1677" t="str">
        <f>IF(B10="北京市","北京市",C10)&amp;F10&amp;IF('结果表-办公'!G1="在建","出让国有建设用地使用权及在建建筑物房地产抵押价值",IF('结果表-办公'!G1="土地","出让国有建设用地使用权抵押价值",B9))</f>
        <v>北京市房地产抵押价值</v>
      </c>
      <c r="T1" s="1740"/>
      <c r="U1" s="1740"/>
      <c r="V1" s="1740"/>
      <c r="W1" s="1740"/>
      <c r="X1" s="1740"/>
      <c r="Y1" s="1740"/>
      <c r="Z1" s="1740"/>
      <c r="AA1" s="1740"/>
      <c r="AB1" s="1740"/>
    </row>
    <row r="2" spans="1:30">
      <c r="A2" s="2362" t="s">
        <v>2160</v>
      </c>
      <c r="B2" s="2366"/>
      <c r="C2" s="2367"/>
      <c r="D2" s="2665"/>
      <c r="E2" s="2657"/>
      <c r="F2" s="2657"/>
      <c r="G2" s="2658"/>
      <c r="H2" s="2658"/>
      <c r="I2" s="2658"/>
      <c r="J2" s="2466"/>
      <c r="K2" s="2363"/>
      <c r="L2" s="2364"/>
      <c r="M2" s="2364"/>
      <c r="N2" s="2365"/>
      <c r="O2" s="1571"/>
      <c r="P2" s="2365"/>
      <c r="Q2" s="2365"/>
      <c r="R2" s="2365"/>
      <c r="S2" s="1677" t="str">
        <f>IF(B10="北京市","北京市",C10)&amp;F10&amp;IF('结果表-办公'!G1="在建","出让国有建设用地使用权及在建建筑物房地产",IF('结果表-办公'!G1="土地","出让国有建设用地使用权","房地产"))</f>
        <v>北京市房地产</v>
      </c>
      <c r="T2" s="1740"/>
      <c r="U2" s="1740"/>
      <c r="V2" s="1740"/>
      <c r="W2" s="1740"/>
      <c r="X2" s="1740"/>
      <c r="Y2" s="1740"/>
      <c r="Z2" s="1740"/>
      <c r="AA2" s="1740"/>
      <c r="AB2" s="1740"/>
    </row>
    <row r="3" spans="1:30">
      <c r="A3" s="302" t="s">
        <v>2161</v>
      </c>
      <c r="B3" s="2368">
        <v>45258</v>
      </c>
      <c r="C3" s="2369" t="s">
        <v>2162</v>
      </c>
      <c r="D3" s="2368">
        <f>B3</f>
        <v>45258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2163</v>
      </c>
      <c r="B4" s="2370" t="s">
        <v>3378</v>
      </c>
      <c r="C4" s="2371">
        <f ca="1">SUMIF(注册房地产估价师,B4,估价师及机构信息!B3:B24)</f>
        <v>1419970001</v>
      </c>
      <c r="D4" s="2370" t="s">
        <v>3379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吴薇（注册号：1419970001)、郑燚（注册号：1120070131)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2164</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2165</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2166</v>
      </c>
      <c r="B7" s="2382"/>
      <c r="C7" s="2380"/>
      <c r="D7" s="2381"/>
      <c r="E7" s="2657"/>
      <c r="F7" s="2659"/>
      <c r="G7" s="2659"/>
      <c r="H7" s="2659"/>
      <c r="I7" s="2659"/>
      <c r="J7" s="2434"/>
      <c r="K7" s="2611"/>
      <c r="L7" s="2608"/>
      <c r="M7" s="2608"/>
      <c r="N7" s="2434"/>
      <c r="O7" s="2445"/>
      <c r="P7" s="2434"/>
      <c r="Q7" s="2434"/>
      <c r="R7" s="2434"/>
    </row>
    <row r="8" spans="1:30">
      <c r="A8" s="2383" t="s">
        <v>2167</v>
      </c>
      <c r="B8" s="2384" t="s">
        <v>3373</v>
      </c>
      <c r="C8" s="2385"/>
      <c r="D8" s="3591" t="s">
        <v>2168</v>
      </c>
      <c r="E8" s="2386" t="s">
        <v>3380</v>
      </c>
      <c r="F8" s="2387"/>
      <c r="G8" s="2658"/>
      <c r="H8" s="2658"/>
      <c r="I8" s="2658"/>
      <c r="J8" s="2434"/>
      <c r="K8" s="2609"/>
      <c r="L8" s="2608"/>
      <c r="M8" s="2608"/>
      <c r="N8" s="2434"/>
      <c r="O8" s="2445"/>
      <c r="P8" s="2434"/>
      <c r="Q8" s="2434"/>
      <c r="R8" s="2434"/>
    </row>
    <row r="9" spans="1:30" ht="13.5" thickBot="1">
      <c r="A9" s="2388" t="s">
        <v>2169</v>
      </c>
      <c r="B9" s="2389" t="s">
        <v>3380</v>
      </c>
      <c r="C9" s="2390"/>
      <c r="D9" s="3592"/>
      <c r="E9" s="2389"/>
      <c r="F9" s="2391"/>
      <c r="G9" s="2660"/>
      <c r="H9" s="2660"/>
      <c r="I9" s="2660"/>
      <c r="J9" s="2434"/>
      <c r="K9" s="2611"/>
      <c r="L9" s="2608"/>
      <c r="M9" s="2608"/>
      <c r="N9" s="2434"/>
      <c r="O9" s="2445"/>
      <c r="P9" s="2434"/>
      <c r="Q9" s="2434"/>
      <c r="R9" s="2434"/>
    </row>
    <row r="10" spans="1:30" ht="13.5" thickTop="1">
      <c r="A10" s="2392" t="s">
        <v>2170</v>
      </c>
      <c r="B10" s="2393" t="s">
        <v>3381</v>
      </c>
      <c r="C10" s="2394"/>
      <c r="D10" s="2377"/>
      <c r="E10" s="2395" t="s">
        <v>2171</v>
      </c>
      <c r="F10" s="2661"/>
      <c r="G10" s="2662"/>
      <c r="H10" s="2663"/>
      <c r="I10" s="2664"/>
      <c r="J10" s="2434"/>
      <c r="K10" s="2611"/>
      <c r="L10" s="2608"/>
      <c r="M10" s="2608"/>
      <c r="N10" s="2434"/>
      <c r="O10" s="2445"/>
      <c r="P10" s="2434"/>
      <c r="Q10" s="2434"/>
      <c r="R10" s="2434"/>
    </row>
    <row r="11" spans="1:30">
      <c r="A11" s="2396" t="s">
        <v>2172</v>
      </c>
      <c r="B11" s="2397" t="s">
        <v>3382</v>
      </c>
      <c r="C11" s="2398"/>
      <c r="D11" s="2399"/>
      <c r="E11" s="2365"/>
      <c r="F11" s="2365"/>
      <c r="G11" s="2365"/>
      <c r="H11" s="2365"/>
      <c r="I11" s="2365"/>
      <c r="J11" s="3056"/>
      <c r="K11" s="3055"/>
      <c r="L11" s="2608"/>
      <c r="M11" s="2608"/>
      <c r="N11" s="2434"/>
      <c r="O11" s="2445"/>
      <c r="P11" s="2434"/>
      <c r="Q11" s="2434"/>
      <c r="R11" s="2434"/>
    </row>
    <row r="12" spans="1:30">
      <c r="A12" s="2400" t="s">
        <v>2173</v>
      </c>
      <c r="B12" s="323" t="s">
        <v>2174</v>
      </c>
      <c r="C12" s="2401" t="s">
        <v>2175</v>
      </c>
      <c r="D12" s="2401" t="s">
        <v>2176</v>
      </c>
      <c r="E12" s="2401" t="s">
        <v>2177</v>
      </c>
      <c r="F12" s="2401" t="s">
        <v>2178</v>
      </c>
      <c r="G12" s="2401" t="s">
        <v>2179</v>
      </c>
      <c r="H12" s="2401" t="s">
        <v>2180</v>
      </c>
      <c r="I12" s="3054" t="s">
        <v>2571</v>
      </c>
      <c r="J12" s="3057"/>
      <c r="K12" s="2608"/>
      <c r="L12" s="2608"/>
      <c r="M12" s="2434"/>
      <c r="N12" s="2445"/>
      <c r="O12" s="2434"/>
      <c r="P12" s="2434"/>
      <c r="Q12" s="2434"/>
      <c r="AD12" s="1740"/>
    </row>
    <row r="13" spans="1:30" ht="15">
      <c r="A13" s="3418" t="s">
        <v>3327</v>
      </c>
      <c r="B13" s="2402" t="s">
        <v>2181</v>
      </c>
      <c r="C13" s="852"/>
      <c r="D13" s="3477">
        <v>51266</v>
      </c>
      <c r="E13" s="3477">
        <v>54918</v>
      </c>
      <c r="F13" s="3477">
        <v>54918</v>
      </c>
      <c r="G13" s="852"/>
      <c r="H13" s="852"/>
      <c r="I13" s="852"/>
      <c r="J13" s="3057"/>
      <c r="K13" s="2608"/>
      <c r="L13" s="2608"/>
      <c r="M13" s="2434"/>
      <c r="N13" s="2445"/>
      <c r="O13" s="2434"/>
      <c r="P13" s="2434"/>
      <c r="Q13" s="2434"/>
      <c r="AD13" s="1740"/>
    </row>
    <row r="14" spans="1:30" ht="15">
      <c r="A14" s="1076"/>
      <c r="B14" s="2402" t="s">
        <v>2182</v>
      </c>
      <c r="C14" s="2403"/>
      <c r="D14" s="3478">
        <v>40</v>
      </c>
      <c r="E14" s="3478">
        <v>50</v>
      </c>
      <c r="F14" s="3478">
        <v>50</v>
      </c>
      <c r="G14" s="2403"/>
      <c r="H14" s="2403"/>
      <c r="I14" s="2403"/>
      <c r="J14" s="3058"/>
      <c r="K14" s="2608"/>
      <c r="L14" s="2608"/>
      <c r="M14" s="2434"/>
      <c r="N14" s="2445"/>
      <c r="O14" s="2434"/>
      <c r="P14" s="2434"/>
      <c r="Q14" s="2434"/>
      <c r="AD14" s="1740"/>
    </row>
    <row r="15" spans="1:30">
      <c r="A15" s="320"/>
      <c r="B15" s="2404" t="s">
        <v>2183</v>
      </c>
      <c r="C15" s="2405" t="str">
        <f>IF(A13="出让",IF(C13="","",ROUNDDOWN(MIN((C13-$D$3)/365,C14),2)),C14)</f>
        <v/>
      </c>
      <c r="D15" s="2405">
        <f>IF(A13="出让",IF(D13="","",ROUNDDOWN(MIN((D13-$D$3)/365,D14),2)),D14)</f>
        <v>16.46</v>
      </c>
      <c r="E15" s="2405">
        <f>IF(A13="出让",IF(E13="","",ROUNDDOWN(MIN((E13-$D$3)/365,E14),2)),E14)</f>
        <v>26.46</v>
      </c>
      <c r="F15" s="2405">
        <f>IF(A13="出让",IF(F13="","",ROUNDDOWN(MIN((F13-$D$3)/365,F14),2)),F14)</f>
        <v>26.46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2184</v>
      </c>
      <c r="B16" s="3598"/>
      <c r="C16" s="3599"/>
      <c r="D16" s="3600"/>
      <c r="E16" s="2408" t="s">
        <v>2185</v>
      </c>
      <c r="F16" s="3601"/>
      <c r="G16" s="3602"/>
      <c r="H16" s="3602"/>
      <c r="I16" s="3603"/>
      <c r="J16" s="2434"/>
      <c r="K16" s="2612"/>
      <c r="L16" s="2446"/>
      <c r="M16" s="2446"/>
      <c r="N16" s="2504"/>
      <c r="O16" s="2446"/>
      <c r="P16" s="2504"/>
      <c r="Q16" s="2434"/>
      <c r="R16" s="2434"/>
    </row>
    <row r="17" spans="1:28">
      <c r="A17" s="313" t="s">
        <v>2186</v>
      </c>
      <c r="B17" s="302" t="s">
        <v>2187</v>
      </c>
      <c r="C17" s="8">
        <f>'数据-汇总表'!E3</f>
        <v>79600.430000000633</v>
      </c>
      <c r="D17" s="2317" t="s">
        <v>2188</v>
      </c>
      <c r="E17" s="3604" t="s">
        <v>2189</v>
      </c>
      <c r="F17" s="3605"/>
      <c r="G17" s="3605"/>
      <c r="H17" s="3605"/>
      <c r="I17" s="3606"/>
      <c r="J17" s="2434"/>
      <c r="K17" s="2613"/>
      <c r="L17" s="2446"/>
      <c r="M17" s="2446"/>
      <c r="N17" s="2504"/>
      <c r="O17" s="2446"/>
      <c r="P17" s="2504"/>
      <c r="Q17" s="2434"/>
      <c r="R17" s="2434"/>
      <c r="S17" s="2434"/>
      <c r="T17" s="2434"/>
      <c r="U17" s="2434"/>
      <c r="V17" s="2434"/>
    </row>
    <row r="18" spans="1:28" ht="24.75" thickBot="1">
      <c r="A18" s="2409" t="s">
        <v>2190</v>
      </c>
      <c r="B18" s="1085" t="s">
        <v>2191</v>
      </c>
      <c r="C18" s="2410">
        <f>'数据-汇总表'!D3</f>
        <v>0</v>
      </c>
      <c r="D18" s="1087" t="s">
        <v>2192</v>
      </c>
      <c r="E18" s="3607" t="s">
        <v>2193</v>
      </c>
      <c r="F18" s="3608"/>
      <c r="G18" s="3608"/>
      <c r="H18" s="3608"/>
      <c r="I18" s="3609"/>
      <c r="J18" s="2434"/>
      <c r="K18" s="2613"/>
      <c r="L18" s="2446"/>
      <c r="M18" s="2446"/>
      <c r="N18" s="2504"/>
      <c r="O18" s="2446"/>
      <c r="P18" s="2504"/>
      <c r="Q18" s="2434"/>
      <c r="R18" s="2434"/>
      <c r="S18" s="2434"/>
      <c r="T18" s="2434"/>
      <c r="U18" s="2434"/>
      <c r="V18" s="2434"/>
    </row>
    <row r="19" spans="1:28" ht="37.5" thickTop="1" thickBot="1">
      <c r="A19" s="327" t="s">
        <v>1050</v>
      </c>
      <c r="B19" s="307" t="s">
        <v>2194</v>
      </c>
      <c r="C19" s="1558"/>
      <c r="D19" s="1559" t="s">
        <v>2195</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2196</v>
      </c>
      <c r="B20" s="3594" t="s">
        <v>2197</v>
      </c>
      <c r="C20" s="3595"/>
      <c r="D20" s="3596" t="s">
        <v>2198</v>
      </c>
      <c r="E20" s="3597"/>
      <c r="F20" s="2642" t="s">
        <v>1051</v>
      </c>
      <c r="G20" s="2659"/>
      <c r="H20" s="2659"/>
      <c r="I20" s="2659"/>
      <c r="J20" s="2434"/>
      <c r="K20" s="3593" t="s">
        <v>2199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2200</v>
      </c>
      <c r="C21" s="2629" t="s">
        <v>1052</v>
      </c>
      <c r="D21" s="1563" t="s">
        <v>2201</v>
      </c>
      <c r="E21" s="2630" t="s">
        <v>1052</v>
      </c>
      <c r="F21" s="2643"/>
      <c r="G21" s="2659"/>
      <c r="H21" s="2659"/>
      <c r="I21" s="2659"/>
      <c r="J21" s="2434"/>
      <c r="K21" s="35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2202</v>
      </c>
      <c r="C22" s="2629" t="s">
        <v>1053</v>
      </c>
      <c r="D22" s="2658"/>
      <c r="E22" s="2658"/>
      <c r="F22" s="2658"/>
      <c r="G22" s="2659"/>
      <c r="H22" s="2659"/>
      <c r="I22" s="2659"/>
      <c r="J22" s="2434"/>
      <c r="K22" s="3593"/>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2203</v>
      </c>
      <c r="B23" s="2497" t="s">
        <v>2204</v>
      </c>
      <c r="C23" s="2633"/>
      <c r="D23" s="2634" t="s">
        <v>2204</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1054</v>
      </c>
      <c r="C24" s="2636"/>
      <c r="D24" s="2632" t="s">
        <v>1054</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1055</v>
      </c>
      <c r="C25" s="2636"/>
      <c r="D25" s="2632" t="s">
        <v>1055</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1056</v>
      </c>
      <c r="C26" s="2640"/>
      <c r="D26" s="2638" t="s">
        <v>1056</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11" t="s">
        <v>2205</v>
      </c>
      <c r="B27" s="320" t="s">
        <v>2206</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11"/>
      <c r="B28" s="302" t="s">
        <v>2207</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11"/>
      <c r="B29" s="302" t="s">
        <v>2208</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12"/>
      <c r="B30" s="302" t="s">
        <v>2209</v>
      </c>
      <c r="C30" s="3613"/>
      <c r="D30" s="3614"/>
      <c r="E30" s="2659"/>
      <c r="F30" s="2659"/>
      <c r="G30" s="2659"/>
      <c r="H30" s="2659"/>
      <c r="I30" s="2659"/>
      <c r="J30" s="2434"/>
      <c r="K30" s="2611"/>
      <c r="L30" s="2608"/>
      <c r="M30" s="2608"/>
      <c r="N30" s="2434"/>
      <c r="O30" s="2445"/>
      <c r="P30" s="2434"/>
      <c r="Q30" s="2434"/>
      <c r="R30" s="2434"/>
      <c r="S30" s="2434"/>
      <c r="T30" s="2434"/>
      <c r="U30" s="2434"/>
      <c r="V30" s="2434"/>
    </row>
    <row r="31" spans="1:28">
      <c r="A31" s="3615" t="s">
        <v>2210</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616"/>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616"/>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2211</v>
      </c>
      <c r="B34" s="2021"/>
      <c r="C34" s="2021"/>
      <c r="D34" s="2021"/>
      <c r="E34" s="2021"/>
      <c r="F34" s="2021"/>
      <c r="G34" s="2021"/>
      <c r="H34" s="2021"/>
      <c r="I34" s="2659"/>
      <c r="J34" s="2434"/>
      <c r="K34" s="2422">
        <f>COUNTIF(B34:H34,"——")</f>
        <v>0</v>
      </c>
      <c r="L34" s="323" t="s">
        <v>2212</v>
      </c>
      <c r="M34" s="323" t="s">
        <v>2213</v>
      </c>
      <c r="N34" s="323" t="s">
        <v>2214</v>
      </c>
      <c r="O34" s="323" t="s">
        <v>2215</v>
      </c>
      <c r="P34" s="323" t="s">
        <v>2216</v>
      </c>
      <c r="Q34" s="323" t="s">
        <v>2217</v>
      </c>
      <c r="R34" s="323" t="s">
        <v>2218</v>
      </c>
      <c r="S34" s="3610" t="s">
        <v>2219</v>
      </c>
      <c r="T34" s="2423" t="str">
        <f>NUMBERSTRING(7-K34,1)&amp;"通"</f>
        <v>七通</v>
      </c>
      <c r="U34" s="2434"/>
      <c r="V34" s="2434"/>
    </row>
    <row r="35" spans="1:30">
      <c r="A35" s="2424"/>
      <c r="B35" s="3617" t="s">
        <v>2220</v>
      </c>
      <c r="C35" s="3617"/>
      <c r="D35" s="3617"/>
      <c r="E35" s="3617"/>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0"/>
      <c r="T35" s="329" t="str">
        <f>IF(T34="一通",L35,IF(T34="二通",M35,IF(T34="三通",N35,IF(T34="四通",O35,IF(T34="五通",P35,IF(T34="六通",Q35,R35))))))</f>
        <v>、、、、、、</v>
      </c>
      <c r="U35" s="2434"/>
      <c r="V35" s="2434"/>
    </row>
    <row r="36" spans="1:30">
      <c r="A36" s="2425"/>
      <c r="B36" s="664" t="s">
        <v>2176</v>
      </c>
      <c r="C36" s="664" t="s">
        <v>2177</v>
      </c>
      <c r="D36" s="664" t="s">
        <v>2175</v>
      </c>
      <c r="E36" s="664" t="s">
        <v>2180</v>
      </c>
      <c r="F36" s="3060" t="s">
        <v>2574</v>
      </c>
      <c r="G36" s="2659"/>
      <c r="H36" s="2659"/>
      <c r="I36" s="2659"/>
      <c r="J36" s="2434"/>
      <c r="K36" s="2611"/>
      <c r="L36" s="2608"/>
      <c r="M36" s="2608"/>
      <c r="N36" s="2434"/>
      <c r="O36" s="2445"/>
      <c r="P36" s="2434"/>
      <c r="Q36" s="2434"/>
      <c r="R36" s="2434"/>
      <c r="S36" s="2434"/>
      <c r="T36" s="2434"/>
      <c r="U36" s="2434"/>
      <c r="V36" s="2434"/>
    </row>
    <row r="37" spans="1:30">
      <c r="A37" s="2625" t="s">
        <v>2221</v>
      </c>
      <c r="B37" s="2426"/>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2222</v>
      </c>
      <c r="B38" s="2427"/>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2223</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2224</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2225</v>
      </c>
      <c r="B42" s="8" t="s">
        <v>2226</v>
      </c>
      <c r="C42" s="8" t="s">
        <v>2227</v>
      </c>
      <c r="D42" s="8" t="s">
        <v>2228</v>
      </c>
      <c r="E42" s="8" t="s">
        <v>2229</v>
      </c>
      <c r="F42" s="8" t="s">
        <v>2230</v>
      </c>
      <c r="G42" s="8" t="s">
        <v>2231</v>
      </c>
      <c r="H42" s="8" t="s">
        <v>2232</v>
      </c>
      <c r="I42" s="8" t="s">
        <v>2233</v>
      </c>
      <c r="J42" s="2621" t="s">
        <v>2234</v>
      </c>
      <c r="K42" s="2622" t="s">
        <v>2235</v>
      </c>
      <c r="L42" s="2622" t="s">
        <v>2236</v>
      </c>
      <c r="M42" s="2622" t="s">
        <v>2237</v>
      </c>
      <c r="N42" s="2615" t="s">
        <v>2238</v>
      </c>
      <c r="O42" s="2615" t="s">
        <v>2239</v>
      </c>
      <c r="P42" s="2615" t="s">
        <v>2240</v>
      </c>
      <c r="Q42" s="2616" t="s">
        <v>2241</v>
      </c>
      <c r="R42" s="2616" t="s">
        <v>2242</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H13" activePane="bottomRight" state="frozen"/>
      <selection activeCell="C50" sqref="C50"/>
      <selection pane="topRight" activeCell="C50" sqref="C50"/>
      <selection pane="bottomLeft" activeCell="C50" sqref="C50"/>
      <selection pane="bottomRight" activeCell="Q24" sqref="Q2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1058</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1059</v>
      </c>
      <c r="B2" s="8" t="s">
        <v>1060</v>
      </c>
      <c r="C2" s="8" t="s">
        <v>1061</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1062</v>
      </c>
      <c r="AZ2" s="1044" t="s">
        <v>1063</v>
      </c>
      <c r="BA2" s="8" t="s">
        <v>1064</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79600.430000000633</v>
      </c>
      <c r="C3" s="1575" t="s">
        <v>1065</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1066</v>
      </c>
      <c r="B5" s="1342"/>
      <c r="C5" s="1342"/>
      <c r="D5" s="1344"/>
      <c r="E5" s="13" t="s">
        <v>0</v>
      </c>
      <c r="F5" s="13">
        <f>SUM(F13:F587)</f>
        <v>0</v>
      </c>
      <c r="G5" s="13">
        <f>SUM(G13:G587)</f>
        <v>79600.430000000633</v>
      </c>
      <c r="H5" s="13">
        <f t="shared" ref="H5:AT5" si="0">SUM(H13:H656)</f>
        <v>79600.430000000633</v>
      </c>
      <c r="I5" s="13">
        <f t="shared" si="0"/>
        <v>134.51</v>
      </c>
      <c r="J5" s="13">
        <f t="shared" si="0"/>
        <v>0</v>
      </c>
      <c r="K5" s="13">
        <f t="shared" si="0"/>
        <v>1826.7199999999998</v>
      </c>
      <c r="L5" s="13">
        <f t="shared" si="0"/>
        <v>0</v>
      </c>
      <c r="M5" s="13">
        <f t="shared" si="0"/>
        <v>51.46</v>
      </c>
      <c r="N5" s="13">
        <f t="shared" si="0"/>
        <v>0</v>
      </c>
      <c r="O5" s="13">
        <f t="shared" si="0"/>
        <v>69398.75000000064</v>
      </c>
      <c r="P5" s="13">
        <f t="shared" si="0"/>
        <v>0</v>
      </c>
      <c r="Q5" s="13">
        <f t="shared" si="0"/>
        <v>46.32</v>
      </c>
      <c r="R5" s="13">
        <f t="shared" si="0"/>
        <v>0</v>
      </c>
      <c r="S5" s="13">
        <f t="shared" si="0"/>
        <v>8142.6699999999792</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1066</v>
      </c>
      <c r="AW5" s="1342"/>
      <c r="AX5" s="1342"/>
      <c r="AY5" s="14" t="s">
        <v>2</v>
      </c>
      <c r="AZ5" s="15">
        <f t="shared" ref="AZ5:BT5" si="1">SUM(AZ13:AZ656)</f>
        <v>79600.430000000633</v>
      </c>
      <c r="BA5" s="15">
        <f t="shared" si="1"/>
        <v>79600.430000000633</v>
      </c>
      <c r="BB5" s="15">
        <f t="shared" si="1"/>
        <v>134.51</v>
      </c>
      <c r="BC5" s="15">
        <f t="shared" si="1"/>
        <v>1826.7199999999998</v>
      </c>
      <c r="BD5" s="15">
        <f t="shared" si="1"/>
        <v>51.46</v>
      </c>
      <c r="BE5" s="15">
        <f t="shared" si="1"/>
        <v>69398.75000000064</v>
      </c>
      <c r="BF5" s="15">
        <f t="shared" si="1"/>
        <v>46.32</v>
      </c>
      <c r="BG5" s="15">
        <f t="shared" si="1"/>
        <v>8142.6699999999792</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1067</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1067</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1068</v>
      </c>
      <c r="B7" s="1564" t="s">
        <v>1069</v>
      </c>
      <c r="C7" s="1564" t="s">
        <v>1070</v>
      </c>
      <c r="D7" s="1564" t="s">
        <v>1071</v>
      </c>
      <c r="E7" s="1564" t="s">
        <v>1072</v>
      </c>
      <c r="F7" s="1564" t="s">
        <v>1073</v>
      </c>
      <c r="G7" s="1585" t="s">
        <v>1074</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1075</v>
      </c>
      <c r="AV7" s="20" t="s">
        <v>1076</v>
      </c>
      <c r="AW7" s="1573" t="s">
        <v>1077</v>
      </c>
      <c r="AX7" s="20" t="s">
        <v>1070</v>
      </c>
      <c r="AY7" s="1342" t="s">
        <v>1078</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1079</v>
      </c>
      <c r="H8" s="1591" t="s">
        <v>1080</v>
      </c>
      <c r="I8" s="1592"/>
      <c r="J8" s="1355"/>
      <c r="K8" s="1355"/>
      <c r="L8" s="1355"/>
      <c r="M8" s="1355"/>
      <c r="N8" s="1355"/>
      <c r="O8" s="1355"/>
      <c r="P8" s="1355"/>
      <c r="Q8" s="1355"/>
      <c r="R8" s="1355"/>
      <c r="S8" s="1355"/>
      <c r="T8" s="1355"/>
      <c r="U8" s="1355"/>
      <c r="V8" s="1593"/>
      <c r="W8" s="1355"/>
      <c r="X8" s="1355"/>
      <c r="Y8" s="1355"/>
      <c r="Z8" s="1355"/>
      <c r="AA8" s="1593"/>
      <c r="AB8" s="1594"/>
      <c r="AC8" s="805" t="s">
        <v>1081</v>
      </c>
      <c r="AD8" s="1595"/>
      <c r="AE8" s="1587"/>
      <c r="AF8" s="1355"/>
      <c r="AG8" s="1355"/>
      <c r="AH8" s="1355"/>
      <c r="AI8" s="1355"/>
      <c r="AJ8" s="1355"/>
      <c r="AK8" s="1355"/>
      <c r="AL8" s="1355"/>
      <c r="AM8" s="1355"/>
      <c r="AN8" s="1355"/>
      <c r="AO8" s="1355"/>
      <c r="AP8" s="1355"/>
      <c r="AQ8" s="1355"/>
      <c r="AR8" s="1355"/>
      <c r="AS8" s="1355"/>
      <c r="AT8" s="1065" t="s">
        <v>1082</v>
      </c>
      <c r="AU8" s="1589" t="s">
        <v>1083</v>
      </c>
      <c r="AV8" s="1065"/>
      <c r="AW8" s="1572"/>
      <c r="AX8" s="1065"/>
      <c r="AY8" s="1573" t="s">
        <v>1084</v>
      </c>
      <c r="AZ8" s="1354" t="s">
        <v>1085</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1086</v>
      </c>
      <c r="I9" s="1598" t="s">
        <v>4000</v>
      </c>
      <c r="J9" s="805"/>
      <c r="K9" s="1598" t="s">
        <v>4000</v>
      </c>
      <c r="L9" s="805"/>
      <c r="M9" s="1598" t="s">
        <v>4000</v>
      </c>
      <c r="N9" s="805"/>
      <c r="O9" s="1598" t="s">
        <v>4000</v>
      </c>
      <c r="P9" s="805"/>
      <c r="Q9" s="1598" t="s">
        <v>4001</v>
      </c>
      <c r="R9" s="805"/>
      <c r="S9" s="1598" t="s">
        <v>4001</v>
      </c>
      <c r="T9" s="805"/>
      <c r="U9" s="1598"/>
      <c r="V9" s="805"/>
      <c r="W9" s="1598"/>
      <c r="X9" s="1599"/>
      <c r="Y9" s="1598"/>
      <c r="Z9" s="805"/>
      <c r="AA9" s="1598"/>
      <c r="AB9" s="805"/>
      <c r="AC9" s="1590" t="s">
        <v>1086</v>
      </c>
      <c r="AD9" s="12" t="s">
        <v>1087</v>
      </c>
      <c r="AE9" s="1071"/>
      <c r="AF9" s="12" t="s">
        <v>1088</v>
      </c>
      <c r="AG9" s="1071"/>
      <c r="AH9" s="12" t="s">
        <v>1087</v>
      </c>
      <c r="AI9" s="1071"/>
      <c r="AJ9" s="12" t="s">
        <v>1088</v>
      </c>
      <c r="AK9" s="1071"/>
      <c r="AL9" s="12" t="s">
        <v>1087</v>
      </c>
      <c r="AM9" s="1071"/>
      <c r="AN9" s="12" t="s">
        <v>1088</v>
      </c>
      <c r="AO9" s="1071"/>
      <c r="AP9" s="12" t="s">
        <v>1087</v>
      </c>
      <c r="AQ9" s="1071"/>
      <c r="AR9" s="12" t="s">
        <v>1088</v>
      </c>
      <c r="AS9" s="1600"/>
      <c r="AT9" s="1589"/>
      <c r="AU9" s="1589" t="s">
        <v>1089</v>
      </c>
      <c r="AV9" s="1065"/>
      <c r="AW9" s="1572"/>
      <c r="AX9" s="1065"/>
      <c r="AY9" s="25"/>
      <c r="AZ9" s="25" t="s">
        <v>1079</v>
      </c>
      <c r="BA9" s="1601" t="s">
        <v>1090</v>
      </c>
      <c r="BB9" s="1602"/>
      <c r="BC9" s="1083"/>
      <c r="BD9" s="1083"/>
      <c r="BE9" s="1083"/>
      <c r="BF9" s="1083"/>
      <c r="BG9" s="1083"/>
      <c r="BH9" s="1083"/>
      <c r="BI9" s="1083"/>
      <c r="BJ9" s="1083"/>
      <c r="BK9" s="1603"/>
      <c r="BL9" s="12" t="s">
        <v>1091</v>
      </c>
      <c r="BM9" s="1355"/>
      <c r="BN9" s="1592"/>
      <c r="BO9" s="1355"/>
      <c r="BP9" s="1355"/>
      <c r="BQ9" s="1355"/>
      <c r="BR9" s="1355"/>
      <c r="BS9" s="1355"/>
      <c r="BT9" s="23"/>
    </row>
    <row r="10" spans="1:72" s="1596" customFormat="1" ht="12.75">
      <c r="A10" s="1589"/>
      <c r="B10" s="1589"/>
      <c r="C10" s="1589"/>
      <c r="D10" s="1589"/>
      <c r="E10" s="1589"/>
      <c r="F10" s="1589"/>
      <c r="G10" s="1065"/>
      <c r="H10" s="25"/>
      <c r="I10" s="1598" t="s">
        <v>669</v>
      </c>
      <c r="J10" s="805"/>
      <c r="K10" s="1604" t="s">
        <v>669</v>
      </c>
      <c r="L10" s="805"/>
      <c r="M10" s="1604" t="s">
        <v>21</v>
      </c>
      <c r="N10" s="805"/>
      <c r="O10" s="1604" t="s">
        <v>21</v>
      </c>
      <c r="P10" s="805"/>
      <c r="Q10" s="1604" t="s">
        <v>4002</v>
      </c>
      <c r="R10" s="805"/>
      <c r="S10" s="1604" t="s">
        <v>4002</v>
      </c>
      <c r="T10" s="805"/>
      <c r="U10" s="1604"/>
      <c r="V10" s="805"/>
      <c r="W10" s="1604"/>
      <c r="X10" s="805"/>
      <c r="Y10" s="1604"/>
      <c r="Z10" s="805"/>
      <c r="AA10" s="1604"/>
      <c r="AB10" s="805"/>
      <c r="AC10" s="1065"/>
      <c r="AD10" s="12" t="s">
        <v>1092</v>
      </c>
      <c r="AE10" s="1605"/>
      <c r="AF10" s="12" t="s">
        <v>1092</v>
      </c>
      <c r="AG10" s="1605"/>
      <c r="AH10" s="12" t="s">
        <v>1093</v>
      </c>
      <c r="AI10" s="1605"/>
      <c r="AJ10" s="12" t="s">
        <v>1093</v>
      </c>
      <c r="AK10" s="1605"/>
      <c r="AL10" s="12" t="s">
        <v>1094</v>
      </c>
      <c r="AM10" s="1071"/>
      <c r="AN10" s="12" t="s">
        <v>1094</v>
      </c>
      <c r="AO10" s="1071"/>
      <c r="AP10" s="12" t="s">
        <v>1095</v>
      </c>
      <c r="AQ10" s="1071"/>
      <c r="AR10" s="12" t="s">
        <v>1095</v>
      </c>
      <c r="AS10" s="1071"/>
      <c r="AT10" s="1589"/>
      <c r="AU10" s="1589"/>
      <c r="AV10" s="1065"/>
      <c r="AW10" s="1572"/>
      <c r="AX10" s="1065"/>
      <c r="AY10" s="25"/>
      <c r="AZ10" s="25"/>
      <c r="BA10" s="1606" t="s">
        <v>1086</v>
      </c>
      <c r="BB10" s="1607" t="str">
        <f>I9</f>
        <v>地上</v>
      </c>
      <c r="BC10" s="26" t="str">
        <f>K9</f>
        <v>地上</v>
      </c>
      <c r="BD10" s="26" t="str">
        <f>M9</f>
        <v>地上</v>
      </c>
      <c r="BE10" s="26" t="str">
        <f>O9</f>
        <v>地上</v>
      </c>
      <c r="BF10" s="26" t="str">
        <f>Q9</f>
        <v>地下</v>
      </c>
      <c r="BG10" s="26" t="str">
        <f>S9</f>
        <v>地下</v>
      </c>
      <c r="BH10" s="26">
        <f>U9</f>
        <v>0</v>
      </c>
      <c r="BI10" s="26">
        <f>W9</f>
        <v>0</v>
      </c>
      <c r="BJ10" s="26">
        <f>Y9</f>
        <v>0</v>
      </c>
      <c r="BK10" s="26">
        <f>AA9</f>
        <v>0</v>
      </c>
      <c r="BL10" s="22" t="s">
        <v>1086</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3993</v>
      </c>
      <c r="J11" s="1610"/>
      <c r="K11" s="1609" t="s">
        <v>3994</v>
      </c>
      <c r="L11" s="1610"/>
      <c r="M11" s="1609" t="s">
        <v>3995</v>
      </c>
      <c r="N11" s="1610"/>
      <c r="O11" s="1609" t="s">
        <v>3996</v>
      </c>
      <c r="P11" s="1610"/>
      <c r="Q11" s="1609" t="s">
        <v>3997</v>
      </c>
      <c r="R11" s="1610"/>
      <c r="S11" s="1609" t="s">
        <v>3998</v>
      </c>
      <c r="T11" s="1610"/>
      <c r="U11" s="1609"/>
      <c r="V11" s="1610"/>
      <c r="W11" s="1609"/>
      <c r="X11" s="1610"/>
      <c r="Y11" s="1609"/>
      <c r="Z11" s="1610"/>
      <c r="AA11" s="1609"/>
      <c r="AB11" s="1610"/>
      <c r="AC11" s="1065"/>
      <c r="AD11" s="1611" t="s">
        <v>1096</v>
      </c>
      <c r="AE11" s="1356"/>
      <c r="AF11" s="1611" t="s">
        <v>1096</v>
      </c>
      <c r="AG11" s="1356"/>
      <c r="AH11" s="1611" t="s">
        <v>1097</v>
      </c>
      <c r="AI11" s="1612"/>
      <c r="AJ11" s="1611" t="s">
        <v>1097</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办公</v>
      </c>
      <c r="BE11" s="1594" t="str">
        <f>O10</f>
        <v>办公</v>
      </c>
      <c r="BF11" s="1594" t="str">
        <f>Q10</f>
        <v>车库—办公</v>
      </c>
      <c r="BG11" s="1594" t="str">
        <f>S10</f>
        <v>车库—办公</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1" t="s">
        <v>1099</v>
      </c>
      <c r="W12" s="8" t="s">
        <v>1098</v>
      </c>
      <c r="X12" s="8" t="s">
        <v>1099</v>
      </c>
      <c r="Y12" s="8" t="s">
        <v>1098</v>
      </c>
      <c r="Z12" s="8" t="s">
        <v>1099</v>
      </c>
      <c r="AA12" s="8" t="s">
        <v>1098</v>
      </c>
      <c r="AB12" s="8" t="s">
        <v>1099</v>
      </c>
      <c r="AC12" s="1616"/>
      <c r="AD12" s="1344"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4" t="s">
        <v>1099</v>
      </c>
      <c r="AT12" s="1617"/>
      <c r="AU12" s="1614"/>
      <c r="AV12" s="28"/>
      <c r="AW12" s="1573"/>
      <c r="AX12" s="28"/>
      <c r="AY12" s="1618"/>
      <c r="AZ12" s="25"/>
      <c r="BA12" s="1606"/>
      <c r="BB12" s="21" t="str">
        <f>I11</f>
        <v>基准商业</v>
      </c>
      <c r="BC12" s="1619" t="str">
        <f>K11</f>
        <v>剩余商业</v>
      </c>
      <c r="BD12" s="1619" t="str">
        <f>M11</f>
        <v>基准办公</v>
      </c>
      <c r="BE12" s="1594" t="str">
        <f>O11</f>
        <v>剩余办公</v>
      </c>
      <c r="BF12" s="1594" t="str">
        <f>Q11</f>
        <v>基准车库</v>
      </c>
      <c r="BG12" s="1594" t="str">
        <f>S11</f>
        <v>剩余车库</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1046"/>
      <c r="D13" s="1620" t="s">
        <v>3999</v>
      </c>
      <c r="E13" s="13">
        <f>IF($C$3="是",ROUND($A$3*G13/$B$3,2),ROUND($A$3*(G13-AT13)/$B$3,2))</f>
        <v>0</v>
      </c>
      <c r="F13" s="29"/>
      <c r="G13" s="30">
        <f>H13+AC13+AT13</f>
        <v>79600.430000000633</v>
      </c>
      <c r="H13" s="17">
        <f>SUMIF(I$12:AB$12,"总值",I13:AB13)</f>
        <v>79600.430000000633</v>
      </c>
      <c r="I13" s="1621">
        <f>面积表!E11</f>
        <v>134.51</v>
      </c>
      <c r="J13" s="1621"/>
      <c r="K13" s="1621">
        <f>面积表!E15-面积表!E11</f>
        <v>1826.7199999999998</v>
      </c>
      <c r="L13" s="1621"/>
      <c r="M13" s="1621">
        <f>面积表!E19</f>
        <v>51.46</v>
      </c>
      <c r="N13" s="1621"/>
      <c r="O13" s="1621">
        <f>面积表!E1345-面积表!E19</f>
        <v>69398.75000000064</v>
      </c>
      <c r="P13" s="1621"/>
      <c r="Q13" s="1621">
        <f>面积表!U3</f>
        <v>46.32</v>
      </c>
      <c r="R13" s="1621"/>
      <c r="S13" s="1621">
        <f>面积表!U176-面积表!U3</f>
        <v>8142.6699999999792</v>
      </c>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79600.430000000633</v>
      </c>
      <c r="BA13" s="13">
        <f>SUM(BB13:BK13)</f>
        <v>79600.430000000633</v>
      </c>
      <c r="BB13" s="13">
        <f>IF($D13="是",I13-J13,0)</f>
        <v>134.51</v>
      </c>
      <c r="BC13" s="13">
        <f>IF($D13="是",K13-L13,0)</f>
        <v>1826.7199999999998</v>
      </c>
      <c r="BD13" s="13">
        <f>IF($D13="是",M13-N13,0)</f>
        <v>51.46</v>
      </c>
      <c r="BE13" s="13">
        <f>IF($D13="是",O13-P13,0)</f>
        <v>69398.75000000064</v>
      </c>
      <c r="BF13" s="13">
        <f>IF($D13="是",Q13-R13,0)</f>
        <v>46.32</v>
      </c>
      <c r="BG13" s="13">
        <f>IF($D13="是",S13-T13,0)</f>
        <v>8142.6699999999792</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workbookViewId="0">
      <selection activeCell="H48" sqref="H48"/>
    </sheetView>
  </sheetViews>
  <sheetFormatPr defaultColWidth="9" defaultRowHeight="12"/>
  <cols>
    <col min="1" max="11" width="9" style="3479"/>
    <col min="12" max="12" width="10.375" style="3479" customWidth="1"/>
    <col min="13" max="16384" width="9" style="3479"/>
  </cols>
  <sheetData>
    <row r="1" spans="1:24">
      <c r="H1" s="3479">
        <v>2021</v>
      </c>
      <c r="R1" s="3479" t="s">
        <v>3383</v>
      </c>
    </row>
    <row r="2" spans="1:24">
      <c r="A2" s="3618" t="s">
        <v>3384</v>
      </c>
      <c r="B2" s="3480" t="s">
        <v>3385</v>
      </c>
      <c r="C2" s="3481" t="s">
        <v>3386</v>
      </c>
      <c r="D2" s="3480" t="s">
        <v>3387</v>
      </c>
      <c r="E2" s="3480" t="s">
        <v>3388</v>
      </c>
      <c r="F2" s="3480" t="s">
        <v>668</v>
      </c>
      <c r="G2" s="3482" t="s">
        <v>3389</v>
      </c>
      <c r="H2" s="3479" t="s">
        <v>3390</v>
      </c>
      <c r="I2" s="3479" t="s">
        <v>3391</v>
      </c>
      <c r="K2" s="3479" t="s">
        <v>3392</v>
      </c>
      <c r="S2" s="3482" t="s">
        <v>3385</v>
      </c>
      <c r="T2" s="3482" t="s">
        <v>3387</v>
      </c>
      <c r="U2" s="3482" t="s">
        <v>3393</v>
      </c>
      <c r="V2" s="3480" t="s">
        <v>668</v>
      </c>
      <c r="W2" s="3479" t="s">
        <v>3390</v>
      </c>
      <c r="X2" s="3479" t="s">
        <v>3391</v>
      </c>
    </row>
    <row r="3" spans="1:24">
      <c r="A3" s="3618"/>
      <c r="B3" s="3480">
        <v>1</v>
      </c>
      <c r="C3" s="3483" t="s">
        <v>3394</v>
      </c>
      <c r="D3" s="3480">
        <v>1</v>
      </c>
      <c r="E3" s="3480">
        <v>243.07</v>
      </c>
      <c r="F3" s="3480" t="s">
        <v>669</v>
      </c>
      <c r="G3" s="3482" t="s">
        <v>3395</v>
      </c>
      <c r="H3" s="3479">
        <f>'[2]典型户型修正-商业'!S25</f>
        <v>370</v>
      </c>
      <c r="I3" s="3479">
        <f>'[2]典型户型修正-商业'!R25</f>
        <v>23660</v>
      </c>
      <c r="S3" s="3480">
        <v>1</v>
      </c>
      <c r="T3" s="3484">
        <v>1001</v>
      </c>
      <c r="U3" s="3485">
        <v>46.32</v>
      </c>
      <c r="V3" s="3480" t="s">
        <v>3383</v>
      </c>
      <c r="W3" s="3479">
        <f>'[2]典型户型修正-车库'!S24</f>
        <v>14</v>
      </c>
      <c r="X3" s="3479">
        <f>'[2]典型户型修正-车库'!R24</f>
        <v>3068</v>
      </c>
    </row>
    <row r="4" spans="1:24">
      <c r="A4" s="3618"/>
      <c r="B4" s="3480">
        <v>2</v>
      </c>
      <c r="C4" s="3483" t="s">
        <v>3394</v>
      </c>
      <c r="D4" s="3480">
        <v>2</v>
      </c>
      <c r="E4" s="3480">
        <v>156.22</v>
      </c>
      <c r="F4" s="3480" t="s">
        <v>669</v>
      </c>
      <c r="G4" s="3482" t="s">
        <v>3395</v>
      </c>
      <c r="H4" s="3479">
        <f>'[2]典型户型修正-商业'!S26</f>
        <v>502</v>
      </c>
      <c r="I4" s="3479">
        <f>'[2]典型户型修正-商业'!R26</f>
        <v>23426</v>
      </c>
      <c r="S4" s="3480">
        <v>2</v>
      </c>
      <c r="T4" s="3484">
        <v>1002</v>
      </c>
      <c r="U4" s="3485">
        <v>46.32</v>
      </c>
      <c r="V4" s="3480" t="s">
        <v>3383</v>
      </c>
      <c r="W4" s="3479">
        <f>'[2]典型户型修正-车库'!S25</f>
        <v>14</v>
      </c>
      <c r="X4" s="3479">
        <f>'[2]典型户型修正-车库'!R25</f>
        <v>3068</v>
      </c>
    </row>
    <row r="5" spans="1:24">
      <c r="A5" s="3618"/>
      <c r="B5" s="3480">
        <v>3</v>
      </c>
      <c r="C5" s="3483" t="s">
        <v>3394</v>
      </c>
      <c r="D5" s="3480">
        <v>3</v>
      </c>
      <c r="E5" s="3480">
        <v>214.35</v>
      </c>
      <c r="F5" s="3480" t="s">
        <v>669</v>
      </c>
      <c r="G5" s="3482" t="s">
        <v>3395</v>
      </c>
      <c r="H5" s="3479">
        <f>'[2]典型户型修正-商业'!S27</f>
        <v>506</v>
      </c>
      <c r="I5" s="3479">
        <f>'[2]典型户型修正-商业'!R27</f>
        <v>23426</v>
      </c>
      <c r="S5" s="3480">
        <v>3</v>
      </c>
      <c r="T5" s="3484">
        <v>1003</v>
      </c>
      <c r="U5" s="3485">
        <v>46.32</v>
      </c>
      <c r="V5" s="3480" t="s">
        <v>3383</v>
      </c>
      <c r="W5" s="3479">
        <f>'[2]典型户型修正-车库'!S26</f>
        <v>14</v>
      </c>
      <c r="X5" s="3479">
        <f>'[2]典型户型修正-车库'!R26</f>
        <v>3068</v>
      </c>
    </row>
    <row r="6" spans="1:24">
      <c r="A6" s="3618"/>
      <c r="B6" s="3480">
        <v>4</v>
      </c>
      <c r="C6" s="3483" t="s">
        <v>3394</v>
      </c>
      <c r="D6" s="3480">
        <v>4</v>
      </c>
      <c r="E6" s="3480">
        <v>216.09</v>
      </c>
      <c r="F6" s="3480" t="s">
        <v>669</v>
      </c>
      <c r="G6" s="3482" t="s">
        <v>3395</v>
      </c>
      <c r="H6" s="3479">
        <f>'[2]典型户型修正-商业'!S28</f>
        <v>376</v>
      </c>
      <c r="I6" s="3479">
        <f>'[2]典型户型修正-商业'!R28</f>
        <v>23660</v>
      </c>
      <c r="L6" s="3480" t="s">
        <v>3396</v>
      </c>
      <c r="M6" s="3480"/>
      <c r="N6" s="3480"/>
      <c r="O6" s="3480"/>
      <c r="P6" s="3480"/>
      <c r="S6" s="3480">
        <v>4</v>
      </c>
      <c r="T6" s="3484">
        <v>1004</v>
      </c>
      <c r="U6" s="3485">
        <v>46.32</v>
      </c>
      <c r="V6" s="3480" t="s">
        <v>3383</v>
      </c>
      <c r="W6" s="3479">
        <f>'[2]典型户型修正-车库'!S27</f>
        <v>14</v>
      </c>
      <c r="X6" s="3479">
        <f>'[2]典型户型修正-车库'!R27</f>
        <v>3068</v>
      </c>
    </row>
    <row r="7" spans="1:24">
      <c r="A7" s="3618"/>
      <c r="B7" s="3480">
        <v>5</v>
      </c>
      <c r="C7" s="3483" t="s">
        <v>3394</v>
      </c>
      <c r="D7" s="3480">
        <v>5</v>
      </c>
      <c r="E7" s="3480">
        <v>158.88999999999999</v>
      </c>
      <c r="F7" s="3480" t="s">
        <v>669</v>
      </c>
      <c r="G7" s="3482" t="s">
        <v>3395</v>
      </c>
      <c r="H7" s="3479">
        <f>'[2]典型户型修正-商业'!S29</f>
        <v>375</v>
      </c>
      <c r="I7" s="3479">
        <f>'[2]典型户型修正-商业'!R29</f>
        <v>23660</v>
      </c>
      <c r="L7" s="3480" t="s">
        <v>3397</v>
      </c>
      <c r="M7" s="3480" t="s">
        <v>669</v>
      </c>
      <c r="N7" s="3480" t="s">
        <v>21</v>
      </c>
      <c r="O7" s="3480" t="s">
        <v>3398</v>
      </c>
      <c r="P7" s="3480" t="s">
        <v>3328</v>
      </c>
      <c r="S7" s="3480">
        <v>5</v>
      </c>
      <c r="T7" s="3484">
        <v>1005</v>
      </c>
      <c r="U7" s="3485">
        <v>46.32</v>
      </c>
      <c r="V7" s="3480" t="s">
        <v>3383</v>
      </c>
      <c r="W7" s="3479">
        <f>'[2]典型户型修正-车库'!S28</f>
        <v>14</v>
      </c>
      <c r="X7" s="3479">
        <f>'[2]典型户型修正-车库'!R28</f>
        <v>3068</v>
      </c>
    </row>
    <row r="8" spans="1:24">
      <c r="A8" s="3618"/>
      <c r="B8" s="3480">
        <v>6</v>
      </c>
      <c r="C8" s="3483" t="s">
        <v>3394</v>
      </c>
      <c r="D8" s="3480">
        <v>6</v>
      </c>
      <c r="E8" s="3480">
        <v>158.35</v>
      </c>
      <c r="F8" s="3480" t="s">
        <v>669</v>
      </c>
      <c r="G8" s="3482" t="s">
        <v>3395</v>
      </c>
      <c r="H8" s="3479">
        <f>'[2]典型户型修正-商业'!S30</f>
        <v>368</v>
      </c>
      <c r="I8" s="3479">
        <f>'[2]典型户型修正-商业'!R30</f>
        <v>23660</v>
      </c>
      <c r="L8" s="3486">
        <v>45200</v>
      </c>
      <c r="M8" s="3480"/>
      <c r="N8" s="3480">
        <v>16450</v>
      </c>
      <c r="O8" s="3480"/>
      <c r="P8" s="3480"/>
      <c r="S8" s="3480">
        <v>6</v>
      </c>
      <c r="T8" s="3484">
        <v>1006</v>
      </c>
      <c r="U8" s="3485">
        <v>46.32</v>
      </c>
      <c r="V8" s="3480" t="s">
        <v>3383</v>
      </c>
      <c r="W8" s="3479">
        <f>'[2]典型户型修正-车库'!S29</f>
        <v>14</v>
      </c>
      <c r="X8" s="3479">
        <f>'[2]典型户型修正-车库'!R29</f>
        <v>3068</v>
      </c>
    </row>
    <row r="9" spans="1:24">
      <c r="A9" s="3618"/>
      <c r="B9" s="3480">
        <v>7</v>
      </c>
      <c r="C9" s="3483" t="s">
        <v>3394</v>
      </c>
      <c r="D9" s="3480">
        <v>7</v>
      </c>
      <c r="E9" s="3480">
        <v>155.35</v>
      </c>
      <c r="F9" s="3480" t="s">
        <v>669</v>
      </c>
      <c r="G9" s="3482" t="s">
        <v>3395</v>
      </c>
      <c r="H9" s="3479">
        <f>'[2]典型户型修正-商业'!S31</f>
        <v>700</v>
      </c>
      <c r="I9" s="3479">
        <f>'[2]典型户型修正-商业'!R31</f>
        <v>23426</v>
      </c>
      <c r="L9" s="3486">
        <v>45048</v>
      </c>
      <c r="M9" s="3480"/>
      <c r="N9" s="3480"/>
      <c r="O9" s="3480"/>
      <c r="P9" s="3480" t="s">
        <v>4028</v>
      </c>
      <c r="S9" s="3480">
        <v>7</v>
      </c>
      <c r="T9" s="3484">
        <v>1007</v>
      </c>
      <c r="U9" s="3485">
        <v>46.32</v>
      </c>
      <c r="V9" s="3480" t="s">
        <v>3383</v>
      </c>
      <c r="W9" s="3479">
        <f>'[2]典型户型修正-车库'!S30</f>
        <v>14</v>
      </c>
      <c r="X9" s="3479">
        <f>'[2]典型户型修正-车库'!R30</f>
        <v>3068</v>
      </c>
    </row>
    <row r="10" spans="1:24">
      <c r="A10" s="3618"/>
      <c r="B10" s="3480">
        <v>8</v>
      </c>
      <c r="C10" s="3483" t="s">
        <v>3394</v>
      </c>
      <c r="D10" s="3480">
        <v>8</v>
      </c>
      <c r="E10" s="3480">
        <v>298.8</v>
      </c>
      <c r="F10" s="3480" t="s">
        <v>669</v>
      </c>
      <c r="G10" s="3482" t="s">
        <v>3395</v>
      </c>
      <c r="H10" s="3479">
        <f>'[2]典型户型修正-商业'!S32</f>
        <v>318</v>
      </c>
      <c r="I10" s="3479">
        <f>'[2]典型户型修正-商业'!R32</f>
        <v>23660</v>
      </c>
      <c r="L10" s="3486">
        <v>43466</v>
      </c>
      <c r="M10" s="3480">
        <v>32070</v>
      </c>
      <c r="N10" s="3480"/>
      <c r="O10" s="3480"/>
      <c r="P10" s="3480"/>
      <c r="S10" s="3480">
        <v>8</v>
      </c>
      <c r="T10" s="3484">
        <v>1008</v>
      </c>
      <c r="U10" s="3485">
        <v>46.32</v>
      </c>
      <c r="V10" s="3480" t="s">
        <v>3383</v>
      </c>
      <c r="W10" s="3479">
        <f>'[2]典型户型修正-车库'!S31</f>
        <v>14</v>
      </c>
      <c r="X10" s="3479">
        <f>'[2]典型户型修正-车库'!R31</f>
        <v>3068</v>
      </c>
    </row>
    <row r="11" spans="1:24">
      <c r="A11" s="3618"/>
      <c r="B11" s="3480">
        <v>9</v>
      </c>
      <c r="C11" s="3487" t="s">
        <v>3399</v>
      </c>
      <c r="D11" s="3488">
        <v>9</v>
      </c>
      <c r="E11" s="3488">
        <v>134.51</v>
      </c>
      <c r="F11" s="3480" t="s">
        <v>669</v>
      </c>
      <c r="G11" s="3482" t="s">
        <v>3395</v>
      </c>
      <c r="H11" s="3479">
        <f>'[2]典型户型修正-商业'!S24</f>
        <v>670</v>
      </c>
      <c r="I11" s="3479">
        <f>'[2]典型户型修正-商业'!R24</f>
        <v>27560</v>
      </c>
      <c r="L11" s="3486">
        <v>42795</v>
      </c>
      <c r="M11" s="3480"/>
      <c r="N11" s="3480"/>
      <c r="O11" s="3480">
        <v>23521</v>
      </c>
      <c r="P11" s="3480"/>
      <c r="S11" s="3480">
        <v>9</v>
      </c>
      <c r="T11" s="3484">
        <v>1009</v>
      </c>
      <c r="U11" s="3485">
        <v>46.32</v>
      </c>
      <c r="V11" s="3480" t="s">
        <v>3383</v>
      </c>
      <c r="W11" s="3479">
        <f>'[2]典型户型修正-车库'!S32</f>
        <v>14</v>
      </c>
      <c r="X11" s="3479">
        <f>'[2]典型户型修正-车库'!R32</f>
        <v>3068</v>
      </c>
    </row>
    <row r="12" spans="1:24">
      <c r="A12" s="3618"/>
      <c r="B12" s="3489">
        <v>10</v>
      </c>
      <c r="C12" s="3483" t="s">
        <v>3399</v>
      </c>
      <c r="D12" s="3480">
        <v>10</v>
      </c>
      <c r="E12" s="3489">
        <v>70.819999999999993</v>
      </c>
      <c r="F12" s="3480" t="s">
        <v>669</v>
      </c>
      <c r="G12" s="3482" t="s">
        <v>3395</v>
      </c>
      <c r="H12" s="3479">
        <f>'[2]典型户型修正-商业'!S33</f>
        <v>199</v>
      </c>
      <c r="I12" s="3479">
        <f>'[2]典型户型修正-商业'!R33</f>
        <v>28111</v>
      </c>
      <c r="S12" s="3480">
        <v>10</v>
      </c>
      <c r="T12" s="3484">
        <v>1010</v>
      </c>
      <c r="U12" s="3485">
        <v>46.32</v>
      </c>
      <c r="V12" s="3480" t="s">
        <v>3383</v>
      </c>
      <c r="W12" s="3479">
        <f>'[2]典型户型修正-车库'!S33</f>
        <v>14</v>
      </c>
      <c r="X12" s="3479">
        <f>'[2]典型户型修正-车库'!R33</f>
        <v>3068</v>
      </c>
    </row>
    <row r="13" spans="1:24" ht="14.45" customHeight="1">
      <c r="A13" s="3489"/>
      <c r="B13" s="3489">
        <v>11</v>
      </c>
      <c r="C13" s="3483" t="s">
        <v>3399</v>
      </c>
      <c r="D13" s="3480">
        <v>11</v>
      </c>
      <c r="E13" s="3489">
        <v>75.349999999999994</v>
      </c>
      <c r="F13" s="3480" t="s">
        <v>669</v>
      </c>
      <c r="G13" s="3482" t="s">
        <v>3395</v>
      </c>
      <c r="H13" s="3479">
        <f>'[2]典型户型修正-商业'!S34</f>
        <v>212</v>
      </c>
      <c r="I13" s="3479">
        <f>'[2]典型户型修正-商业'!R34</f>
        <v>28111</v>
      </c>
      <c r="S13" s="3480">
        <v>11</v>
      </c>
      <c r="T13" s="3484">
        <v>1011</v>
      </c>
      <c r="U13" s="3485">
        <v>46.32</v>
      </c>
      <c r="V13" s="3480" t="s">
        <v>3383</v>
      </c>
      <c r="W13" s="3479">
        <f>'[2]典型户型修正-车库'!S34</f>
        <v>14</v>
      </c>
      <c r="X13" s="3479">
        <f>'[2]典型户型修正-车库'!R34</f>
        <v>3068</v>
      </c>
    </row>
    <row r="14" spans="1:24">
      <c r="A14" s="3489"/>
      <c r="B14" s="3480">
        <v>12</v>
      </c>
      <c r="C14" s="3483" t="s">
        <v>3399</v>
      </c>
      <c r="D14" s="3480">
        <v>12</v>
      </c>
      <c r="E14" s="3480">
        <v>79.430000000000007</v>
      </c>
      <c r="F14" s="3480" t="s">
        <v>669</v>
      </c>
      <c r="G14" s="3482" t="s">
        <v>3395</v>
      </c>
      <c r="H14" s="3479">
        <f>'[2]典型户型修正-商业'!S35</f>
        <v>223</v>
      </c>
      <c r="I14" s="3479">
        <f>'[2]典型户型修正-商业'!R35</f>
        <v>28111</v>
      </c>
      <c r="S14" s="3480">
        <v>12</v>
      </c>
      <c r="T14" s="3484">
        <v>1012</v>
      </c>
      <c r="U14" s="3485">
        <v>46.32</v>
      </c>
      <c r="V14" s="3480" t="s">
        <v>3383</v>
      </c>
      <c r="W14" s="3479">
        <f>'[2]典型户型修正-车库'!S35</f>
        <v>14</v>
      </c>
      <c r="X14" s="3479">
        <f>'[2]典型户型修正-车库'!R35</f>
        <v>3068</v>
      </c>
    </row>
    <row r="15" spans="1:24">
      <c r="A15" s="3619" t="s">
        <v>3400</v>
      </c>
      <c r="B15" s="3619"/>
      <c r="C15" s="3619"/>
      <c r="D15" s="3619"/>
      <c r="E15" s="3489">
        <f>SUM(E3:E14)</f>
        <v>1961.2299999999998</v>
      </c>
      <c r="F15" s="3489" t="s">
        <v>43</v>
      </c>
      <c r="G15" s="3489" t="s">
        <v>43</v>
      </c>
      <c r="H15" s="3489">
        <f>SUM(H3:H14)</f>
        <v>4819</v>
      </c>
      <c r="S15" s="3480">
        <v>13</v>
      </c>
      <c r="T15" s="3484">
        <v>1013</v>
      </c>
      <c r="U15" s="3485">
        <v>46.32</v>
      </c>
      <c r="V15" s="3480" t="s">
        <v>3383</v>
      </c>
      <c r="W15" s="3479">
        <f>'[2]典型户型修正-车库'!S36</f>
        <v>14</v>
      </c>
      <c r="X15" s="3479">
        <f>'[2]典型户型修正-车库'!R36</f>
        <v>3068</v>
      </c>
    </row>
    <row r="16" spans="1:24">
      <c r="A16" s="3489"/>
      <c r="B16" s="3489"/>
      <c r="C16" s="3490"/>
      <c r="D16" s="3489"/>
      <c r="E16" s="3489"/>
      <c r="F16" s="3489"/>
      <c r="G16" s="3491"/>
      <c r="H16" s="3489"/>
      <c r="S16" s="3480">
        <v>14</v>
      </c>
      <c r="T16" s="3484">
        <v>1014</v>
      </c>
      <c r="U16" s="3485">
        <v>46.32</v>
      </c>
      <c r="V16" s="3480" t="s">
        <v>3383</v>
      </c>
      <c r="W16" s="3479">
        <f>'[2]典型户型修正-车库'!S37</f>
        <v>14</v>
      </c>
      <c r="X16" s="3479">
        <f>'[2]典型户型修正-车库'!R37</f>
        <v>3068</v>
      </c>
    </row>
    <row r="17" spans="1:24">
      <c r="S17" s="3480">
        <v>15</v>
      </c>
      <c r="T17" s="3484">
        <v>1015</v>
      </c>
      <c r="U17" s="3485">
        <v>46.32</v>
      </c>
      <c r="V17" s="3480" t="s">
        <v>3383</v>
      </c>
      <c r="W17" s="3479">
        <f>'[2]典型户型修正-车库'!S38</f>
        <v>14</v>
      </c>
      <c r="X17" s="3479">
        <f>'[2]典型户型修正-车库'!R38</f>
        <v>3068</v>
      </c>
    </row>
    <row r="18" spans="1:24">
      <c r="A18" s="3492"/>
      <c r="B18" s="3493" t="s">
        <v>3385</v>
      </c>
      <c r="C18" s="3493" t="s">
        <v>3401</v>
      </c>
      <c r="D18" s="3493" t="s">
        <v>3387</v>
      </c>
      <c r="E18" s="3493" t="s">
        <v>3393</v>
      </c>
      <c r="F18" s="3493" t="s">
        <v>3402</v>
      </c>
      <c r="G18" s="3493" t="s">
        <v>3389</v>
      </c>
      <c r="H18" s="3492" t="s">
        <v>3403</v>
      </c>
      <c r="I18" s="3479" t="s">
        <v>3404</v>
      </c>
      <c r="J18" s="3479" t="s">
        <v>3390</v>
      </c>
      <c r="K18" s="3479" t="s">
        <v>3391</v>
      </c>
      <c r="S18" s="3480">
        <v>16</v>
      </c>
      <c r="T18" s="3484">
        <v>1016</v>
      </c>
      <c r="U18" s="3485">
        <v>46.32</v>
      </c>
      <c r="V18" s="3480" t="s">
        <v>3383</v>
      </c>
      <c r="W18" s="3479">
        <f>'[2]典型户型修正-车库'!S39</f>
        <v>14</v>
      </c>
      <c r="X18" s="3479">
        <f>'[2]典型户型修正-车库'!R39</f>
        <v>3068</v>
      </c>
    </row>
    <row r="19" spans="1:24">
      <c r="A19" s="3492" t="s">
        <v>3405</v>
      </c>
      <c r="B19" s="3493">
        <v>1</v>
      </c>
      <c r="C19" s="3494">
        <v>3</v>
      </c>
      <c r="D19" s="3495" t="s">
        <v>3406</v>
      </c>
      <c r="E19" s="3494">
        <v>51.46</v>
      </c>
      <c r="F19" s="3494">
        <v>3</v>
      </c>
      <c r="G19" s="3494" t="s">
        <v>3407</v>
      </c>
      <c r="H19" s="3492" t="s">
        <v>21</v>
      </c>
      <c r="I19" s="3479" t="s">
        <v>3408</v>
      </c>
      <c r="J19" s="3479">
        <f>'[2]典型户型修正-办公'!S24</f>
        <v>73</v>
      </c>
      <c r="K19" s="3479">
        <f>'[2]典型户型修正-办公'!R24</f>
        <v>14106</v>
      </c>
      <c r="S19" s="3480">
        <v>17</v>
      </c>
      <c r="T19" s="3484">
        <v>1017</v>
      </c>
      <c r="U19" s="3485">
        <v>46.32</v>
      </c>
      <c r="V19" s="3480" t="s">
        <v>3383</v>
      </c>
      <c r="W19" s="3479">
        <f>'[2]典型户型修正-车库'!S40</f>
        <v>14</v>
      </c>
      <c r="X19" s="3479">
        <f>'[2]典型户型修正-车库'!R40</f>
        <v>3068</v>
      </c>
    </row>
    <row r="20" spans="1:24">
      <c r="A20" s="3492" t="s">
        <v>3409</v>
      </c>
      <c r="B20" s="3493">
        <v>2</v>
      </c>
      <c r="C20" s="3494">
        <v>1</v>
      </c>
      <c r="D20" s="3495" t="s">
        <v>3410</v>
      </c>
      <c r="E20" s="3494">
        <v>99.25</v>
      </c>
      <c r="F20" s="3494">
        <v>5.3</v>
      </c>
      <c r="G20" s="3494" t="s">
        <v>3395</v>
      </c>
      <c r="H20" s="3492" t="s">
        <v>21</v>
      </c>
      <c r="I20" s="3479" t="s">
        <v>3408</v>
      </c>
      <c r="J20" s="3479">
        <f>'[2]典型户型修正-办公'!S25</f>
        <v>156</v>
      </c>
      <c r="K20" s="3479">
        <f>'[2]典型户型修正-办公'!R25</f>
        <v>15672</v>
      </c>
      <c r="S20" s="3480">
        <v>18</v>
      </c>
      <c r="T20" s="3484">
        <v>1018</v>
      </c>
      <c r="U20" s="3485">
        <v>46.32</v>
      </c>
      <c r="V20" s="3480" t="s">
        <v>3383</v>
      </c>
      <c r="W20" s="3479">
        <f>'[2]典型户型修正-车库'!S41</f>
        <v>14</v>
      </c>
      <c r="X20" s="3479">
        <f>'[2]典型户型修正-车库'!R41</f>
        <v>3068</v>
      </c>
    </row>
    <row r="21" spans="1:24">
      <c r="A21" s="3492" t="s">
        <v>3411</v>
      </c>
      <c r="B21" s="3493">
        <v>3</v>
      </c>
      <c r="C21" s="3494">
        <v>1</v>
      </c>
      <c r="D21" s="3495" t="s">
        <v>3412</v>
      </c>
      <c r="E21" s="3494">
        <v>99.25</v>
      </c>
      <c r="F21" s="3494">
        <v>5.3</v>
      </c>
      <c r="G21" s="3494" t="s">
        <v>3395</v>
      </c>
      <c r="H21" s="3492" t="s">
        <v>21</v>
      </c>
      <c r="I21" s="3479" t="s">
        <v>3408</v>
      </c>
      <c r="J21" s="3479">
        <f>'[2]典型户型修正-办公'!S26</f>
        <v>156</v>
      </c>
      <c r="K21" s="3479">
        <f>'[2]典型户型修正-办公'!R26</f>
        <v>15672</v>
      </c>
      <c r="S21" s="3480">
        <v>19</v>
      </c>
      <c r="T21" s="3484">
        <v>1019</v>
      </c>
      <c r="U21" s="3485">
        <v>46.32</v>
      </c>
      <c r="V21" s="3480" t="s">
        <v>3383</v>
      </c>
      <c r="W21" s="3479">
        <f>'[2]典型户型修正-车库'!S42</f>
        <v>14</v>
      </c>
      <c r="X21" s="3479">
        <f>'[2]典型户型修正-车库'!R42</f>
        <v>3068</v>
      </c>
    </row>
    <row r="22" spans="1:24">
      <c r="A22" s="3492"/>
      <c r="B22" s="3493">
        <v>4</v>
      </c>
      <c r="C22" s="3494">
        <v>1</v>
      </c>
      <c r="D22" s="3495" t="s">
        <v>3413</v>
      </c>
      <c r="E22" s="3494">
        <v>99.25</v>
      </c>
      <c r="F22" s="3494">
        <v>5.3</v>
      </c>
      <c r="G22" s="3494" t="s">
        <v>3395</v>
      </c>
      <c r="H22" s="3492" t="s">
        <v>21</v>
      </c>
      <c r="I22" s="3479" t="s">
        <v>3408</v>
      </c>
      <c r="J22" s="3479">
        <f>'[2]典型户型修正-办公'!S27</f>
        <v>156</v>
      </c>
      <c r="K22" s="3479">
        <f>'[2]典型户型修正-办公'!R27</f>
        <v>15672</v>
      </c>
      <c r="S22" s="3480">
        <v>20</v>
      </c>
      <c r="T22" s="3484">
        <v>1020</v>
      </c>
      <c r="U22" s="3485">
        <v>71.41</v>
      </c>
      <c r="V22" s="3480" t="s">
        <v>3383</v>
      </c>
      <c r="W22" s="3479">
        <f>'[2]典型户型修正-车库'!S43</f>
        <v>22</v>
      </c>
      <c r="X22" s="3479">
        <f>'[2]典型户型修正-车库'!R43</f>
        <v>3129</v>
      </c>
    </row>
    <row r="23" spans="1:24">
      <c r="A23" s="3492"/>
      <c r="B23" s="3493">
        <v>5</v>
      </c>
      <c r="C23" s="3494">
        <v>1</v>
      </c>
      <c r="D23" s="3495" t="s">
        <v>3414</v>
      </c>
      <c r="E23" s="3494">
        <v>99.25</v>
      </c>
      <c r="F23" s="3494">
        <v>5.3</v>
      </c>
      <c r="G23" s="3494" t="s">
        <v>3395</v>
      </c>
      <c r="H23" s="3492" t="s">
        <v>21</v>
      </c>
      <c r="I23" s="3479" t="s">
        <v>3408</v>
      </c>
      <c r="J23" s="3479">
        <f>'[2]典型户型修正-办公'!S28</f>
        <v>156</v>
      </c>
      <c r="K23" s="3479">
        <f>'[2]典型户型修正-办公'!R28</f>
        <v>15672</v>
      </c>
      <c r="S23" s="3480">
        <v>21</v>
      </c>
      <c r="T23" s="3484">
        <v>1021</v>
      </c>
      <c r="U23" s="3485">
        <v>71.41</v>
      </c>
      <c r="V23" s="3480" t="s">
        <v>3383</v>
      </c>
      <c r="W23" s="3479">
        <f>'[2]典型户型修正-车库'!S44</f>
        <v>22</v>
      </c>
      <c r="X23" s="3479">
        <f>'[2]典型户型修正-车库'!R44</f>
        <v>3129</v>
      </c>
    </row>
    <row r="24" spans="1:24">
      <c r="A24" s="3492"/>
      <c r="B24" s="3493">
        <v>6</v>
      </c>
      <c r="C24" s="3494">
        <v>1</v>
      </c>
      <c r="D24" s="3495" t="s">
        <v>3415</v>
      </c>
      <c r="E24" s="3494">
        <v>99.25</v>
      </c>
      <c r="F24" s="3494">
        <v>5.3</v>
      </c>
      <c r="G24" s="3494" t="s">
        <v>3395</v>
      </c>
      <c r="H24" s="3492" t="s">
        <v>21</v>
      </c>
      <c r="I24" s="3479" t="s">
        <v>3408</v>
      </c>
      <c r="J24" s="3479">
        <f>'[2]典型户型修正-办公'!S29</f>
        <v>156</v>
      </c>
      <c r="K24" s="3479">
        <f>'[2]典型户型修正-办公'!R29</f>
        <v>15672</v>
      </c>
      <c r="S24" s="3480">
        <v>22</v>
      </c>
      <c r="T24" s="3484">
        <v>1022</v>
      </c>
      <c r="U24" s="3485">
        <v>46.32</v>
      </c>
      <c r="V24" s="3480" t="s">
        <v>3383</v>
      </c>
      <c r="W24" s="3479">
        <f>'[2]典型户型修正-车库'!S45</f>
        <v>14</v>
      </c>
      <c r="X24" s="3479">
        <f>'[2]典型户型修正-车库'!R45</f>
        <v>3068</v>
      </c>
    </row>
    <row r="25" spans="1:24">
      <c r="A25" s="3492"/>
      <c r="B25" s="3493">
        <v>7</v>
      </c>
      <c r="C25" s="3494">
        <v>1</v>
      </c>
      <c r="D25" s="3495" t="s">
        <v>3416</v>
      </c>
      <c r="E25" s="3494">
        <v>99.25</v>
      </c>
      <c r="F25" s="3494">
        <v>5.3</v>
      </c>
      <c r="G25" s="3494" t="s">
        <v>3395</v>
      </c>
      <c r="H25" s="3492" t="s">
        <v>21</v>
      </c>
      <c r="I25" s="3479" t="s">
        <v>3408</v>
      </c>
      <c r="J25" s="3479">
        <f>'[2]典型户型修正-办公'!S30</f>
        <v>156</v>
      </c>
      <c r="K25" s="3479">
        <f>'[2]典型户型修正-办公'!R30</f>
        <v>15672</v>
      </c>
      <c r="S25" s="3480">
        <v>23</v>
      </c>
      <c r="T25" s="3484">
        <v>1023</v>
      </c>
      <c r="U25" s="3485">
        <v>46.32</v>
      </c>
      <c r="V25" s="3480" t="s">
        <v>3383</v>
      </c>
      <c r="W25" s="3479">
        <f>'[2]典型户型修正-车库'!S46</f>
        <v>14</v>
      </c>
      <c r="X25" s="3479">
        <f>'[2]典型户型修正-车库'!R46</f>
        <v>3068</v>
      </c>
    </row>
    <row r="26" spans="1:24">
      <c r="A26" s="3492"/>
      <c r="B26" s="3493">
        <v>8</v>
      </c>
      <c r="C26" s="3494">
        <v>1</v>
      </c>
      <c r="D26" s="3495" t="s">
        <v>3417</v>
      </c>
      <c r="E26" s="3494">
        <v>68.78</v>
      </c>
      <c r="F26" s="3494">
        <v>5.3</v>
      </c>
      <c r="G26" s="3494" t="s">
        <v>3395</v>
      </c>
      <c r="H26" s="3492" t="s">
        <v>21</v>
      </c>
      <c r="I26" s="3479" t="s">
        <v>3408</v>
      </c>
      <c r="J26" s="3479">
        <f>'[2]典型户型修正-办公'!S31</f>
        <v>108</v>
      </c>
      <c r="K26" s="3479">
        <f>'[2]典型户型修正-办公'!R31</f>
        <v>15672</v>
      </c>
      <c r="S26" s="3480">
        <v>24</v>
      </c>
      <c r="T26" s="3484">
        <v>1024</v>
      </c>
      <c r="U26" s="3485">
        <v>46.32</v>
      </c>
      <c r="V26" s="3480" t="s">
        <v>3383</v>
      </c>
      <c r="W26" s="3479">
        <f>'[2]典型户型修正-车库'!S47</f>
        <v>14</v>
      </c>
      <c r="X26" s="3479">
        <f>'[2]典型户型修正-车库'!R47</f>
        <v>3068</v>
      </c>
    </row>
    <row r="27" spans="1:24">
      <c r="A27" s="3492"/>
      <c r="B27" s="3493">
        <v>9</v>
      </c>
      <c r="C27" s="3494">
        <v>1</v>
      </c>
      <c r="D27" s="3495" t="s">
        <v>3418</v>
      </c>
      <c r="E27" s="3494">
        <v>88.24</v>
      </c>
      <c r="F27" s="3494">
        <v>5.3</v>
      </c>
      <c r="G27" s="3494" t="s">
        <v>3395</v>
      </c>
      <c r="H27" s="3492" t="s">
        <v>21</v>
      </c>
      <c r="I27" s="3479" t="s">
        <v>3408</v>
      </c>
      <c r="J27" s="3479">
        <f>'[2]典型户型修正-办公'!S32</f>
        <v>138</v>
      </c>
      <c r="K27" s="3479">
        <f>'[2]典型户型修正-办公'!R32</f>
        <v>15672</v>
      </c>
      <c r="S27" s="3480">
        <v>25</v>
      </c>
      <c r="T27" s="3484">
        <v>1025</v>
      </c>
      <c r="U27" s="3485">
        <v>46.32</v>
      </c>
      <c r="V27" s="3480" t="s">
        <v>3383</v>
      </c>
      <c r="W27" s="3479">
        <f>'[2]典型户型修正-车库'!S48</f>
        <v>14</v>
      </c>
      <c r="X27" s="3479">
        <f>'[2]典型户型修正-车库'!R48</f>
        <v>3068</v>
      </c>
    </row>
    <row r="28" spans="1:24">
      <c r="A28" s="3492"/>
      <c r="B28" s="3493">
        <v>10</v>
      </c>
      <c r="C28" s="3494">
        <v>1</v>
      </c>
      <c r="D28" s="3495" t="s">
        <v>3419</v>
      </c>
      <c r="E28" s="3494">
        <v>96.56</v>
      </c>
      <c r="F28" s="3494">
        <v>5.3</v>
      </c>
      <c r="G28" s="3494" t="s">
        <v>3395</v>
      </c>
      <c r="H28" s="3492" t="s">
        <v>21</v>
      </c>
      <c r="I28" s="3479" t="s">
        <v>3408</v>
      </c>
      <c r="J28" s="3479">
        <f>'[2]典型户型修正-办公'!S33</f>
        <v>151</v>
      </c>
      <c r="K28" s="3479">
        <f>'[2]典型户型修正-办公'!R33</f>
        <v>15672</v>
      </c>
      <c r="S28" s="3480">
        <v>26</v>
      </c>
      <c r="T28" s="3484">
        <v>1026</v>
      </c>
      <c r="U28" s="3485">
        <v>46.32</v>
      </c>
      <c r="V28" s="3480" t="s">
        <v>3383</v>
      </c>
      <c r="W28" s="3479">
        <f>'[2]典型户型修正-车库'!S49</f>
        <v>14</v>
      </c>
      <c r="X28" s="3479">
        <f>'[2]典型户型修正-车库'!R49</f>
        <v>3068</v>
      </c>
    </row>
    <row r="29" spans="1:24">
      <c r="A29" s="3492"/>
      <c r="B29" s="3493">
        <v>11</v>
      </c>
      <c r="C29" s="3494">
        <v>1</v>
      </c>
      <c r="D29" s="3495" t="s">
        <v>3420</v>
      </c>
      <c r="E29" s="3494">
        <v>100.21</v>
      </c>
      <c r="F29" s="3494">
        <v>5.3</v>
      </c>
      <c r="G29" s="3494" t="s">
        <v>3395</v>
      </c>
      <c r="H29" s="3492" t="s">
        <v>21</v>
      </c>
      <c r="I29" s="3479" t="s">
        <v>3408</v>
      </c>
      <c r="J29" s="3479">
        <f>'[2]典型户型修正-办公'!S34</f>
        <v>157</v>
      </c>
      <c r="K29" s="3479">
        <f>'[2]典型户型修正-办公'!R34</f>
        <v>15672</v>
      </c>
      <c r="S29" s="3480">
        <v>27</v>
      </c>
      <c r="T29" s="3484">
        <v>1027</v>
      </c>
      <c r="U29" s="3485">
        <v>46.32</v>
      </c>
      <c r="V29" s="3480" t="s">
        <v>3383</v>
      </c>
      <c r="W29" s="3479">
        <f>'[2]典型户型修正-车库'!S50</f>
        <v>14</v>
      </c>
      <c r="X29" s="3479">
        <f>'[2]典型户型修正-车库'!R50</f>
        <v>3068</v>
      </c>
    </row>
    <row r="30" spans="1:24">
      <c r="A30" s="3492"/>
      <c r="B30" s="3493">
        <v>12</v>
      </c>
      <c r="C30" s="3494">
        <v>1</v>
      </c>
      <c r="D30" s="3495" t="s">
        <v>3421</v>
      </c>
      <c r="E30" s="3494">
        <v>99.01</v>
      </c>
      <c r="F30" s="3494">
        <v>5.3</v>
      </c>
      <c r="G30" s="3494" t="s">
        <v>3395</v>
      </c>
      <c r="H30" s="3492" t="s">
        <v>21</v>
      </c>
      <c r="I30" s="3479" t="s">
        <v>3408</v>
      </c>
      <c r="J30" s="3479">
        <f>'[2]典型户型修正-办公'!S35</f>
        <v>155</v>
      </c>
      <c r="K30" s="3479">
        <f>'[2]典型户型修正-办公'!R35</f>
        <v>15672</v>
      </c>
      <c r="S30" s="3480">
        <v>28</v>
      </c>
      <c r="T30" s="3484">
        <v>1028</v>
      </c>
      <c r="U30" s="3485">
        <v>46.32</v>
      </c>
      <c r="V30" s="3480" t="s">
        <v>3383</v>
      </c>
      <c r="W30" s="3479">
        <f>'[2]典型户型修正-车库'!S51</f>
        <v>14</v>
      </c>
      <c r="X30" s="3479">
        <f>'[2]典型户型修正-车库'!R51</f>
        <v>3068</v>
      </c>
    </row>
    <row r="31" spans="1:24">
      <c r="A31" s="3492"/>
      <c r="B31" s="3493">
        <v>13</v>
      </c>
      <c r="C31" s="3494">
        <v>2</v>
      </c>
      <c r="D31" s="3495" t="s">
        <v>3422</v>
      </c>
      <c r="E31" s="3494">
        <v>51.33</v>
      </c>
      <c r="F31" s="3494">
        <v>4.2</v>
      </c>
      <c r="G31" s="3494" t="s">
        <v>3395</v>
      </c>
      <c r="H31" s="3492" t="s">
        <v>21</v>
      </c>
      <c r="I31" s="3479" t="s">
        <v>3408</v>
      </c>
      <c r="J31" s="3479">
        <f>'[2]典型户型修正-办公'!S36</f>
        <v>76</v>
      </c>
      <c r="K31" s="3479">
        <f>'[2]典型户型修正-办公'!R36</f>
        <v>14811</v>
      </c>
      <c r="S31" s="3480">
        <v>29</v>
      </c>
      <c r="T31" s="3484">
        <v>1029</v>
      </c>
      <c r="U31" s="3485">
        <v>46.32</v>
      </c>
      <c r="V31" s="3480" t="s">
        <v>3383</v>
      </c>
      <c r="W31" s="3479">
        <f>'[2]典型户型修正-车库'!S52</f>
        <v>14</v>
      </c>
      <c r="X31" s="3479">
        <f>'[2]典型户型修正-车库'!R52</f>
        <v>3068</v>
      </c>
    </row>
    <row r="32" spans="1:24">
      <c r="A32" s="3492"/>
      <c r="B32" s="3493">
        <v>14</v>
      </c>
      <c r="C32" s="3494">
        <v>2</v>
      </c>
      <c r="D32" s="3495" t="s">
        <v>3423</v>
      </c>
      <c r="E32" s="3494">
        <v>49.62</v>
      </c>
      <c r="F32" s="3494">
        <v>4.2</v>
      </c>
      <c r="G32" s="3494" t="s">
        <v>3395</v>
      </c>
      <c r="H32" s="3492" t="s">
        <v>21</v>
      </c>
      <c r="I32" s="3479" t="s">
        <v>3408</v>
      </c>
      <c r="J32" s="3479">
        <f>'[2]典型户型修正-办公'!S37</f>
        <v>73</v>
      </c>
      <c r="K32" s="3479">
        <f>'[2]典型户型修正-办公'!R37</f>
        <v>14811</v>
      </c>
      <c r="S32" s="3480">
        <v>30</v>
      </c>
      <c r="T32" s="3484">
        <v>1030</v>
      </c>
      <c r="U32" s="3485">
        <v>46.32</v>
      </c>
      <c r="V32" s="3480" t="s">
        <v>3383</v>
      </c>
      <c r="W32" s="3479">
        <f>'[2]典型户型修正-车库'!S53</f>
        <v>14</v>
      </c>
      <c r="X32" s="3479">
        <f>'[2]典型户型修正-车库'!R53</f>
        <v>3068</v>
      </c>
    </row>
    <row r="33" spans="1:24">
      <c r="A33" s="3492"/>
      <c r="B33" s="3493">
        <v>15</v>
      </c>
      <c r="C33" s="3494">
        <v>2</v>
      </c>
      <c r="D33" s="3495" t="s">
        <v>3424</v>
      </c>
      <c r="E33" s="3494">
        <v>49.62</v>
      </c>
      <c r="F33" s="3494">
        <v>4.2</v>
      </c>
      <c r="G33" s="3494" t="s">
        <v>3395</v>
      </c>
      <c r="H33" s="3492" t="s">
        <v>21</v>
      </c>
      <c r="I33" s="3479" t="s">
        <v>3408</v>
      </c>
      <c r="J33" s="3479">
        <f>'[2]典型户型修正-办公'!S38</f>
        <v>73</v>
      </c>
      <c r="K33" s="3479">
        <f>'[2]典型户型修正-办公'!R38</f>
        <v>14811</v>
      </c>
      <c r="S33" s="3480">
        <v>31</v>
      </c>
      <c r="T33" s="3484">
        <v>1031</v>
      </c>
      <c r="U33" s="3485">
        <v>46.32</v>
      </c>
      <c r="V33" s="3480" t="s">
        <v>3383</v>
      </c>
      <c r="W33" s="3479">
        <f>'[2]典型户型修正-车库'!S54</f>
        <v>14</v>
      </c>
      <c r="X33" s="3479">
        <f>'[2]典型户型修正-车库'!R54</f>
        <v>3068</v>
      </c>
    </row>
    <row r="34" spans="1:24">
      <c r="A34" s="3492"/>
      <c r="B34" s="3493">
        <v>16</v>
      </c>
      <c r="C34" s="3494">
        <v>2</v>
      </c>
      <c r="D34" s="3495" t="s">
        <v>3425</v>
      </c>
      <c r="E34" s="3494">
        <v>49.62</v>
      </c>
      <c r="F34" s="3494">
        <v>4.2</v>
      </c>
      <c r="G34" s="3494" t="s">
        <v>3395</v>
      </c>
      <c r="H34" s="3492" t="s">
        <v>21</v>
      </c>
      <c r="I34" s="3479" t="s">
        <v>3408</v>
      </c>
      <c r="J34" s="3479">
        <f>'[2]典型户型修正-办公'!S39</f>
        <v>73</v>
      </c>
      <c r="K34" s="3479">
        <f>'[2]典型户型修正-办公'!R39</f>
        <v>14811</v>
      </c>
      <c r="S34" s="3480">
        <v>32</v>
      </c>
      <c r="T34" s="3484">
        <v>1032</v>
      </c>
      <c r="U34" s="3485">
        <v>71.41</v>
      </c>
      <c r="V34" s="3480" t="s">
        <v>3383</v>
      </c>
      <c r="W34" s="3479">
        <f>'[2]典型户型修正-车库'!S55</f>
        <v>22</v>
      </c>
      <c r="X34" s="3479">
        <f>'[2]典型户型修正-车库'!R55</f>
        <v>3129</v>
      </c>
    </row>
    <row r="35" spans="1:24">
      <c r="A35" s="3492"/>
      <c r="B35" s="3493">
        <v>17</v>
      </c>
      <c r="C35" s="3494">
        <v>2</v>
      </c>
      <c r="D35" s="3495" t="s">
        <v>3426</v>
      </c>
      <c r="E35" s="3494">
        <v>49.62</v>
      </c>
      <c r="F35" s="3494">
        <v>4.2</v>
      </c>
      <c r="G35" s="3494" t="s">
        <v>3395</v>
      </c>
      <c r="H35" s="3492" t="s">
        <v>21</v>
      </c>
      <c r="I35" s="3479" t="s">
        <v>3408</v>
      </c>
      <c r="J35" s="3479">
        <f>'[2]典型户型修正-办公'!S40</f>
        <v>73</v>
      </c>
      <c r="K35" s="3479">
        <f>'[2]典型户型修正-办公'!R40</f>
        <v>14811</v>
      </c>
      <c r="S35" s="3480">
        <v>33</v>
      </c>
      <c r="T35" s="3484">
        <v>1033</v>
      </c>
      <c r="U35" s="3485">
        <v>46.32</v>
      </c>
      <c r="V35" s="3480" t="s">
        <v>3383</v>
      </c>
      <c r="W35" s="3479">
        <f>'[2]典型户型修正-车库'!S56</f>
        <v>14</v>
      </c>
      <c r="X35" s="3479">
        <f>'[2]典型户型修正-车库'!R56</f>
        <v>3068</v>
      </c>
    </row>
    <row r="36" spans="1:24">
      <c r="A36" s="3492"/>
      <c r="B36" s="3493">
        <v>18</v>
      </c>
      <c r="C36" s="3494">
        <v>2</v>
      </c>
      <c r="D36" s="3495" t="s">
        <v>3427</v>
      </c>
      <c r="E36" s="3494">
        <v>49.62</v>
      </c>
      <c r="F36" s="3494">
        <v>4.2</v>
      </c>
      <c r="G36" s="3494" t="s">
        <v>3395</v>
      </c>
      <c r="H36" s="3492" t="s">
        <v>21</v>
      </c>
      <c r="I36" s="3479" t="s">
        <v>3408</v>
      </c>
      <c r="J36" s="3479">
        <f>'[2]典型户型修正-办公'!S41</f>
        <v>73</v>
      </c>
      <c r="K36" s="3479">
        <f>'[2]典型户型修正-办公'!R41</f>
        <v>14811</v>
      </c>
      <c r="S36" s="3480">
        <v>34</v>
      </c>
      <c r="T36" s="3484">
        <v>1034</v>
      </c>
      <c r="U36" s="3485">
        <v>46.32</v>
      </c>
      <c r="V36" s="3480" t="s">
        <v>3383</v>
      </c>
      <c r="W36" s="3479">
        <f>'[2]典型户型修正-车库'!S57</f>
        <v>14</v>
      </c>
      <c r="X36" s="3479">
        <f>'[2]典型户型修正-车库'!R57</f>
        <v>3068</v>
      </c>
    </row>
    <row r="37" spans="1:24">
      <c r="A37" s="3492"/>
      <c r="B37" s="3493">
        <v>19</v>
      </c>
      <c r="C37" s="3494">
        <v>2</v>
      </c>
      <c r="D37" s="3495" t="s">
        <v>3428</v>
      </c>
      <c r="E37" s="3494">
        <v>49.62</v>
      </c>
      <c r="F37" s="3494">
        <v>4.2</v>
      </c>
      <c r="G37" s="3494" t="s">
        <v>3395</v>
      </c>
      <c r="H37" s="3492" t="s">
        <v>21</v>
      </c>
      <c r="I37" s="3479" t="s">
        <v>3408</v>
      </c>
      <c r="J37" s="3479">
        <f>'[2]典型户型修正-办公'!S42</f>
        <v>73</v>
      </c>
      <c r="K37" s="3479">
        <f>'[2]典型户型修正-办公'!R42</f>
        <v>14811</v>
      </c>
      <c r="S37" s="3480">
        <v>35</v>
      </c>
      <c r="T37" s="3484">
        <v>1035</v>
      </c>
      <c r="U37" s="3485">
        <v>46.32</v>
      </c>
      <c r="V37" s="3480" t="s">
        <v>3383</v>
      </c>
      <c r="W37" s="3479">
        <f>'[2]典型户型修正-车库'!S58</f>
        <v>14</v>
      </c>
      <c r="X37" s="3479">
        <f>'[2]典型户型修正-车库'!R58</f>
        <v>3068</v>
      </c>
    </row>
    <row r="38" spans="1:24">
      <c r="A38" s="3492"/>
      <c r="B38" s="3493">
        <v>20</v>
      </c>
      <c r="C38" s="3494">
        <v>2</v>
      </c>
      <c r="D38" s="3495" t="s">
        <v>3429</v>
      </c>
      <c r="E38" s="3494">
        <v>49.62</v>
      </c>
      <c r="F38" s="3494">
        <v>4.2</v>
      </c>
      <c r="G38" s="3494" t="s">
        <v>3395</v>
      </c>
      <c r="H38" s="3492" t="s">
        <v>21</v>
      </c>
      <c r="I38" s="3479" t="s">
        <v>3408</v>
      </c>
      <c r="J38" s="3479">
        <f>'[2]典型户型修正-办公'!S43</f>
        <v>73</v>
      </c>
      <c r="K38" s="3479">
        <f>'[2]典型户型修正-办公'!R43</f>
        <v>14811</v>
      </c>
      <c r="S38" s="3480">
        <v>36</v>
      </c>
      <c r="T38" s="3484">
        <v>1036</v>
      </c>
      <c r="U38" s="3485">
        <v>46.32</v>
      </c>
      <c r="V38" s="3480" t="s">
        <v>3383</v>
      </c>
      <c r="W38" s="3479">
        <f>'[2]典型户型修正-车库'!S59</f>
        <v>14</v>
      </c>
      <c r="X38" s="3479">
        <f>'[2]典型户型修正-车库'!R59</f>
        <v>3068</v>
      </c>
    </row>
    <row r="39" spans="1:24">
      <c r="A39" s="3492"/>
      <c r="B39" s="3493">
        <v>21</v>
      </c>
      <c r="C39" s="3494">
        <v>2</v>
      </c>
      <c r="D39" s="3495" t="s">
        <v>3430</v>
      </c>
      <c r="E39" s="3494">
        <v>49.62</v>
      </c>
      <c r="F39" s="3494">
        <v>4.2</v>
      </c>
      <c r="G39" s="3494" t="s">
        <v>3395</v>
      </c>
      <c r="H39" s="3492" t="s">
        <v>21</v>
      </c>
      <c r="I39" s="3479" t="s">
        <v>3408</v>
      </c>
      <c r="J39" s="3479">
        <f>'[2]典型户型修正-办公'!S44</f>
        <v>73</v>
      </c>
      <c r="K39" s="3479">
        <f>'[2]典型户型修正-办公'!R44</f>
        <v>14811</v>
      </c>
      <c r="S39" s="3480">
        <v>37</v>
      </c>
      <c r="T39" s="3484">
        <v>1037</v>
      </c>
      <c r="U39" s="3485">
        <v>46.32</v>
      </c>
      <c r="V39" s="3480" t="s">
        <v>3383</v>
      </c>
      <c r="W39" s="3479">
        <f>'[2]典型户型修正-车库'!S60</f>
        <v>14</v>
      </c>
      <c r="X39" s="3479">
        <f>'[2]典型户型修正-车库'!R60</f>
        <v>3068</v>
      </c>
    </row>
    <row r="40" spans="1:24">
      <c r="A40" s="3492"/>
      <c r="B40" s="3493">
        <v>22</v>
      </c>
      <c r="C40" s="3494">
        <v>2</v>
      </c>
      <c r="D40" s="3495" t="s">
        <v>3431</v>
      </c>
      <c r="E40" s="3494">
        <v>49.62</v>
      </c>
      <c r="F40" s="3494">
        <v>4.2</v>
      </c>
      <c r="G40" s="3494" t="s">
        <v>3395</v>
      </c>
      <c r="H40" s="3492" t="s">
        <v>21</v>
      </c>
      <c r="I40" s="3479" t="s">
        <v>3408</v>
      </c>
      <c r="J40" s="3479">
        <f>'[2]典型户型修正-办公'!S45</f>
        <v>73</v>
      </c>
      <c r="K40" s="3479">
        <f>'[2]典型户型修正-办公'!R45</f>
        <v>14811</v>
      </c>
      <c r="S40" s="3480">
        <v>38</v>
      </c>
      <c r="T40" s="3484">
        <v>1038</v>
      </c>
      <c r="U40" s="3485">
        <v>46.32</v>
      </c>
      <c r="V40" s="3480" t="s">
        <v>3383</v>
      </c>
      <c r="W40" s="3479">
        <f>'[2]典型户型修正-车库'!S61</f>
        <v>14</v>
      </c>
      <c r="X40" s="3479">
        <f>'[2]典型户型修正-车库'!R61</f>
        <v>3068</v>
      </c>
    </row>
    <row r="41" spans="1:24">
      <c r="A41" s="3492"/>
      <c r="B41" s="3493">
        <v>23</v>
      </c>
      <c r="C41" s="3494">
        <v>2</v>
      </c>
      <c r="D41" s="3495" t="s">
        <v>3432</v>
      </c>
      <c r="E41" s="3494">
        <v>49.62</v>
      </c>
      <c r="F41" s="3494">
        <v>4.2</v>
      </c>
      <c r="G41" s="3494" t="s">
        <v>3395</v>
      </c>
      <c r="H41" s="3492" t="s">
        <v>21</v>
      </c>
      <c r="I41" s="3479" t="s">
        <v>3408</v>
      </c>
      <c r="J41" s="3479">
        <f>'[2]典型户型修正-办公'!S46</f>
        <v>73</v>
      </c>
      <c r="K41" s="3479">
        <f>'[2]典型户型修正-办公'!R46</f>
        <v>14811</v>
      </c>
      <c r="S41" s="3480">
        <v>39</v>
      </c>
      <c r="T41" s="3484">
        <v>1039</v>
      </c>
      <c r="U41" s="3485">
        <v>46.32</v>
      </c>
      <c r="V41" s="3480" t="s">
        <v>3383</v>
      </c>
      <c r="W41" s="3479">
        <f>'[2]典型户型修正-车库'!S62</f>
        <v>14</v>
      </c>
      <c r="X41" s="3479">
        <f>'[2]典型户型修正-车库'!R62</f>
        <v>3068</v>
      </c>
    </row>
    <row r="42" spans="1:24">
      <c r="A42" s="3492"/>
      <c r="B42" s="3493">
        <v>24</v>
      </c>
      <c r="C42" s="3494">
        <v>2</v>
      </c>
      <c r="D42" s="3495" t="s">
        <v>3433</v>
      </c>
      <c r="E42" s="3494">
        <v>49.62</v>
      </c>
      <c r="F42" s="3494">
        <v>4.2</v>
      </c>
      <c r="G42" s="3494" t="s">
        <v>3395</v>
      </c>
      <c r="H42" s="3492" t="s">
        <v>21</v>
      </c>
      <c r="I42" s="3479" t="s">
        <v>3408</v>
      </c>
      <c r="J42" s="3479">
        <f>'[2]典型户型修正-办公'!S47</f>
        <v>73</v>
      </c>
      <c r="K42" s="3479">
        <f>'[2]典型户型修正-办公'!R47</f>
        <v>14811</v>
      </c>
      <c r="S42" s="3480">
        <v>40</v>
      </c>
      <c r="T42" s="3484">
        <v>1040</v>
      </c>
      <c r="U42" s="3485">
        <v>46.32</v>
      </c>
      <c r="V42" s="3480" t="s">
        <v>3383</v>
      </c>
      <c r="W42" s="3479">
        <f>'[2]典型户型修正-车库'!S63</f>
        <v>14</v>
      </c>
      <c r="X42" s="3479">
        <f>'[2]典型户型修正-车库'!R63</f>
        <v>3068</v>
      </c>
    </row>
    <row r="43" spans="1:24">
      <c r="A43" s="3492"/>
      <c r="B43" s="3493">
        <v>25</v>
      </c>
      <c r="C43" s="3494">
        <v>2</v>
      </c>
      <c r="D43" s="3495" t="s">
        <v>3434</v>
      </c>
      <c r="E43" s="3494">
        <v>49.62</v>
      </c>
      <c r="F43" s="3494">
        <v>4.2</v>
      </c>
      <c r="G43" s="3494" t="s">
        <v>3395</v>
      </c>
      <c r="H43" s="3492" t="s">
        <v>21</v>
      </c>
      <c r="I43" s="3479" t="s">
        <v>3408</v>
      </c>
      <c r="J43" s="3479">
        <f>'[2]典型户型修正-办公'!S48</f>
        <v>73</v>
      </c>
      <c r="K43" s="3479">
        <f>'[2]典型户型修正-办公'!R48</f>
        <v>14811</v>
      </c>
      <c r="S43" s="3480">
        <v>41</v>
      </c>
      <c r="T43" s="3484">
        <v>1041</v>
      </c>
      <c r="U43" s="3485">
        <v>46.32</v>
      </c>
      <c r="V43" s="3480" t="s">
        <v>3383</v>
      </c>
      <c r="W43" s="3479">
        <f>'[2]典型户型修正-车库'!S64</f>
        <v>14</v>
      </c>
      <c r="X43" s="3479">
        <f>'[2]典型户型修正-车库'!R64</f>
        <v>3068</v>
      </c>
    </row>
    <row r="44" spans="1:24">
      <c r="A44" s="3492"/>
      <c r="B44" s="3493">
        <v>26</v>
      </c>
      <c r="C44" s="3494">
        <v>2</v>
      </c>
      <c r="D44" s="3495" t="s">
        <v>3435</v>
      </c>
      <c r="E44" s="3494">
        <v>49.62</v>
      </c>
      <c r="F44" s="3494">
        <v>4.2</v>
      </c>
      <c r="G44" s="3494" t="s">
        <v>3395</v>
      </c>
      <c r="H44" s="3492" t="s">
        <v>21</v>
      </c>
      <c r="I44" s="3479" t="s">
        <v>3408</v>
      </c>
      <c r="J44" s="3479">
        <f>'[2]典型户型修正-办公'!S49</f>
        <v>73</v>
      </c>
      <c r="K44" s="3479">
        <f>'[2]典型户型修正-办公'!R49</f>
        <v>14811</v>
      </c>
      <c r="S44" s="3480">
        <v>42</v>
      </c>
      <c r="T44" s="3484">
        <v>1042</v>
      </c>
      <c r="U44" s="3485">
        <v>46.32</v>
      </c>
      <c r="V44" s="3480" t="s">
        <v>3383</v>
      </c>
      <c r="W44" s="3479">
        <f>'[2]典型户型修正-车库'!S65</f>
        <v>14</v>
      </c>
      <c r="X44" s="3479">
        <f>'[2]典型户型修正-车库'!R65</f>
        <v>3068</v>
      </c>
    </row>
    <row r="45" spans="1:24">
      <c r="A45" s="3492"/>
      <c r="B45" s="3493">
        <v>27</v>
      </c>
      <c r="C45" s="3494">
        <v>2</v>
      </c>
      <c r="D45" s="3495" t="s">
        <v>3436</v>
      </c>
      <c r="E45" s="3494">
        <v>49.62</v>
      </c>
      <c r="F45" s="3494">
        <v>4.2</v>
      </c>
      <c r="G45" s="3494" t="s">
        <v>3395</v>
      </c>
      <c r="H45" s="3492" t="s">
        <v>21</v>
      </c>
      <c r="I45" s="3479" t="s">
        <v>3408</v>
      </c>
      <c r="J45" s="3479">
        <f>'[2]典型户型修正-办公'!S50</f>
        <v>73</v>
      </c>
      <c r="K45" s="3479">
        <f>'[2]典型户型修正-办公'!R50</f>
        <v>14811</v>
      </c>
      <c r="S45" s="3480">
        <v>43</v>
      </c>
      <c r="T45" s="3484">
        <v>1043</v>
      </c>
      <c r="U45" s="3485">
        <v>46.32</v>
      </c>
      <c r="V45" s="3480" t="s">
        <v>3383</v>
      </c>
      <c r="W45" s="3479">
        <f>'[2]典型户型修正-车库'!S66</f>
        <v>14</v>
      </c>
      <c r="X45" s="3479">
        <f>'[2]典型户型修正-车库'!R66</f>
        <v>3068</v>
      </c>
    </row>
    <row r="46" spans="1:24">
      <c r="A46" s="3492"/>
      <c r="B46" s="3493">
        <v>28</v>
      </c>
      <c r="C46" s="3494">
        <v>2</v>
      </c>
      <c r="D46" s="3495" t="s">
        <v>3437</v>
      </c>
      <c r="E46" s="3494">
        <v>68.78</v>
      </c>
      <c r="F46" s="3494">
        <v>4.2</v>
      </c>
      <c r="G46" s="3494" t="s">
        <v>3395</v>
      </c>
      <c r="H46" s="3492" t="s">
        <v>21</v>
      </c>
      <c r="I46" s="3479" t="s">
        <v>3408</v>
      </c>
      <c r="J46" s="3479">
        <f>'[2]典型户型修正-办公'!S51</f>
        <v>103</v>
      </c>
      <c r="K46" s="3479">
        <f>'[2]典型户型修正-办公'!R51</f>
        <v>14959</v>
      </c>
      <c r="S46" s="3480">
        <v>44</v>
      </c>
      <c r="T46" s="3484">
        <v>1044</v>
      </c>
      <c r="U46" s="3485">
        <v>46.32</v>
      </c>
      <c r="V46" s="3480" t="s">
        <v>3383</v>
      </c>
      <c r="W46" s="3479">
        <f>'[2]典型户型修正-车库'!S67</f>
        <v>14</v>
      </c>
      <c r="X46" s="3479">
        <f>'[2]典型户型修正-车库'!R67</f>
        <v>3068</v>
      </c>
    </row>
    <row r="47" spans="1:24">
      <c r="A47" s="3492"/>
      <c r="B47" s="3493">
        <v>29</v>
      </c>
      <c r="C47" s="3494">
        <v>2</v>
      </c>
      <c r="D47" s="3495" t="s">
        <v>3438</v>
      </c>
      <c r="E47" s="3494">
        <v>39.49</v>
      </c>
      <c r="F47" s="3494">
        <v>4.2</v>
      </c>
      <c r="G47" s="3494" t="s">
        <v>3395</v>
      </c>
      <c r="H47" s="3492" t="s">
        <v>21</v>
      </c>
      <c r="I47" s="3479" t="s">
        <v>3408</v>
      </c>
      <c r="J47" s="3479">
        <f>'[2]典型户型修正-办公'!S52</f>
        <v>58</v>
      </c>
      <c r="K47" s="3479">
        <f>'[2]典型户型修正-办公'!R52</f>
        <v>14811</v>
      </c>
      <c r="S47" s="3480">
        <v>45</v>
      </c>
      <c r="T47" s="3484">
        <v>1045</v>
      </c>
      <c r="U47" s="3485">
        <v>46.32</v>
      </c>
      <c r="V47" s="3480" t="s">
        <v>3383</v>
      </c>
      <c r="W47" s="3479">
        <f>'[2]典型户型修正-车库'!S68</f>
        <v>14</v>
      </c>
      <c r="X47" s="3479">
        <f>'[2]典型户型修正-车库'!R68</f>
        <v>3068</v>
      </c>
    </row>
    <row r="48" spans="1:24">
      <c r="A48" s="3492"/>
      <c r="B48" s="3493">
        <v>30</v>
      </c>
      <c r="C48" s="3494">
        <v>2</v>
      </c>
      <c r="D48" s="3495" t="s">
        <v>3439</v>
      </c>
      <c r="E48" s="3494">
        <v>42.78</v>
      </c>
      <c r="F48" s="3494">
        <v>4.2</v>
      </c>
      <c r="G48" s="3494" t="s">
        <v>3395</v>
      </c>
      <c r="H48" s="3492" t="s">
        <v>21</v>
      </c>
      <c r="I48" s="3479" t="s">
        <v>3408</v>
      </c>
      <c r="J48" s="3479">
        <f>'[2]典型户型修正-办公'!S53</f>
        <v>63</v>
      </c>
      <c r="K48" s="3479">
        <f>'[2]典型户型修正-办公'!R53</f>
        <v>14811</v>
      </c>
      <c r="S48" s="3480">
        <v>46</v>
      </c>
      <c r="T48" s="3484">
        <v>1046</v>
      </c>
      <c r="U48" s="3485">
        <v>46.32</v>
      </c>
      <c r="V48" s="3480" t="s">
        <v>3383</v>
      </c>
      <c r="W48" s="3479">
        <f>'[2]典型户型修正-车库'!S69</f>
        <v>14</v>
      </c>
      <c r="X48" s="3479">
        <f>'[2]典型户型修正-车库'!R69</f>
        <v>3068</v>
      </c>
    </row>
    <row r="49" spans="1:24">
      <c r="A49" s="3492"/>
      <c r="B49" s="3493">
        <v>31</v>
      </c>
      <c r="C49" s="3494">
        <v>2</v>
      </c>
      <c r="D49" s="3495" t="s">
        <v>3440</v>
      </c>
      <c r="E49" s="3494">
        <v>45.46</v>
      </c>
      <c r="F49" s="3494">
        <v>4.2</v>
      </c>
      <c r="G49" s="3494" t="s">
        <v>3395</v>
      </c>
      <c r="H49" s="3492" t="s">
        <v>21</v>
      </c>
      <c r="I49" s="3479" t="s">
        <v>3408</v>
      </c>
      <c r="J49" s="3479">
        <f>'[2]典型户型修正-办公'!S54</f>
        <v>67</v>
      </c>
      <c r="K49" s="3479">
        <f>'[2]典型户型修正-办公'!R54</f>
        <v>14811</v>
      </c>
      <c r="S49" s="3480">
        <v>47</v>
      </c>
      <c r="T49" s="3484">
        <v>1047</v>
      </c>
      <c r="U49" s="3485">
        <v>46.32</v>
      </c>
      <c r="V49" s="3480" t="s">
        <v>3383</v>
      </c>
      <c r="W49" s="3479">
        <f>'[2]典型户型修正-车库'!S70</f>
        <v>14</v>
      </c>
      <c r="X49" s="3479">
        <f>'[2]典型户型修正-车库'!R70</f>
        <v>3068</v>
      </c>
    </row>
    <row r="50" spans="1:24">
      <c r="A50" s="3492"/>
      <c r="B50" s="3493">
        <v>32</v>
      </c>
      <c r="C50" s="3494">
        <v>2</v>
      </c>
      <c r="D50" s="3495" t="s">
        <v>3441</v>
      </c>
      <c r="E50" s="3494">
        <v>47.56</v>
      </c>
      <c r="F50" s="3494">
        <v>4.2</v>
      </c>
      <c r="G50" s="3494" t="s">
        <v>3395</v>
      </c>
      <c r="H50" s="3492" t="s">
        <v>21</v>
      </c>
      <c r="I50" s="3479" t="s">
        <v>3408</v>
      </c>
      <c r="J50" s="3479">
        <f>'[2]典型户型修正-办公'!S55</f>
        <v>70</v>
      </c>
      <c r="K50" s="3479">
        <f>'[2]典型户型修正-办公'!R55</f>
        <v>14811</v>
      </c>
      <c r="S50" s="3480">
        <v>48</v>
      </c>
      <c r="T50" s="3484">
        <v>1048</v>
      </c>
      <c r="U50" s="3485">
        <v>46.32</v>
      </c>
      <c r="V50" s="3480" t="s">
        <v>3383</v>
      </c>
      <c r="W50" s="3479">
        <f>'[2]典型户型修正-车库'!S71</f>
        <v>14</v>
      </c>
      <c r="X50" s="3479">
        <f>'[2]典型户型修正-车库'!R71</f>
        <v>3068</v>
      </c>
    </row>
    <row r="51" spans="1:24">
      <c r="A51" s="3492"/>
      <c r="B51" s="3493">
        <v>33</v>
      </c>
      <c r="C51" s="3494">
        <v>2</v>
      </c>
      <c r="D51" s="3495" t="s">
        <v>3442</v>
      </c>
      <c r="E51" s="3494">
        <v>49</v>
      </c>
      <c r="F51" s="3494">
        <v>4.2</v>
      </c>
      <c r="G51" s="3494" t="s">
        <v>3395</v>
      </c>
      <c r="H51" s="3492" t="s">
        <v>21</v>
      </c>
      <c r="I51" s="3479" t="s">
        <v>3408</v>
      </c>
      <c r="J51" s="3479">
        <f>'[2]典型户型修正-办公'!S56</f>
        <v>73</v>
      </c>
      <c r="K51" s="3479">
        <f>'[2]典型户型修正-办公'!R56</f>
        <v>14811</v>
      </c>
      <c r="S51" s="3480">
        <v>49</v>
      </c>
      <c r="T51" s="3484">
        <v>1049</v>
      </c>
      <c r="U51" s="3485">
        <v>46.32</v>
      </c>
      <c r="V51" s="3480" t="s">
        <v>3383</v>
      </c>
      <c r="W51" s="3479">
        <f>'[2]典型户型修正-车库'!S72</f>
        <v>14</v>
      </c>
      <c r="X51" s="3479">
        <f>'[2]典型户型修正-车库'!R72</f>
        <v>3068</v>
      </c>
    </row>
    <row r="52" spans="1:24">
      <c r="A52" s="3492"/>
      <c r="B52" s="3493">
        <v>34</v>
      </c>
      <c r="C52" s="3494">
        <v>2</v>
      </c>
      <c r="D52" s="3495" t="s">
        <v>3443</v>
      </c>
      <c r="E52" s="3494">
        <v>49.98</v>
      </c>
      <c r="F52" s="3494">
        <v>4.2</v>
      </c>
      <c r="G52" s="3494" t="s">
        <v>3395</v>
      </c>
      <c r="H52" s="3492" t="s">
        <v>21</v>
      </c>
      <c r="I52" s="3479" t="s">
        <v>3408</v>
      </c>
      <c r="J52" s="3479">
        <f>'[2]典型户型修正-办公'!S57</f>
        <v>74</v>
      </c>
      <c r="K52" s="3479">
        <f>'[2]典型户型修正-办公'!R57</f>
        <v>14811</v>
      </c>
      <c r="S52" s="3480">
        <v>50</v>
      </c>
      <c r="T52" s="3484">
        <v>1050</v>
      </c>
      <c r="U52" s="3485">
        <v>46.32</v>
      </c>
      <c r="V52" s="3480" t="s">
        <v>3383</v>
      </c>
      <c r="W52" s="3479">
        <f>'[2]典型户型修正-车库'!S73</f>
        <v>14</v>
      </c>
      <c r="X52" s="3479">
        <f>'[2]典型户型修正-车库'!R73</f>
        <v>3068</v>
      </c>
    </row>
    <row r="53" spans="1:24">
      <c r="A53" s="3492"/>
      <c r="B53" s="3493">
        <v>35</v>
      </c>
      <c r="C53" s="3494">
        <v>2</v>
      </c>
      <c r="D53" s="3495" t="s">
        <v>3444</v>
      </c>
      <c r="E53" s="3494">
        <v>50.24</v>
      </c>
      <c r="F53" s="3494">
        <v>4.2</v>
      </c>
      <c r="G53" s="3494" t="s">
        <v>3395</v>
      </c>
      <c r="H53" s="3492" t="s">
        <v>21</v>
      </c>
      <c r="I53" s="3479" t="s">
        <v>3408</v>
      </c>
      <c r="J53" s="3479">
        <f>'[2]典型户型修正-办公'!S58</f>
        <v>74</v>
      </c>
      <c r="K53" s="3479">
        <f>'[2]典型户型修正-办公'!R58</f>
        <v>14811</v>
      </c>
      <c r="S53" s="3480">
        <v>51</v>
      </c>
      <c r="T53" s="3484">
        <v>1051</v>
      </c>
      <c r="U53" s="3485">
        <v>46.32</v>
      </c>
      <c r="V53" s="3480" t="s">
        <v>3383</v>
      </c>
      <c r="W53" s="3479">
        <f>'[2]典型户型修正-车库'!S74</f>
        <v>14</v>
      </c>
      <c r="X53" s="3479">
        <f>'[2]典型户型修正-车库'!R74</f>
        <v>3068</v>
      </c>
    </row>
    <row r="54" spans="1:24">
      <c r="A54" s="3492"/>
      <c r="B54" s="3493">
        <v>36</v>
      </c>
      <c r="C54" s="3494">
        <v>2</v>
      </c>
      <c r="D54" s="3495" t="s">
        <v>3445</v>
      </c>
      <c r="E54" s="3494">
        <v>49.95</v>
      </c>
      <c r="F54" s="3494">
        <v>4.2</v>
      </c>
      <c r="G54" s="3494" t="s">
        <v>3395</v>
      </c>
      <c r="H54" s="3492" t="s">
        <v>21</v>
      </c>
      <c r="I54" s="3479" t="s">
        <v>3408</v>
      </c>
      <c r="J54" s="3479">
        <f>'[2]典型户型修正-办公'!S59</f>
        <v>74</v>
      </c>
      <c r="K54" s="3479">
        <f>'[2]典型户型修正-办公'!R59</f>
        <v>14811</v>
      </c>
      <c r="S54" s="3480">
        <v>52</v>
      </c>
      <c r="T54" s="3484">
        <v>1052</v>
      </c>
      <c r="U54" s="3485">
        <v>46.32</v>
      </c>
      <c r="V54" s="3480" t="s">
        <v>3383</v>
      </c>
      <c r="W54" s="3479">
        <f>'[2]典型户型修正-车库'!S75</f>
        <v>14</v>
      </c>
      <c r="X54" s="3479">
        <f>'[2]典型户型修正-车库'!R75</f>
        <v>3068</v>
      </c>
    </row>
    <row r="55" spans="1:24">
      <c r="A55" s="3492"/>
      <c r="B55" s="3493">
        <v>37</v>
      </c>
      <c r="C55" s="3494">
        <v>2</v>
      </c>
      <c r="D55" s="3495" t="s">
        <v>3446</v>
      </c>
      <c r="E55" s="3494">
        <v>49.06</v>
      </c>
      <c r="F55" s="3494">
        <v>4.2</v>
      </c>
      <c r="G55" s="3494" t="s">
        <v>3395</v>
      </c>
      <c r="H55" s="3492" t="s">
        <v>21</v>
      </c>
      <c r="I55" s="3479" t="s">
        <v>3408</v>
      </c>
      <c r="J55" s="3479">
        <f>'[2]典型户型修正-办公'!S60</f>
        <v>73</v>
      </c>
      <c r="K55" s="3479">
        <f>'[2]典型户型修正-办公'!R60</f>
        <v>14811</v>
      </c>
      <c r="S55" s="3480">
        <v>53</v>
      </c>
      <c r="T55" s="3484">
        <v>1053</v>
      </c>
      <c r="U55" s="3485">
        <v>71.41</v>
      </c>
      <c r="V55" s="3480" t="s">
        <v>3383</v>
      </c>
      <c r="W55" s="3479">
        <f>'[2]典型户型修正-车库'!S76</f>
        <v>22</v>
      </c>
      <c r="X55" s="3479">
        <f>'[2]典型户型修正-车库'!R76</f>
        <v>3129</v>
      </c>
    </row>
    <row r="56" spans="1:24">
      <c r="A56" s="3492"/>
      <c r="B56" s="3493">
        <v>38</v>
      </c>
      <c r="C56" s="3494">
        <v>2</v>
      </c>
      <c r="D56" s="3495" t="s">
        <v>3447</v>
      </c>
      <c r="E56" s="3494">
        <v>72.27</v>
      </c>
      <c r="F56" s="3494">
        <v>4.2</v>
      </c>
      <c r="G56" s="3494" t="s">
        <v>3395</v>
      </c>
      <c r="H56" s="3492" t="s">
        <v>21</v>
      </c>
      <c r="I56" s="3479" t="s">
        <v>3408</v>
      </c>
      <c r="J56" s="3479">
        <f>'[2]典型户型修正-办公'!S61</f>
        <v>108</v>
      </c>
      <c r="K56" s="3479">
        <f>'[2]典型户型修正-办公'!R61</f>
        <v>14959</v>
      </c>
      <c r="S56" s="3480">
        <v>54</v>
      </c>
      <c r="T56" s="3484">
        <v>1054</v>
      </c>
      <c r="U56" s="3485">
        <v>46.32</v>
      </c>
      <c r="V56" s="3480" t="s">
        <v>3383</v>
      </c>
      <c r="W56" s="3479">
        <f>'[2]典型户型修正-车库'!S77</f>
        <v>14</v>
      </c>
      <c r="X56" s="3479">
        <f>'[2]典型户型修正-车库'!R77</f>
        <v>3068</v>
      </c>
    </row>
    <row r="57" spans="1:24">
      <c r="A57" s="3492"/>
      <c r="B57" s="3493">
        <v>39</v>
      </c>
      <c r="C57" s="3494">
        <v>3</v>
      </c>
      <c r="D57" s="3495" t="s">
        <v>3448</v>
      </c>
      <c r="E57" s="3494">
        <v>49.62</v>
      </c>
      <c r="F57" s="3494">
        <v>3</v>
      </c>
      <c r="G57" s="3494" t="s">
        <v>3407</v>
      </c>
      <c r="H57" s="3492" t="s">
        <v>21</v>
      </c>
      <c r="I57" s="3479" t="s">
        <v>3408</v>
      </c>
      <c r="J57" s="3479">
        <f>'[2]典型户型修正-办公'!S62</f>
        <v>70</v>
      </c>
      <c r="K57" s="3479">
        <f>'[2]典型户型修正-办公'!R62</f>
        <v>14106</v>
      </c>
      <c r="S57" s="3480">
        <v>55</v>
      </c>
      <c r="T57" s="3484">
        <v>1055</v>
      </c>
      <c r="U57" s="3485">
        <v>46.32</v>
      </c>
      <c r="V57" s="3480" t="s">
        <v>3383</v>
      </c>
      <c r="W57" s="3479">
        <f>'[2]典型户型修正-车库'!S78</f>
        <v>14</v>
      </c>
      <c r="X57" s="3479">
        <f>'[2]典型户型修正-车库'!R78</f>
        <v>3068</v>
      </c>
    </row>
    <row r="58" spans="1:24">
      <c r="A58" s="3492"/>
      <c r="B58" s="3493">
        <v>40</v>
      </c>
      <c r="C58" s="3494">
        <v>3</v>
      </c>
      <c r="D58" s="3495" t="s">
        <v>3449</v>
      </c>
      <c r="E58" s="3494">
        <v>49.62</v>
      </c>
      <c r="F58" s="3494">
        <v>3</v>
      </c>
      <c r="G58" s="3494" t="s">
        <v>3407</v>
      </c>
      <c r="H58" s="3492" t="s">
        <v>21</v>
      </c>
      <c r="I58" s="3479" t="s">
        <v>3408</v>
      </c>
      <c r="J58" s="3479">
        <f>'[2]典型户型修正-办公'!S63</f>
        <v>70</v>
      </c>
      <c r="K58" s="3479">
        <f>'[2]典型户型修正-办公'!R63</f>
        <v>14106</v>
      </c>
      <c r="S58" s="3480">
        <v>56</v>
      </c>
      <c r="T58" s="3484">
        <v>1056</v>
      </c>
      <c r="U58" s="3485">
        <v>71.41</v>
      </c>
      <c r="V58" s="3480" t="s">
        <v>3383</v>
      </c>
      <c r="W58" s="3479">
        <f>'[2]典型户型修正-车库'!S79</f>
        <v>22</v>
      </c>
      <c r="X58" s="3479">
        <f>'[2]典型户型修正-车库'!R79</f>
        <v>3129</v>
      </c>
    </row>
    <row r="59" spans="1:24">
      <c r="A59" s="3492"/>
      <c r="B59" s="3493">
        <v>41</v>
      </c>
      <c r="C59" s="3494">
        <v>3</v>
      </c>
      <c r="D59" s="3495" t="s">
        <v>3450</v>
      </c>
      <c r="E59" s="3494">
        <v>49.62</v>
      </c>
      <c r="F59" s="3494">
        <v>3</v>
      </c>
      <c r="G59" s="3494" t="s">
        <v>3407</v>
      </c>
      <c r="H59" s="3492" t="s">
        <v>21</v>
      </c>
      <c r="I59" s="3479" t="s">
        <v>3408</v>
      </c>
      <c r="J59" s="3479">
        <f>'[2]典型户型修正-办公'!S64</f>
        <v>70</v>
      </c>
      <c r="K59" s="3479">
        <f>'[2]典型户型修正-办公'!R64</f>
        <v>14106</v>
      </c>
      <c r="S59" s="3480">
        <v>57</v>
      </c>
      <c r="T59" s="3484">
        <v>1057</v>
      </c>
      <c r="U59" s="3485">
        <v>46.32</v>
      </c>
      <c r="V59" s="3480" t="s">
        <v>3383</v>
      </c>
      <c r="W59" s="3479">
        <f>'[2]典型户型修正-车库'!S80</f>
        <v>14</v>
      </c>
      <c r="X59" s="3479">
        <f>'[2]典型户型修正-车库'!R80</f>
        <v>3068</v>
      </c>
    </row>
    <row r="60" spans="1:24">
      <c r="A60" s="3492"/>
      <c r="B60" s="3493">
        <v>42</v>
      </c>
      <c r="C60" s="3494">
        <v>3</v>
      </c>
      <c r="D60" s="3495" t="s">
        <v>3451</v>
      </c>
      <c r="E60" s="3494">
        <v>49.62</v>
      </c>
      <c r="F60" s="3494">
        <v>3</v>
      </c>
      <c r="G60" s="3494" t="s">
        <v>3407</v>
      </c>
      <c r="H60" s="3492" t="s">
        <v>21</v>
      </c>
      <c r="I60" s="3479" t="s">
        <v>3408</v>
      </c>
      <c r="J60" s="3479">
        <f>'[2]典型户型修正-办公'!S65</f>
        <v>70</v>
      </c>
      <c r="K60" s="3479">
        <f>'[2]典型户型修正-办公'!R65</f>
        <v>14106</v>
      </c>
      <c r="S60" s="3480">
        <v>58</v>
      </c>
      <c r="T60" s="3484">
        <v>1058</v>
      </c>
      <c r="U60" s="3485">
        <v>71.41</v>
      </c>
      <c r="V60" s="3480" t="s">
        <v>3383</v>
      </c>
      <c r="W60" s="3479">
        <f>'[2]典型户型修正-车库'!S81</f>
        <v>22</v>
      </c>
      <c r="X60" s="3479">
        <f>'[2]典型户型修正-车库'!R81</f>
        <v>3129</v>
      </c>
    </row>
    <row r="61" spans="1:24">
      <c r="A61" s="3492"/>
      <c r="B61" s="3493">
        <v>43</v>
      </c>
      <c r="C61" s="3494">
        <v>3</v>
      </c>
      <c r="D61" s="3495" t="s">
        <v>3452</v>
      </c>
      <c r="E61" s="3494">
        <v>49.62</v>
      </c>
      <c r="F61" s="3494">
        <v>3</v>
      </c>
      <c r="G61" s="3494" t="s">
        <v>3407</v>
      </c>
      <c r="H61" s="3492" t="s">
        <v>21</v>
      </c>
      <c r="I61" s="3479" t="s">
        <v>3408</v>
      </c>
      <c r="J61" s="3479">
        <f>'[2]典型户型修正-办公'!S66</f>
        <v>70</v>
      </c>
      <c r="K61" s="3479">
        <f>'[2]典型户型修正-办公'!R66</f>
        <v>14106</v>
      </c>
      <c r="S61" s="3480">
        <v>59</v>
      </c>
      <c r="T61" s="3484">
        <v>1059</v>
      </c>
      <c r="U61" s="3485">
        <v>46.32</v>
      </c>
      <c r="V61" s="3480" t="s">
        <v>3383</v>
      </c>
      <c r="W61" s="3479">
        <f>'[2]典型户型修正-车库'!S82</f>
        <v>14</v>
      </c>
      <c r="X61" s="3479">
        <f>'[2]典型户型修正-车库'!R82</f>
        <v>3068</v>
      </c>
    </row>
    <row r="62" spans="1:24">
      <c r="A62" s="3492"/>
      <c r="B62" s="3493">
        <v>44</v>
      </c>
      <c r="C62" s="3494">
        <v>3</v>
      </c>
      <c r="D62" s="3495" t="s">
        <v>3453</v>
      </c>
      <c r="E62" s="3494">
        <v>49.62</v>
      </c>
      <c r="F62" s="3494">
        <v>3</v>
      </c>
      <c r="G62" s="3494" t="s">
        <v>3407</v>
      </c>
      <c r="H62" s="3492" t="s">
        <v>21</v>
      </c>
      <c r="I62" s="3479" t="s">
        <v>3408</v>
      </c>
      <c r="J62" s="3479">
        <f>'[2]典型户型修正-办公'!S67</f>
        <v>70</v>
      </c>
      <c r="K62" s="3479">
        <f>'[2]典型户型修正-办公'!R67</f>
        <v>14106</v>
      </c>
      <c r="S62" s="3480">
        <v>60</v>
      </c>
      <c r="T62" s="3484">
        <v>1060</v>
      </c>
      <c r="U62" s="3485">
        <v>71.41</v>
      </c>
      <c r="V62" s="3480" t="s">
        <v>3383</v>
      </c>
      <c r="W62" s="3479">
        <f>'[2]典型户型修正-车库'!S83</f>
        <v>22</v>
      </c>
      <c r="X62" s="3479">
        <f>'[2]典型户型修正-车库'!R83</f>
        <v>3129</v>
      </c>
    </row>
    <row r="63" spans="1:24">
      <c r="A63" s="3492"/>
      <c r="B63" s="3493">
        <v>45</v>
      </c>
      <c r="C63" s="3494">
        <v>3</v>
      </c>
      <c r="D63" s="3495" t="s">
        <v>3454</v>
      </c>
      <c r="E63" s="3494">
        <v>49.62</v>
      </c>
      <c r="F63" s="3494">
        <v>3</v>
      </c>
      <c r="G63" s="3494" t="s">
        <v>3407</v>
      </c>
      <c r="H63" s="3492" t="s">
        <v>21</v>
      </c>
      <c r="I63" s="3479" t="s">
        <v>3408</v>
      </c>
      <c r="J63" s="3479">
        <f>'[2]典型户型修正-办公'!S68</f>
        <v>70</v>
      </c>
      <c r="K63" s="3479">
        <f>'[2]典型户型修正-办公'!R68</f>
        <v>14106</v>
      </c>
      <c r="S63" s="3480">
        <v>61</v>
      </c>
      <c r="T63" s="3484">
        <v>1061</v>
      </c>
      <c r="U63" s="3485">
        <v>46.32</v>
      </c>
      <c r="V63" s="3480" t="s">
        <v>3383</v>
      </c>
      <c r="W63" s="3479">
        <f>'[2]典型户型修正-车库'!S84</f>
        <v>14</v>
      </c>
      <c r="X63" s="3479">
        <f>'[2]典型户型修正-车库'!R84</f>
        <v>3068</v>
      </c>
    </row>
    <row r="64" spans="1:24">
      <c r="A64" s="3492"/>
      <c r="B64" s="3493">
        <v>46</v>
      </c>
      <c r="C64" s="3494">
        <v>3</v>
      </c>
      <c r="D64" s="3495" t="s">
        <v>3455</v>
      </c>
      <c r="E64" s="3494">
        <v>49.62</v>
      </c>
      <c r="F64" s="3494">
        <v>3</v>
      </c>
      <c r="G64" s="3494" t="s">
        <v>3407</v>
      </c>
      <c r="H64" s="3492" t="s">
        <v>21</v>
      </c>
      <c r="I64" s="3479" t="s">
        <v>3408</v>
      </c>
      <c r="J64" s="3479">
        <f>'[2]典型户型修正-办公'!S69</f>
        <v>70</v>
      </c>
      <c r="K64" s="3479">
        <f>'[2]典型户型修正-办公'!R69</f>
        <v>14106</v>
      </c>
      <c r="S64" s="3480">
        <v>62</v>
      </c>
      <c r="T64" s="3484">
        <v>1062</v>
      </c>
      <c r="U64" s="3485">
        <v>46.32</v>
      </c>
      <c r="V64" s="3480" t="s">
        <v>3383</v>
      </c>
      <c r="W64" s="3479">
        <f>'[2]典型户型修正-车库'!S85</f>
        <v>14</v>
      </c>
      <c r="X64" s="3479">
        <f>'[2]典型户型修正-车库'!R85</f>
        <v>3068</v>
      </c>
    </row>
    <row r="65" spans="1:24">
      <c r="A65" s="3492"/>
      <c r="B65" s="3493">
        <v>47</v>
      </c>
      <c r="C65" s="3494">
        <v>3</v>
      </c>
      <c r="D65" s="3495" t="s">
        <v>3456</v>
      </c>
      <c r="E65" s="3494">
        <v>49.62</v>
      </c>
      <c r="F65" s="3494">
        <v>3</v>
      </c>
      <c r="G65" s="3494" t="s">
        <v>3407</v>
      </c>
      <c r="H65" s="3492" t="s">
        <v>21</v>
      </c>
      <c r="I65" s="3479" t="s">
        <v>3408</v>
      </c>
      <c r="J65" s="3479">
        <f>'[2]典型户型修正-办公'!S70</f>
        <v>70</v>
      </c>
      <c r="K65" s="3479">
        <f>'[2]典型户型修正-办公'!R70</f>
        <v>14106</v>
      </c>
      <c r="S65" s="3480">
        <v>63</v>
      </c>
      <c r="T65" s="3484">
        <v>1063</v>
      </c>
      <c r="U65" s="3485">
        <v>46.32</v>
      </c>
      <c r="V65" s="3480" t="s">
        <v>3383</v>
      </c>
      <c r="W65" s="3479">
        <f>'[2]典型户型修正-车库'!S86</f>
        <v>14</v>
      </c>
      <c r="X65" s="3479">
        <f>'[2]典型户型修正-车库'!R86</f>
        <v>3068</v>
      </c>
    </row>
    <row r="66" spans="1:24">
      <c r="A66" s="3492"/>
      <c r="B66" s="3493">
        <v>48</v>
      </c>
      <c r="C66" s="3494">
        <v>3</v>
      </c>
      <c r="D66" s="3495" t="s">
        <v>3457</v>
      </c>
      <c r="E66" s="3494">
        <v>49.62</v>
      </c>
      <c r="F66" s="3494">
        <v>3</v>
      </c>
      <c r="G66" s="3494" t="s">
        <v>3407</v>
      </c>
      <c r="H66" s="3492" t="s">
        <v>21</v>
      </c>
      <c r="I66" s="3479" t="s">
        <v>3408</v>
      </c>
      <c r="J66" s="3479">
        <f>'[2]典型户型修正-办公'!S71</f>
        <v>70</v>
      </c>
      <c r="K66" s="3479">
        <f>'[2]典型户型修正-办公'!R71</f>
        <v>14106</v>
      </c>
      <c r="S66" s="3480">
        <v>64</v>
      </c>
      <c r="T66" s="3484">
        <v>1064</v>
      </c>
      <c r="U66" s="3485">
        <v>46.32</v>
      </c>
      <c r="V66" s="3480" t="s">
        <v>3383</v>
      </c>
      <c r="W66" s="3479">
        <f>'[2]典型户型修正-车库'!S87</f>
        <v>14</v>
      </c>
      <c r="X66" s="3479">
        <f>'[2]典型户型修正-车库'!R87</f>
        <v>3068</v>
      </c>
    </row>
    <row r="67" spans="1:24">
      <c r="A67" s="3492"/>
      <c r="B67" s="3493">
        <v>49</v>
      </c>
      <c r="C67" s="3494">
        <v>3</v>
      </c>
      <c r="D67" s="3495" t="s">
        <v>3458</v>
      </c>
      <c r="E67" s="3494">
        <v>49.62</v>
      </c>
      <c r="F67" s="3494">
        <v>3</v>
      </c>
      <c r="G67" s="3494" t="s">
        <v>3407</v>
      </c>
      <c r="H67" s="3492" t="s">
        <v>21</v>
      </c>
      <c r="I67" s="3479" t="s">
        <v>3408</v>
      </c>
      <c r="J67" s="3479">
        <f>'[2]典型户型修正-办公'!S72</f>
        <v>70</v>
      </c>
      <c r="K67" s="3479">
        <f>'[2]典型户型修正-办公'!R72</f>
        <v>14106</v>
      </c>
      <c r="S67" s="3480">
        <v>65</v>
      </c>
      <c r="T67" s="3484">
        <v>1065</v>
      </c>
      <c r="U67" s="3485">
        <v>46.32</v>
      </c>
      <c r="V67" s="3480" t="s">
        <v>3383</v>
      </c>
      <c r="W67" s="3479">
        <f>'[2]典型户型修正-车库'!S88</f>
        <v>14</v>
      </c>
      <c r="X67" s="3479">
        <f>'[2]典型户型修正-车库'!R88</f>
        <v>3068</v>
      </c>
    </row>
    <row r="68" spans="1:24">
      <c r="A68" s="3492"/>
      <c r="B68" s="3493">
        <v>50</v>
      </c>
      <c r="C68" s="3494">
        <v>3</v>
      </c>
      <c r="D68" s="3495" t="s">
        <v>3459</v>
      </c>
      <c r="E68" s="3494">
        <v>49.62</v>
      </c>
      <c r="F68" s="3494">
        <v>3</v>
      </c>
      <c r="G68" s="3494" t="s">
        <v>3407</v>
      </c>
      <c r="H68" s="3492" t="s">
        <v>21</v>
      </c>
      <c r="I68" s="3479" t="s">
        <v>3408</v>
      </c>
      <c r="J68" s="3479">
        <f>'[2]典型户型修正-办公'!S73</f>
        <v>70</v>
      </c>
      <c r="K68" s="3479">
        <f>'[2]典型户型修正-办公'!R73</f>
        <v>14106</v>
      </c>
      <c r="S68" s="3480">
        <v>66</v>
      </c>
      <c r="T68" s="3484">
        <v>1066</v>
      </c>
      <c r="U68" s="3485">
        <v>46.32</v>
      </c>
      <c r="V68" s="3480" t="s">
        <v>3383</v>
      </c>
      <c r="W68" s="3479">
        <f>'[2]典型户型修正-车库'!S89</f>
        <v>14</v>
      </c>
      <c r="X68" s="3479">
        <f>'[2]典型户型修正-车库'!R89</f>
        <v>3068</v>
      </c>
    </row>
    <row r="69" spans="1:24">
      <c r="A69" s="3492"/>
      <c r="B69" s="3493">
        <v>51</v>
      </c>
      <c r="C69" s="3494">
        <v>3</v>
      </c>
      <c r="D69" s="3495" t="s">
        <v>3460</v>
      </c>
      <c r="E69" s="3494">
        <v>49.62</v>
      </c>
      <c r="F69" s="3494">
        <v>3</v>
      </c>
      <c r="G69" s="3494" t="s">
        <v>3407</v>
      </c>
      <c r="H69" s="3492" t="s">
        <v>21</v>
      </c>
      <c r="I69" s="3479" t="s">
        <v>3408</v>
      </c>
      <c r="J69" s="3479">
        <f>'[2]典型户型修正-办公'!S74</f>
        <v>70</v>
      </c>
      <c r="K69" s="3479">
        <f>'[2]典型户型修正-办公'!R74</f>
        <v>14106</v>
      </c>
      <c r="S69" s="3480">
        <v>67</v>
      </c>
      <c r="T69" s="3484">
        <v>1067</v>
      </c>
      <c r="U69" s="3485">
        <v>46.32</v>
      </c>
      <c r="V69" s="3480" t="s">
        <v>3383</v>
      </c>
      <c r="W69" s="3479">
        <f>'[2]典型户型修正-车库'!S90</f>
        <v>14</v>
      </c>
      <c r="X69" s="3479">
        <f>'[2]典型户型修正-车库'!R90</f>
        <v>3068</v>
      </c>
    </row>
    <row r="70" spans="1:24">
      <c r="A70" s="3492"/>
      <c r="B70" s="3493">
        <v>52</v>
      </c>
      <c r="C70" s="3494">
        <v>3</v>
      </c>
      <c r="D70" s="3495" t="s">
        <v>3461</v>
      </c>
      <c r="E70" s="3494">
        <v>49.62</v>
      </c>
      <c r="F70" s="3494">
        <v>3</v>
      </c>
      <c r="G70" s="3494" t="s">
        <v>3407</v>
      </c>
      <c r="H70" s="3492" t="s">
        <v>21</v>
      </c>
      <c r="I70" s="3479" t="s">
        <v>3408</v>
      </c>
      <c r="J70" s="3479">
        <f>'[2]典型户型修正-办公'!S75</f>
        <v>70</v>
      </c>
      <c r="K70" s="3479">
        <f>'[2]典型户型修正-办公'!R75</f>
        <v>14106</v>
      </c>
      <c r="S70" s="3480">
        <v>68</v>
      </c>
      <c r="T70" s="3484">
        <v>1068</v>
      </c>
      <c r="U70" s="3485">
        <v>46.32</v>
      </c>
      <c r="V70" s="3480" t="s">
        <v>3383</v>
      </c>
      <c r="W70" s="3479">
        <f>'[2]典型户型修正-车库'!S91</f>
        <v>14</v>
      </c>
      <c r="X70" s="3479">
        <f>'[2]典型户型修正-车库'!R91</f>
        <v>3068</v>
      </c>
    </row>
    <row r="71" spans="1:24">
      <c r="A71" s="3492"/>
      <c r="B71" s="3493">
        <v>53</v>
      </c>
      <c r="C71" s="3494">
        <v>3</v>
      </c>
      <c r="D71" s="3495" t="s">
        <v>3462</v>
      </c>
      <c r="E71" s="3494">
        <v>68.78</v>
      </c>
      <c r="F71" s="3494">
        <v>3</v>
      </c>
      <c r="G71" s="3494" t="s">
        <v>3407</v>
      </c>
      <c r="H71" s="3492" t="s">
        <v>21</v>
      </c>
      <c r="I71" s="3479" t="s">
        <v>3408</v>
      </c>
      <c r="J71" s="3479">
        <f>'[2]典型户型修正-办公'!S76</f>
        <v>98</v>
      </c>
      <c r="K71" s="3479">
        <f>'[2]典型户型修正-办公'!R76</f>
        <v>14247</v>
      </c>
      <c r="S71" s="3480">
        <v>69</v>
      </c>
      <c r="T71" s="3484">
        <v>1069</v>
      </c>
      <c r="U71" s="3485">
        <v>46.32</v>
      </c>
      <c r="V71" s="3480" t="s">
        <v>3383</v>
      </c>
      <c r="W71" s="3479">
        <f>'[2]典型户型修正-车库'!S92</f>
        <v>14</v>
      </c>
      <c r="X71" s="3479">
        <f>'[2]典型户型修正-车库'!R92</f>
        <v>3068</v>
      </c>
    </row>
    <row r="72" spans="1:24">
      <c r="A72" s="3492"/>
      <c r="B72" s="3493">
        <v>54</v>
      </c>
      <c r="C72" s="3494">
        <v>3</v>
      </c>
      <c r="D72" s="3495" t="s">
        <v>3463</v>
      </c>
      <c r="E72" s="3494">
        <v>38.1</v>
      </c>
      <c r="F72" s="3494">
        <v>3</v>
      </c>
      <c r="G72" s="3494" t="s">
        <v>3407</v>
      </c>
      <c r="H72" s="3492" t="s">
        <v>21</v>
      </c>
      <c r="I72" s="3479" t="s">
        <v>3408</v>
      </c>
      <c r="J72" s="3479">
        <f>'[2]典型户型修正-办公'!S77</f>
        <v>54</v>
      </c>
      <c r="K72" s="3479">
        <f>'[2]典型户型修正-办公'!R77</f>
        <v>14106</v>
      </c>
      <c r="S72" s="3480">
        <v>70</v>
      </c>
      <c r="T72" s="3484">
        <v>1070</v>
      </c>
      <c r="U72" s="3485">
        <v>46.32</v>
      </c>
      <c r="V72" s="3480" t="s">
        <v>3383</v>
      </c>
      <c r="W72" s="3479">
        <f>'[2]典型户型修正-车库'!S93</f>
        <v>14</v>
      </c>
      <c r="X72" s="3479">
        <f>'[2]典型户型修正-车库'!R93</f>
        <v>3068</v>
      </c>
    </row>
    <row r="73" spans="1:24">
      <c r="A73" s="3492"/>
      <c r="B73" s="3493">
        <v>55</v>
      </c>
      <c r="C73" s="3494">
        <v>3</v>
      </c>
      <c r="D73" s="3495" t="s">
        <v>3464</v>
      </c>
      <c r="E73" s="3494">
        <v>41.4</v>
      </c>
      <c r="F73" s="3494">
        <v>3</v>
      </c>
      <c r="G73" s="3494" t="s">
        <v>3407</v>
      </c>
      <c r="H73" s="3492" t="s">
        <v>21</v>
      </c>
      <c r="I73" s="3479" t="s">
        <v>3408</v>
      </c>
      <c r="J73" s="3479">
        <f>'[2]典型户型修正-办公'!S78</f>
        <v>58</v>
      </c>
      <c r="K73" s="3479">
        <f>'[2]典型户型修正-办公'!R78</f>
        <v>14106</v>
      </c>
      <c r="S73" s="3480">
        <v>71</v>
      </c>
      <c r="T73" s="3484">
        <v>1071</v>
      </c>
      <c r="U73" s="3485">
        <v>46.32</v>
      </c>
      <c r="V73" s="3480" t="s">
        <v>3383</v>
      </c>
      <c r="W73" s="3479">
        <f>'[2]典型户型修正-车库'!S94</f>
        <v>14</v>
      </c>
      <c r="X73" s="3479">
        <f>'[2]典型户型修正-车库'!R94</f>
        <v>3068</v>
      </c>
    </row>
    <row r="74" spans="1:24">
      <c r="A74" s="3492"/>
      <c r="B74" s="3493">
        <v>56</v>
      </c>
      <c r="C74" s="3494">
        <v>3</v>
      </c>
      <c r="D74" s="3495" t="s">
        <v>3465</v>
      </c>
      <c r="E74" s="3494">
        <v>44.09</v>
      </c>
      <c r="F74" s="3494">
        <v>3</v>
      </c>
      <c r="G74" s="3494" t="s">
        <v>3407</v>
      </c>
      <c r="H74" s="3492" t="s">
        <v>21</v>
      </c>
      <c r="I74" s="3479" t="s">
        <v>3408</v>
      </c>
      <c r="J74" s="3479">
        <f>'[2]典型户型修正-办公'!S79</f>
        <v>62</v>
      </c>
      <c r="K74" s="3479">
        <f>'[2]典型户型修正-办公'!R79</f>
        <v>14106</v>
      </c>
      <c r="S74" s="3480">
        <v>72</v>
      </c>
      <c r="T74" s="3484">
        <v>1072</v>
      </c>
      <c r="U74" s="3485">
        <v>46.32</v>
      </c>
      <c r="V74" s="3480" t="s">
        <v>3383</v>
      </c>
      <c r="W74" s="3479">
        <f>'[2]典型户型修正-车库'!S95</f>
        <v>14</v>
      </c>
      <c r="X74" s="3479">
        <f>'[2]典型户型修正-车库'!R95</f>
        <v>3068</v>
      </c>
    </row>
    <row r="75" spans="1:24">
      <c r="A75" s="3492"/>
      <c r="B75" s="3493">
        <v>57</v>
      </c>
      <c r="C75" s="3494">
        <v>3</v>
      </c>
      <c r="D75" s="3495" t="s">
        <v>3466</v>
      </c>
      <c r="E75" s="3494">
        <v>46.17</v>
      </c>
      <c r="F75" s="3494">
        <v>3</v>
      </c>
      <c r="G75" s="3494" t="s">
        <v>3407</v>
      </c>
      <c r="H75" s="3492" t="s">
        <v>21</v>
      </c>
      <c r="I75" s="3479" t="s">
        <v>3408</v>
      </c>
      <c r="J75" s="3479">
        <f>'[2]典型户型修正-办公'!S80</f>
        <v>65</v>
      </c>
      <c r="K75" s="3479">
        <f>'[2]典型户型修正-办公'!R80</f>
        <v>14106</v>
      </c>
      <c r="S75" s="3480">
        <v>73</v>
      </c>
      <c r="T75" s="3484">
        <v>1073</v>
      </c>
      <c r="U75" s="3485">
        <v>46.32</v>
      </c>
      <c r="V75" s="3480" t="s">
        <v>3383</v>
      </c>
      <c r="W75" s="3479">
        <f>'[2]典型户型修正-车库'!S96</f>
        <v>14</v>
      </c>
      <c r="X75" s="3479">
        <f>'[2]典型户型修正-车库'!R96</f>
        <v>3068</v>
      </c>
    </row>
    <row r="76" spans="1:24">
      <c r="A76" s="3492"/>
      <c r="B76" s="3493">
        <v>58</v>
      </c>
      <c r="C76" s="3494">
        <v>3</v>
      </c>
      <c r="D76" s="3495" t="s">
        <v>3467</v>
      </c>
      <c r="E76" s="3494">
        <v>47.65</v>
      </c>
      <c r="F76" s="3494">
        <v>3</v>
      </c>
      <c r="G76" s="3494" t="s">
        <v>3407</v>
      </c>
      <c r="H76" s="3492" t="s">
        <v>21</v>
      </c>
      <c r="I76" s="3479" t="s">
        <v>3408</v>
      </c>
      <c r="J76" s="3479">
        <f>'[2]典型户型修正-办公'!S81</f>
        <v>67</v>
      </c>
      <c r="K76" s="3479">
        <f>'[2]典型户型修正-办公'!R81</f>
        <v>14106</v>
      </c>
      <c r="S76" s="3480">
        <v>74</v>
      </c>
      <c r="T76" s="3484">
        <v>1074</v>
      </c>
      <c r="U76" s="3485">
        <v>46.32</v>
      </c>
      <c r="V76" s="3480" t="s">
        <v>3383</v>
      </c>
      <c r="W76" s="3479">
        <f>'[2]典型户型修正-车库'!S97</f>
        <v>14</v>
      </c>
      <c r="X76" s="3479">
        <f>'[2]典型户型修正-车库'!R97</f>
        <v>3068</v>
      </c>
    </row>
    <row r="77" spans="1:24">
      <c r="A77" s="3492"/>
      <c r="B77" s="3493">
        <v>59</v>
      </c>
      <c r="C77" s="3494">
        <v>3</v>
      </c>
      <c r="D77" s="3495" t="s">
        <v>3468</v>
      </c>
      <c r="E77" s="3494">
        <v>48.6</v>
      </c>
      <c r="F77" s="3494">
        <v>3</v>
      </c>
      <c r="G77" s="3494" t="s">
        <v>3407</v>
      </c>
      <c r="H77" s="3492" t="s">
        <v>21</v>
      </c>
      <c r="I77" s="3479" t="s">
        <v>3408</v>
      </c>
      <c r="J77" s="3479">
        <f>'[2]典型户型修正-办公'!S82</f>
        <v>69</v>
      </c>
      <c r="K77" s="3479">
        <f>'[2]典型户型修正-办公'!R82</f>
        <v>14106</v>
      </c>
      <c r="S77" s="3480">
        <v>75</v>
      </c>
      <c r="T77" s="3484">
        <v>1075</v>
      </c>
      <c r="U77" s="3485">
        <v>46.32</v>
      </c>
      <c r="V77" s="3480" t="s">
        <v>3383</v>
      </c>
      <c r="W77" s="3479">
        <f>'[2]典型户型修正-车库'!S98</f>
        <v>14</v>
      </c>
      <c r="X77" s="3479">
        <f>'[2]典型户型修正-车库'!R98</f>
        <v>3068</v>
      </c>
    </row>
    <row r="78" spans="1:24">
      <c r="A78" s="3492"/>
      <c r="B78" s="3493">
        <v>60</v>
      </c>
      <c r="C78" s="3494">
        <v>3</v>
      </c>
      <c r="D78" s="3495" t="s">
        <v>3469</v>
      </c>
      <c r="E78" s="3494">
        <v>48.89</v>
      </c>
      <c r="F78" s="3494">
        <v>3</v>
      </c>
      <c r="G78" s="3494" t="s">
        <v>3407</v>
      </c>
      <c r="H78" s="3492" t="s">
        <v>21</v>
      </c>
      <c r="I78" s="3479" t="s">
        <v>3408</v>
      </c>
      <c r="J78" s="3479">
        <f>'[2]典型户型修正-办公'!S83</f>
        <v>69</v>
      </c>
      <c r="K78" s="3479">
        <f>'[2]典型户型修正-办公'!R83</f>
        <v>14106</v>
      </c>
      <c r="S78" s="3480">
        <v>76</v>
      </c>
      <c r="T78" s="3484">
        <v>1076</v>
      </c>
      <c r="U78" s="3485">
        <v>46.32</v>
      </c>
      <c r="V78" s="3480" t="s">
        <v>3383</v>
      </c>
      <c r="W78" s="3479">
        <f>'[2]典型户型修正-车库'!S99</f>
        <v>14</v>
      </c>
      <c r="X78" s="3479">
        <f>'[2]典型户型修正-车库'!R99</f>
        <v>3068</v>
      </c>
    </row>
    <row r="79" spans="1:24">
      <c r="A79" s="3492"/>
      <c r="B79" s="3493">
        <v>61</v>
      </c>
      <c r="C79" s="3494">
        <v>3</v>
      </c>
      <c r="D79" s="3495" t="s">
        <v>3470</v>
      </c>
      <c r="E79" s="3494">
        <v>48.59</v>
      </c>
      <c r="F79" s="3494">
        <v>3</v>
      </c>
      <c r="G79" s="3494" t="s">
        <v>3407</v>
      </c>
      <c r="H79" s="3492" t="s">
        <v>21</v>
      </c>
      <c r="I79" s="3479" t="s">
        <v>3408</v>
      </c>
      <c r="J79" s="3479">
        <f>'[2]典型户型修正-办公'!S84</f>
        <v>69</v>
      </c>
      <c r="K79" s="3479">
        <f>'[2]典型户型修正-办公'!R84</f>
        <v>14106</v>
      </c>
      <c r="S79" s="3480">
        <v>77</v>
      </c>
      <c r="T79" s="3484">
        <v>1077</v>
      </c>
      <c r="U79" s="3485">
        <v>46.32</v>
      </c>
      <c r="V79" s="3480" t="s">
        <v>3383</v>
      </c>
      <c r="W79" s="3479">
        <f>'[2]典型户型修正-车库'!S100</f>
        <v>14</v>
      </c>
      <c r="X79" s="3479">
        <f>'[2]典型户型修正-车库'!R100</f>
        <v>3068</v>
      </c>
    </row>
    <row r="80" spans="1:24">
      <c r="A80" s="3492"/>
      <c r="B80" s="3493">
        <v>62</v>
      </c>
      <c r="C80" s="3494">
        <v>3</v>
      </c>
      <c r="D80" s="3495" t="s">
        <v>3471</v>
      </c>
      <c r="E80" s="3494">
        <v>47.73</v>
      </c>
      <c r="F80" s="3494">
        <v>3</v>
      </c>
      <c r="G80" s="3494" t="s">
        <v>3407</v>
      </c>
      <c r="H80" s="3492" t="s">
        <v>21</v>
      </c>
      <c r="I80" s="3479" t="s">
        <v>3408</v>
      </c>
      <c r="J80" s="3479">
        <f>'[2]典型户型修正-办公'!S85</f>
        <v>67</v>
      </c>
      <c r="K80" s="3479">
        <f>'[2]典型户型修正-办公'!R85</f>
        <v>14106</v>
      </c>
      <c r="S80" s="3480">
        <v>78</v>
      </c>
      <c r="T80" s="3484">
        <v>1078</v>
      </c>
      <c r="U80" s="3485">
        <v>46.32</v>
      </c>
      <c r="V80" s="3480" t="s">
        <v>3383</v>
      </c>
      <c r="W80" s="3479">
        <f>'[2]典型户型修正-车库'!S101</f>
        <v>14</v>
      </c>
      <c r="X80" s="3479">
        <f>'[2]典型户型修正-车库'!R101</f>
        <v>3068</v>
      </c>
    </row>
    <row r="81" spans="1:24">
      <c r="A81" s="3492"/>
      <c r="B81" s="3493">
        <v>63</v>
      </c>
      <c r="C81" s="3494">
        <v>3</v>
      </c>
      <c r="D81" s="3495" t="s">
        <v>3472</v>
      </c>
      <c r="E81" s="3494">
        <v>70.2</v>
      </c>
      <c r="F81" s="3494">
        <v>3</v>
      </c>
      <c r="G81" s="3494" t="s">
        <v>3407</v>
      </c>
      <c r="H81" s="3492" t="s">
        <v>21</v>
      </c>
      <c r="I81" s="3479" t="s">
        <v>3408</v>
      </c>
      <c r="J81" s="3479">
        <f>'[2]典型户型修正-办公'!S86</f>
        <v>100</v>
      </c>
      <c r="K81" s="3479">
        <f>'[2]典型户型修正-办公'!R86</f>
        <v>14247</v>
      </c>
      <c r="S81" s="3480">
        <v>79</v>
      </c>
      <c r="T81" s="3484">
        <v>1079</v>
      </c>
      <c r="U81" s="3485">
        <v>46.32</v>
      </c>
      <c r="V81" s="3480" t="s">
        <v>3383</v>
      </c>
      <c r="W81" s="3479">
        <f>'[2]典型户型修正-车库'!S102</f>
        <v>14</v>
      </c>
      <c r="X81" s="3479">
        <f>'[2]典型户型修正-车库'!R102</f>
        <v>3068</v>
      </c>
    </row>
    <row r="82" spans="1:24">
      <c r="A82" s="3492"/>
      <c r="B82" s="3493">
        <v>64</v>
      </c>
      <c r="C82" s="3494">
        <v>4</v>
      </c>
      <c r="D82" s="3495" t="s">
        <v>3473</v>
      </c>
      <c r="E82" s="3494">
        <v>51.46</v>
      </c>
      <c r="F82" s="3494">
        <v>3</v>
      </c>
      <c r="G82" s="3494" t="s">
        <v>3407</v>
      </c>
      <c r="H82" s="3492" t="s">
        <v>21</v>
      </c>
      <c r="I82" s="3479" t="s">
        <v>3408</v>
      </c>
      <c r="J82" s="3479">
        <f>'[2]典型户型修正-办公'!S87</f>
        <v>73</v>
      </c>
      <c r="K82" s="3479">
        <f>'[2]典型户型修正-办公'!R87</f>
        <v>14106</v>
      </c>
      <c r="S82" s="3480">
        <v>80</v>
      </c>
      <c r="T82" s="3484">
        <v>1080</v>
      </c>
      <c r="U82" s="3485">
        <v>46.32</v>
      </c>
      <c r="V82" s="3480" t="s">
        <v>3383</v>
      </c>
      <c r="W82" s="3479">
        <f>'[2]典型户型修正-车库'!S103</f>
        <v>14</v>
      </c>
      <c r="X82" s="3479">
        <f>'[2]典型户型修正-车库'!R103</f>
        <v>3068</v>
      </c>
    </row>
    <row r="83" spans="1:24">
      <c r="A83" s="3492"/>
      <c r="B83" s="3493">
        <v>65</v>
      </c>
      <c r="C83" s="3494">
        <v>4</v>
      </c>
      <c r="D83" s="3495" t="s">
        <v>3474</v>
      </c>
      <c r="E83" s="3494">
        <v>49.62</v>
      </c>
      <c r="F83" s="3494">
        <v>3</v>
      </c>
      <c r="G83" s="3494" t="s">
        <v>3407</v>
      </c>
      <c r="H83" s="3492" t="s">
        <v>21</v>
      </c>
      <c r="I83" s="3479" t="s">
        <v>3408</v>
      </c>
      <c r="J83" s="3479">
        <f>'[2]典型户型修正-办公'!S88</f>
        <v>70</v>
      </c>
      <c r="K83" s="3479">
        <f>'[2]典型户型修正-办公'!R88</f>
        <v>14106</v>
      </c>
      <c r="S83" s="3480">
        <v>81</v>
      </c>
      <c r="T83" s="3484">
        <v>1081</v>
      </c>
      <c r="U83" s="3485">
        <v>46.32</v>
      </c>
      <c r="V83" s="3480" t="s">
        <v>3383</v>
      </c>
      <c r="W83" s="3479">
        <f>'[2]典型户型修正-车库'!S104</f>
        <v>14</v>
      </c>
      <c r="X83" s="3479">
        <f>'[2]典型户型修正-车库'!R104</f>
        <v>3068</v>
      </c>
    </row>
    <row r="84" spans="1:24">
      <c r="A84" s="3492"/>
      <c r="B84" s="3493">
        <v>66</v>
      </c>
      <c r="C84" s="3494">
        <v>4</v>
      </c>
      <c r="D84" s="3495" t="s">
        <v>3475</v>
      </c>
      <c r="E84" s="3494">
        <v>49.62</v>
      </c>
      <c r="F84" s="3494">
        <v>3</v>
      </c>
      <c r="G84" s="3494" t="s">
        <v>3407</v>
      </c>
      <c r="H84" s="3492" t="s">
        <v>21</v>
      </c>
      <c r="I84" s="3479" t="s">
        <v>3408</v>
      </c>
      <c r="J84" s="3479">
        <f>'[2]典型户型修正-办公'!S89</f>
        <v>70</v>
      </c>
      <c r="K84" s="3479">
        <f>'[2]典型户型修正-办公'!R89</f>
        <v>14106</v>
      </c>
      <c r="S84" s="3480">
        <v>82</v>
      </c>
      <c r="T84" s="3484">
        <v>1082</v>
      </c>
      <c r="U84" s="3485">
        <v>46.32</v>
      </c>
      <c r="V84" s="3480" t="s">
        <v>3383</v>
      </c>
      <c r="W84" s="3479">
        <f>'[2]典型户型修正-车库'!S105</f>
        <v>14</v>
      </c>
      <c r="X84" s="3479">
        <f>'[2]典型户型修正-车库'!R105</f>
        <v>3068</v>
      </c>
    </row>
    <row r="85" spans="1:24">
      <c r="A85" s="3492"/>
      <c r="B85" s="3493">
        <v>67</v>
      </c>
      <c r="C85" s="3494">
        <v>4</v>
      </c>
      <c r="D85" s="3495" t="s">
        <v>3476</v>
      </c>
      <c r="E85" s="3494">
        <v>49.62</v>
      </c>
      <c r="F85" s="3494">
        <v>3</v>
      </c>
      <c r="G85" s="3494" t="s">
        <v>3407</v>
      </c>
      <c r="H85" s="3492" t="s">
        <v>21</v>
      </c>
      <c r="I85" s="3479" t="s">
        <v>3408</v>
      </c>
      <c r="J85" s="3479">
        <f>'[2]典型户型修正-办公'!S90</f>
        <v>70</v>
      </c>
      <c r="K85" s="3479">
        <f>'[2]典型户型修正-办公'!R90</f>
        <v>14106</v>
      </c>
      <c r="S85" s="3480">
        <v>83</v>
      </c>
      <c r="T85" s="3484">
        <v>1083</v>
      </c>
      <c r="U85" s="3485">
        <v>46.32</v>
      </c>
      <c r="V85" s="3480" t="s">
        <v>3383</v>
      </c>
      <c r="W85" s="3479">
        <f>'[2]典型户型修正-车库'!S106</f>
        <v>14</v>
      </c>
      <c r="X85" s="3479">
        <f>'[2]典型户型修正-车库'!R106</f>
        <v>3068</v>
      </c>
    </row>
    <row r="86" spans="1:24">
      <c r="A86" s="3492"/>
      <c r="B86" s="3493">
        <v>68</v>
      </c>
      <c r="C86" s="3494">
        <v>4</v>
      </c>
      <c r="D86" s="3495" t="s">
        <v>3477</v>
      </c>
      <c r="E86" s="3494">
        <v>49.62</v>
      </c>
      <c r="F86" s="3494">
        <v>3</v>
      </c>
      <c r="G86" s="3494" t="s">
        <v>3407</v>
      </c>
      <c r="H86" s="3492" t="s">
        <v>21</v>
      </c>
      <c r="I86" s="3479" t="s">
        <v>3408</v>
      </c>
      <c r="J86" s="3479">
        <f>'[2]典型户型修正-办公'!S91</f>
        <v>70</v>
      </c>
      <c r="K86" s="3479">
        <f>'[2]典型户型修正-办公'!R91</f>
        <v>14106</v>
      </c>
      <c r="S86" s="3480">
        <v>84</v>
      </c>
      <c r="T86" s="3484">
        <v>1084</v>
      </c>
      <c r="U86" s="3485">
        <v>46.32</v>
      </c>
      <c r="V86" s="3480" t="s">
        <v>3383</v>
      </c>
      <c r="W86" s="3479">
        <f>'[2]典型户型修正-车库'!S107</f>
        <v>14</v>
      </c>
      <c r="X86" s="3479">
        <f>'[2]典型户型修正-车库'!R107</f>
        <v>3068</v>
      </c>
    </row>
    <row r="87" spans="1:24">
      <c r="A87" s="3492"/>
      <c r="B87" s="3493">
        <v>69</v>
      </c>
      <c r="C87" s="3494">
        <v>4</v>
      </c>
      <c r="D87" s="3495" t="s">
        <v>3478</v>
      </c>
      <c r="E87" s="3494">
        <v>49.62</v>
      </c>
      <c r="F87" s="3494">
        <v>3</v>
      </c>
      <c r="G87" s="3494" t="s">
        <v>3407</v>
      </c>
      <c r="H87" s="3492" t="s">
        <v>21</v>
      </c>
      <c r="I87" s="3479" t="s">
        <v>3408</v>
      </c>
      <c r="J87" s="3479">
        <f>'[2]典型户型修正-办公'!S92</f>
        <v>70</v>
      </c>
      <c r="K87" s="3479">
        <f>'[2]典型户型修正-办公'!R92</f>
        <v>14106</v>
      </c>
      <c r="S87" s="3480">
        <v>85</v>
      </c>
      <c r="T87" s="3484">
        <v>1085</v>
      </c>
      <c r="U87" s="3485">
        <v>46.32</v>
      </c>
      <c r="V87" s="3480" t="s">
        <v>3383</v>
      </c>
      <c r="W87" s="3479">
        <f>'[2]典型户型修正-车库'!S108</f>
        <v>14</v>
      </c>
      <c r="X87" s="3479">
        <f>'[2]典型户型修正-车库'!R108</f>
        <v>3068</v>
      </c>
    </row>
    <row r="88" spans="1:24">
      <c r="A88" s="3492"/>
      <c r="B88" s="3493">
        <v>70</v>
      </c>
      <c r="C88" s="3494">
        <v>4</v>
      </c>
      <c r="D88" s="3495" t="s">
        <v>3479</v>
      </c>
      <c r="E88" s="3494">
        <v>49.62</v>
      </c>
      <c r="F88" s="3494">
        <v>3</v>
      </c>
      <c r="G88" s="3494" t="s">
        <v>3407</v>
      </c>
      <c r="H88" s="3492" t="s">
        <v>21</v>
      </c>
      <c r="I88" s="3479" t="s">
        <v>3408</v>
      </c>
      <c r="J88" s="3479">
        <f>'[2]典型户型修正-办公'!S93</f>
        <v>70</v>
      </c>
      <c r="K88" s="3479">
        <f>'[2]典型户型修正-办公'!R93</f>
        <v>14106</v>
      </c>
      <c r="S88" s="3480">
        <v>86</v>
      </c>
      <c r="T88" s="3484">
        <v>1086</v>
      </c>
      <c r="U88" s="3485">
        <v>46.32</v>
      </c>
      <c r="V88" s="3480" t="s">
        <v>3383</v>
      </c>
      <c r="W88" s="3479">
        <f>'[2]典型户型修正-车库'!S109</f>
        <v>14</v>
      </c>
      <c r="X88" s="3479">
        <f>'[2]典型户型修正-车库'!R109</f>
        <v>3068</v>
      </c>
    </row>
    <row r="89" spans="1:24">
      <c r="A89" s="3492"/>
      <c r="B89" s="3493">
        <v>71</v>
      </c>
      <c r="C89" s="3494">
        <v>4</v>
      </c>
      <c r="D89" s="3495" t="s">
        <v>3480</v>
      </c>
      <c r="E89" s="3494">
        <v>49.62</v>
      </c>
      <c r="F89" s="3494">
        <v>3</v>
      </c>
      <c r="G89" s="3494" t="s">
        <v>3407</v>
      </c>
      <c r="H89" s="3492" t="s">
        <v>21</v>
      </c>
      <c r="I89" s="3479" t="s">
        <v>3408</v>
      </c>
      <c r="J89" s="3479">
        <f>'[2]典型户型修正-办公'!S94</f>
        <v>70</v>
      </c>
      <c r="K89" s="3479">
        <f>'[2]典型户型修正-办公'!R94</f>
        <v>14106</v>
      </c>
      <c r="S89" s="3480">
        <v>87</v>
      </c>
      <c r="T89" s="3484">
        <v>1087</v>
      </c>
      <c r="U89" s="3485">
        <v>46.32</v>
      </c>
      <c r="V89" s="3480" t="s">
        <v>3383</v>
      </c>
      <c r="W89" s="3479">
        <f>'[2]典型户型修正-车库'!S110</f>
        <v>14</v>
      </c>
      <c r="X89" s="3479">
        <f>'[2]典型户型修正-车库'!R110</f>
        <v>3068</v>
      </c>
    </row>
    <row r="90" spans="1:24">
      <c r="A90" s="3492"/>
      <c r="B90" s="3493">
        <v>72</v>
      </c>
      <c r="C90" s="3494">
        <v>4</v>
      </c>
      <c r="D90" s="3495" t="s">
        <v>3481</v>
      </c>
      <c r="E90" s="3494">
        <v>49.62</v>
      </c>
      <c r="F90" s="3494">
        <v>3</v>
      </c>
      <c r="G90" s="3494" t="s">
        <v>3407</v>
      </c>
      <c r="H90" s="3492" t="s">
        <v>21</v>
      </c>
      <c r="I90" s="3479" t="s">
        <v>3408</v>
      </c>
      <c r="J90" s="3479">
        <f>'[2]典型户型修正-办公'!S95</f>
        <v>70</v>
      </c>
      <c r="K90" s="3479">
        <f>'[2]典型户型修正-办公'!R95</f>
        <v>14106</v>
      </c>
      <c r="S90" s="3480">
        <v>88</v>
      </c>
      <c r="T90" s="3484">
        <v>1088</v>
      </c>
      <c r="U90" s="3485">
        <v>46.32</v>
      </c>
      <c r="V90" s="3480" t="s">
        <v>3383</v>
      </c>
      <c r="W90" s="3479">
        <f>'[2]典型户型修正-车库'!S111</f>
        <v>14</v>
      </c>
      <c r="X90" s="3479">
        <f>'[2]典型户型修正-车库'!R111</f>
        <v>3068</v>
      </c>
    </row>
    <row r="91" spans="1:24">
      <c r="A91" s="3492"/>
      <c r="B91" s="3493">
        <v>73</v>
      </c>
      <c r="C91" s="3494">
        <v>4</v>
      </c>
      <c r="D91" s="3495" t="s">
        <v>3482</v>
      </c>
      <c r="E91" s="3494">
        <v>49.62</v>
      </c>
      <c r="F91" s="3494">
        <v>3</v>
      </c>
      <c r="G91" s="3494" t="s">
        <v>3407</v>
      </c>
      <c r="H91" s="3492" t="s">
        <v>21</v>
      </c>
      <c r="I91" s="3479" t="s">
        <v>3408</v>
      </c>
      <c r="J91" s="3479">
        <f>'[2]典型户型修正-办公'!S96</f>
        <v>70</v>
      </c>
      <c r="K91" s="3479">
        <f>'[2]典型户型修正-办公'!R96</f>
        <v>14106</v>
      </c>
      <c r="S91" s="3480">
        <v>89</v>
      </c>
      <c r="T91" s="3484">
        <v>1089</v>
      </c>
      <c r="U91" s="3485">
        <v>46.32</v>
      </c>
      <c r="V91" s="3480" t="s">
        <v>3383</v>
      </c>
      <c r="W91" s="3479">
        <f>'[2]典型户型修正-车库'!S112</f>
        <v>14</v>
      </c>
      <c r="X91" s="3479">
        <f>'[2]典型户型修正-车库'!R112</f>
        <v>3068</v>
      </c>
    </row>
    <row r="92" spans="1:24">
      <c r="A92" s="3492"/>
      <c r="B92" s="3493">
        <v>74</v>
      </c>
      <c r="C92" s="3494">
        <v>4</v>
      </c>
      <c r="D92" s="3495" t="s">
        <v>3483</v>
      </c>
      <c r="E92" s="3494">
        <v>49.62</v>
      </c>
      <c r="F92" s="3494">
        <v>3</v>
      </c>
      <c r="G92" s="3494" t="s">
        <v>3407</v>
      </c>
      <c r="H92" s="3492" t="s">
        <v>21</v>
      </c>
      <c r="I92" s="3479" t="s">
        <v>3408</v>
      </c>
      <c r="J92" s="3479">
        <f>'[2]典型户型修正-办公'!S97</f>
        <v>70</v>
      </c>
      <c r="K92" s="3479">
        <f>'[2]典型户型修正-办公'!R97</f>
        <v>14106</v>
      </c>
      <c r="S92" s="3480">
        <v>90</v>
      </c>
      <c r="T92" s="3484">
        <v>1090</v>
      </c>
      <c r="U92" s="3485">
        <v>46.32</v>
      </c>
      <c r="V92" s="3480" t="s">
        <v>3383</v>
      </c>
      <c r="W92" s="3479">
        <f>'[2]典型户型修正-车库'!S113</f>
        <v>14</v>
      </c>
      <c r="X92" s="3479">
        <f>'[2]典型户型修正-车库'!R113</f>
        <v>3068</v>
      </c>
    </row>
    <row r="93" spans="1:24">
      <c r="A93" s="3492"/>
      <c r="B93" s="3493">
        <v>75</v>
      </c>
      <c r="C93" s="3494">
        <v>4</v>
      </c>
      <c r="D93" s="3495" t="s">
        <v>3484</v>
      </c>
      <c r="E93" s="3494">
        <v>49.62</v>
      </c>
      <c r="F93" s="3494">
        <v>3</v>
      </c>
      <c r="G93" s="3494" t="s">
        <v>3407</v>
      </c>
      <c r="H93" s="3492" t="s">
        <v>21</v>
      </c>
      <c r="I93" s="3479" t="s">
        <v>3408</v>
      </c>
      <c r="J93" s="3479">
        <f>'[2]典型户型修正-办公'!S98</f>
        <v>70</v>
      </c>
      <c r="K93" s="3479">
        <f>'[2]典型户型修正-办公'!R98</f>
        <v>14106</v>
      </c>
      <c r="S93" s="3480">
        <v>91</v>
      </c>
      <c r="T93" s="3484">
        <v>1091</v>
      </c>
      <c r="U93" s="3485">
        <v>46.32</v>
      </c>
      <c r="V93" s="3480" t="s">
        <v>3383</v>
      </c>
      <c r="W93" s="3479">
        <f>'[2]典型户型修正-车库'!S114</f>
        <v>14</v>
      </c>
      <c r="X93" s="3479">
        <f>'[2]典型户型修正-车库'!R114</f>
        <v>3068</v>
      </c>
    </row>
    <row r="94" spans="1:24">
      <c r="A94" s="3492"/>
      <c r="B94" s="3493">
        <v>76</v>
      </c>
      <c r="C94" s="3494">
        <v>4</v>
      </c>
      <c r="D94" s="3495" t="s">
        <v>3485</v>
      </c>
      <c r="E94" s="3494">
        <v>49.62</v>
      </c>
      <c r="F94" s="3494">
        <v>3</v>
      </c>
      <c r="G94" s="3494" t="s">
        <v>3407</v>
      </c>
      <c r="H94" s="3492" t="s">
        <v>21</v>
      </c>
      <c r="I94" s="3479" t="s">
        <v>3408</v>
      </c>
      <c r="J94" s="3479">
        <f>'[2]典型户型修正-办公'!S99</f>
        <v>70</v>
      </c>
      <c r="K94" s="3479">
        <f>'[2]典型户型修正-办公'!R99</f>
        <v>14106</v>
      </c>
      <c r="S94" s="3480">
        <v>92</v>
      </c>
      <c r="T94" s="3484">
        <v>1092</v>
      </c>
      <c r="U94" s="3485">
        <v>46.32</v>
      </c>
      <c r="V94" s="3480" t="s">
        <v>3383</v>
      </c>
      <c r="W94" s="3479">
        <f>'[2]典型户型修正-车库'!S115</f>
        <v>14</v>
      </c>
      <c r="X94" s="3479">
        <f>'[2]典型户型修正-车库'!R115</f>
        <v>3068</v>
      </c>
    </row>
    <row r="95" spans="1:24">
      <c r="A95" s="3492"/>
      <c r="B95" s="3493">
        <v>77</v>
      </c>
      <c r="C95" s="3494">
        <v>4</v>
      </c>
      <c r="D95" s="3495" t="s">
        <v>3486</v>
      </c>
      <c r="E95" s="3494">
        <v>49.62</v>
      </c>
      <c r="F95" s="3494">
        <v>3</v>
      </c>
      <c r="G95" s="3494" t="s">
        <v>3407</v>
      </c>
      <c r="H95" s="3492" t="s">
        <v>21</v>
      </c>
      <c r="I95" s="3479" t="s">
        <v>3408</v>
      </c>
      <c r="J95" s="3479">
        <f>'[2]典型户型修正-办公'!S100</f>
        <v>70</v>
      </c>
      <c r="K95" s="3479">
        <f>'[2]典型户型修正-办公'!R100</f>
        <v>14106</v>
      </c>
      <c r="S95" s="3480">
        <v>93</v>
      </c>
      <c r="T95" s="3484">
        <v>1093</v>
      </c>
      <c r="U95" s="3485">
        <v>46.32</v>
      </c>
      <c r="V95" s="3480" t="s">
        <v>3383</v>
      </c>
      <c r="W95" s="3479">
        <f>'[2]典型户型修正-车库'!S116</f>
        <v>14</v>
      </c>
      <c r="X95" s="3479">
        <f>'[2]典型户型修正-车库'!R116</f>
        <v>3068</v>
      </c>
    </row>
    <row r="96" spans="1:24">
      <c r="A96" s="3492"/>
      <c r="B96" s="3493">
        <v>78</v>
      </c>
      <c r="C96" s="3494">
        <v>4</v>
      </c>
      <c r="D96" s="3495" t="s">
        <v>3487</v>
      </c>
      <c r="E96" s="3494">
        <v>49.62</v>
      </c>
      <c r="F96" s="3494">
        <v>3</v>
      </c>
      <c r="G96" s="3494" t="s">
        <v>3407</v>
      </c>
      <c r="H96" s="3492" t="s">
        <v>21</v>
      </c>
      <c r="I96" s="3479" t="s">
        <v>3408</v>
      </c>
      <c r="J96" s="3479">
        <f>'[2]典型户型修正-办公'!S101</f>
        <v>70</v>
      </c>
      <c r="K96" s="3479">
        <f>'[2]典型户型修正-办公'!R101</f>
        <v>14106</v>
      </c>
      <c r="S96" s="3480">
        <v>94</v>
      </c>
      <c r="T96" s="3484">
        <v>1094</v>
      </c>
      <c r="U96" s="3485">
        <v>46.32</v>
      </c>
      <c r="V96" s="3480" t="s">
        <v>3383</v>
      </c>
      <c r="W96" s="3479">
        <f>'[2]典型户型修正-车库'!S117</f>
        <v>14</v>
      </c>
      <c r="X96" s="3479">
        <f>'[2]典型户型修正-车库'!R117</f>
        <v>3068</v>
      </c>
    </row>
    <row r="97" spans="1:24">
      <c r="A97" s="3492"/>
      <c r="B97" s="3493">
        <v>79</v>
      </c>
      <c r="C97" s="3494">
        <v>4</v>
      </c>
      <c r="D97" s="3495" t="s">
        <v>3488</v>
      </c>
      <c r="E97" s="3494">
        <v>68.78</v>
      </c>
      <c r="F97" s="3494">
        <v>3</v>
      </c>
      <c r="G97" s="3494" t="s">
        <v>3407</v>
      </c>
      <c r="H97" s="3492" t="s">
        <v>21</v>
      </c>
      <c r="I97" s="3479" t="s">
        <v>3408</v>
      </c>
      <c r="J97" s="3479">
        <f>'[2]典型户型修正-办公'!S102</f>
        <v>98</v>
      </c>
      <c r="K97" s="3479">
        <f>'[2]典型户型修正-办公'!R102</f>
        <v>14247</v>
      </c>
      <c r="S97" s="3480">
        <v>95</v>
      </c>
      <c r="T97" s="3484">
        <v>1095</v>
      </c>
      <c r="U97" s="3485">
        <v>46.32</v>
      </c>
      <c r="V97" s="3480" t="s">
        <v>3383</v>
      </c>
      <c r="W97" s="3479">
        <f>'[2]典型户型修正-车库'!S118</f>
        <v>14</v>
      </c>
      <c r="X97" s="3479">
        <f>'[2]典型户型修正-车库'!R118</f>
        <v>3068</v>
      </c>
    </row>
    <row r="98" spans="1:24">
      <c r="A98" s="3492"/>
      <c r="B98" s="3493">
        <v>80</v>
      </c>
      <c r="C98" s="3494">
        <v>4</v>
      </c>
      <c r="D98" s="3495" t="s">
        <v>3489</v>
      </c>
      <c r="E98" s="3494">
        <v>38.1</v>
      </c>
      <c r="F98" s="3494">
        <v>3</v>
      </c>
      <c r="G98" s="3494" t="s">
        <v>3407</v>
      </c>
      <c r="H98" s="3492" t="s">
        <v>21</v>
      </c>
      <c r="I98" s="3479" t="s">
        <v>3408</v>
      </c>
      <c r="J98" s="3479">
        <f>'[2]典型户型修正-办公'!S103</f>
        <v>54</v>
      </c>
      <c r="K98" s="3479">
        <f>'[2]典型户型修正-办公'!R103</f>
        <v>14106</v>
      </c>
      <c r="S98" s="3480">
        <v>96</v>
      </c>
      <c r="T98" s="3484">
        <v>1096</v>
      </c>
      <c r="U98" s="3485">
        <v>46.32</v>
      </c>
      <c r="V98" s="3480" t="s">
        <v>3383</v>
      </c>
      <c r="W98" s="3479">
        <f>'[2]典型户型修正-车库'!S119</f>
        <v>14</v>
      </c>
      <c r="X98" s="3479">
        <f>'[2]典型户型修正-车库'!R119</f>
        <v>3068</v>
      </c>
    </row>
    <row r="99" spans="1:24">
      <c r="A99" s="3492"/>
      <c r="B99" s="3493">
        <v>81</v>
      </c>
      <c r="C99" s="3494">
        <v>4</v>
      </c>
      <c r="D99" s="3495" t="s">
        <v>3490</v>
      </c>
      <c r="E99" s="3494">
        <v>41.4</v>
      </c>
      <c r="F99" s="3494">
        <v>3</v>
      </c>
      <c r="G99" s="3494" t="s">
        <v>3407</v>
      </c>
      <c r="H99" s="3492" t="s">
        <v>21</v>
      </c>
      <c r="I99" s="3479" t="s">
        <v>3408</v>
      </c>
      <c r="J99" s="3479">
        <f>'[2]典型户型修正-办公'!S104</f>
        <v>58</v>
      </c>
      <c r="K99" s="3479">
        <f>'[2]典型户型修正-办公'!R104</f>
        <v>14106</v>
      </c>
      <c r="S99" s="3480">
        <v>97</v>
      </c>
      <c r="T99" s="3484">
        <v>1097</v>
      </c>
      <c r="U99" s="3485">
        <v>46.32</v>
      </c>
      <c r="V99" s="3480" t="s">
        <v>3383</v>
      </c>
      <c r="W99" s="3479">
        <f>'[2]典型户型修正-车库'!S120</f>
        <v>14</v>
      </c>
      <c r="X99" s="3479">
        <f>'[2]典型户型修正-车库'!R120</f>
        <v>3068</v>
      </c>
    </row>
    <row r="100" spans="1:24">
      <c r="A100" s="3492"/>
      <c r="B100" s="3493">
        <v>82</v>
      </c>
      <c r="C100" s="3494">
        <v>4</v>
      </c>
      <c r="D100" s="3495" t="s">
        <v>3491</v>
      </c>
      <c r="E100" s="3494">
        <v>44.09</v>
      </c>
      <c r="F100" s="3494">
        <v>3</v>
      </c>
      <c r="G100" s="3494" t="s">
        <v>3407</v>
      </c>
      <c r="H100" s="3492" t="s">
        <v>21</v>
      </c>
      <c r="I100" s="3479" t="s">
        <v>3408</v>
      </c>
      <c r="J100" s="3479">
        <f>'[2]典型户型修正-办公'!S105</f>
        <v>62</v>
      </c>
      <c r="K100" s="3479">
        <f>'[2]典型户型修正-办公'!R105</f>
        <v>14106</v>
      </c>
      <c r="S100" s="3480">
        <v>98</v>
      </c>
      <c r="T100" s="3484">
        <v>1098</v>
      </c>
      <c r="U100" s="3485">
        <v>46.32</v>
      </c>
      <c r="V100" s="3480" t="s">
        <v>3383</v>
      </c>
      <c r="W100" s="3479">
        <f>'[2]典型户型修正-车库'!S121</f>
        <v>14</v>
      </c>
      <c r="X100" s="3479">
        <f>'[2]典型户型修正-车库'!R121</f>
        <v>3068</v>
      </c>
    </row>
    <row r="101" spans="1:24">
      <c r="A101" s="3492"/>
      <c r="B101" s="3493">
        <v>83</v>
      </c>
      <c r="C101" s="3494">
        <v>4</v>
      </c>
      <c r="D101" s="3495" t="s">
        <v>3492</v>
      </c>
      <c r="E101" s="3494">
        <v>46.17</v>
      </c>
      <c r="F101" s="3494">
        <v>3</v>
      </c>
      <c r="G101" s="3494" t="s">
        <v>3407</v>
      </c>
      <c r="H101" s="3492" t="s">
        <v>21</v>
      </c>
      <c r="I101" s="3479" t="s">
        <v>3408</v>
      </c>
      <c r="J101" s="3479">
        <f>'[2]典型户型修正-办公'!S106</f>
        <v>65</v>
      </c>
      <c r="K101" s="3479">
        <f>'[2]典型户型修正-办公'!R106</f>
        <v>14106</v>
      </c>
      <c r="S101" s="3480">
        <v>99</v>
      </c>
      <c r="T101" s="3484">
        <v>1099</v>
      </c>
      <c r="U101" s="3485">
        <v>46.32</v>
      </c>
      <c r="V101" s="3480" t="s">
        <v>3383</v>
      </c>
      <c r="W101" s="3479">
        <f>'[2]典型户型修正-车库'!S122</f>
        <v>14</v>
      </c>
      <c r="X101" s="3479">
        <f>'[2]典型户型修正-车库'!R122</f>
        <v>3068</v>
      </c>
    </row>
    <row r="102" spans="1:24">
      <c r="A102" s="3492"/>
      <c r="B102" s="3493">
        <v>84</v>
      </c>
      <c r="C102" s="3494">
        <v>4</v>
      </c>
      <c r="D102" s="3495" t="s">
        <v>3493</v>
      </c>
      <c r="E102" s="3494">
        <v>47.65</v>
      </c>
      <c r="F102" s="3494">
        <v>3</v>
      </c>
      <c r="G102" s="3494" t="s">
        <v>3407</v>
      </c>
      <c r="H102" s="3492" t="s">
        <v>21</v>
      </c>
      <c r="I102" s="3479" t="s">
        <v>3408</v>
      </c>
      <c r="J102" s="3479">
        <f>'[2]典型户型修正-办公'!S107</f>
        <v>67</v>
      </c>
      <c r="K102" s="3479">
        <f>'[2]典型户型修正-办公'!R107</f>
        <v>14106</v>
      </c>
      <c r="S102" s="3480">
        <v>100</v>
      </c>
      <c r="T102" s="3484">
        <v>1100</v>
      </c>
      <c r="U102" s="3485">
        <v>46.32</v>
      </c>
      <c r="V102" s="3480" t="s">
        <v>3383</v>
      </c>
      <c r="W102" s="3479">
        <f>'[2]典型户型修正-车库'!S123</f>
        <v>14</v>
      </c>
      <c r="X102" s="3479">
        <f>'[2]典型户型修正-车库'!R123</f>
        <v>3068</v>
      </c>
    </row>
    <row r="103" spans="1:24">
      <c r="A103" s="3492"/>
      <c r="B103" s="3493">
        <v>85</v>
      </c>
      <c r="C103" s="3494">
        <v>4</v>
      </c>
      <c r="D103" s="3495" t="s">
        <v>3494</v>
      </c>
      <c r="E103" s="3494">
        <v>48.6</v>
      </c>
      <c r="F103" s="3494">
        <v>3</v>
      </c>
      <c r="G103" s="3494" t="s">
        <v>3407</v>
      </c>
      <c r="H103" s="3492" t="s">
        <v>21</v>
      </c>
      <c r="I103" s="3479" t="s">
        <v>3408</v>
      </c>
      <c r="J103" s="3479">
        <f>'[2]典型户型修正-办公'!S108</f>
        <v>69</v>
      </c>
      <c r="K103" s="3479">
        <f>'[2]典型户型修正-办公'!R108</f>
        <v>14106</v>
      </c>
      <c r="S103" s="3480">
        <v>101</v>
      </c>
      <c r="T103" s="3484">
        <v>1101</v>
      </c>
      <c r="U103" s="3485">
        <v>46.32</v>
      </c>
      <c r="V103" s="3480" t="s">
        <v>3383</v>
      </c>
      <c r="W103" s="3479">
        <f>'[2]典型户型修正-车库'!S124</f>
        <v>14</v>
      </c>
      <c r="X103" s="3479">
        <f>'[2]典型户型修正-车库'!R124</f>
        <v>3068</v>
      </c>
    </row>
    <row r="104" spans="1:24">
      <c r="A104" s="3492"/>
      <c r="B104" s="3493">
        <v>86</v>
      </c>
      <c r="C104" s="3494">
        <v>4</v>
      </c>
      <c r="D104" s="3495" t="s">
        <v>3495</v>
      </c>
      <c r="E104" s="3494">
        <v>48.89</v>
      </c>
      <c r="F104" s="3494">
        <v>3</v>
      </c>
      <c r="G104" s="3494" t="s">
        <v>3407</v>
      </c>
      <c r="H104" s="3492" t="s">
        <v>21</v>
      </c>
      <c r="I104" s="3479" t="s">
        <v>3408</v>
      </c>
      <c r="J104" s="3479">
        <f>'[2]典型户型修正-办公'!S109</f>
        <v>69</v>
      </c>
      <c r="K104" s="3479">
        <f>'[2]典型户型修正-办公'!R109</f>
        <v>14106</v>
      </c>
      <c r="S104" s="3480">
        <v>102</v>
      </c>
      <c r="T104" s="3484">
        <v>1102</v>
      </c>
      <c r="U104" s="3485">
        <v>46.32</v>
      </c>
      <c r="V104" s="3480" t="s">
        <v>3383</v>
      </c>
      <c r="W104" s="3479">
        <f>'[2]典型户型修正-车库'!S125</f>
        <v>14</v>
      </c>
      <c r="X104" s="3479">
        <f>'[2]典型户型修正-车库'!R125</f>
        <v>3068</v>
      </c>
    </row>
    <row r="105" spans="1:24">
      <c r="A105" s="3492"/>
      <c r="B105" s="3493">
        <v>87</v>
      </c>
      <c r="C105" s="3494">
        <v>4</v>
      </c>
      <c r="D105" s="3495" t="s">
        <v>3496</v>
      </c>
      <c r="E105" s="3494">
        <v>48.59</v>
      </c>
      <c r="F105" s="3494">
        <v>3</v>
      </c>
      <c r="G105" s="3494" t="s">
        <v>3407</v>
      </c>
      <c r="H105" s="3492" t="s">
        <v>21</v>
      </c>
      <c r="I105" s="3479" t="s">
        <v>3408</v>
      </c>
      <c r="J105" s="3479">
        <f>'[2]典型户型修正-办公'!S110</f>
        <v>69</v>
      </c>
      <c r="K105" s="3479">
        <f>'[2]典型户型修正-办公'!R110</f>
        <v>14106</v>
      </c>
      <c r="S105" s="3480">
        <v>103</v>
      </c>
      <c r="T105" s="3484">
        <v>1103</v>
      </c>
      <c r="U105" s="3485">
        <v>46.32</v>
      </c>
      <c r="V105" s="3480" t="s">
        <v>3383</v>
      </c>
      <c r="W105" s="3479">
        <f>'[2]典型户型修正-车库'!S126</f>
        <v>14</v>
      </c>
      <c r="X105" s="3479">
        <f>'[2]典型户型修正-车库'!R126</f>
        <v>3068</v>
      </c>
    </row>
    <row r="106" spans="1:24">
      <c r="A106" s="3492"/>
      <c r="B106" s="3493">
        <v>88</v>
      </c>
      <c r="C106" s="3494">
        <v>4</v>
      </c>
      <c r="D106" s="3495" t="s">
        <v>3497</v>
      </c>
      <c r="E106" s="3494">
        <v>47.73</v>
      </c>
      <c r="F106" s="3494">
        <v>3</v>
      </c>
      <c r="G106" s="3494" t="s">
        <v>3407</v>
      </c>
      <c r="H106" s="3492" t="s">
        <v>21</v>
      </c>
      <c r="I106" s="3479" t="s">
        <v>3408</v>
      </c>
      <c r="J106" s="3479">
        <f>'[2]典型户型修正-办公'!S111</f>
        <v>67</v>
      </c>
      <c r="K106" s="3479">
        <f>'[2]典型户型修正-办公'!R111</f>
        <v>14106</v>
      </c>
      <c r="S106" s="3480">
        <v>104</v>
      </c>
      <c r="T106" s="3484">
        <v>1104</v>
      </c>
      <c r="U106" s="3485">
        <v>46.32</v>
      </c>
      <c r="V106" s="3480" t="s">
        <v>3383</v>
      </c>
      <c r="W106" s="3479">
        <f>'[2]典型户型修正-车库'!S127</f>
        <v>14</v>
      </c>
      <c r="X106" s="3479">
        <f>'[2]典型户型修正-车库'!R127</f>
        <v>3068</v>
      </c>
    </row>
    <row r="107" spans="1:24">
      <c r="A107" s="3492"/>
      <c r="B107" s="3493">
        <v>89</v>
      </c>
      <c r="C107" s="3494">
        <v>4</v>
      </c>
      <c r="D107" s="3495" t="s">
        <v>3498</v>
      </c>
      <c r="E107" s="3494">
        <v>70.2</v>
      </c>
      <c r="F107" s="3494">
        <v>3</v>
      </c>
      <c r="G107" s="3494" t="s">
        <v>3407</v>
      </c>
      <c r="H107" s="3492" t="s">
        <v>21</v>
      </c>
      <c r="I107" s="3479" t="s">
        <v>3408</v>
      </c>
      <c r="J107" s="3479">
        <f>'[2]典型户型修正-办公'!S112</f>
        <v>100</v>
      </c>
      <c r="K107" s="3479">
        <f>'[2]典型户型修正-办公'!R112</f>
        <v>14247</v>
      </c>
      <c r="S107" s="3480">
        <v>105</v>
      </c>
      <c r="T107" s="3484">
        <v>1105</v>
      </c>
      <c r="U107" s="3485">
        <v>46.32</v>
      </c>
      <c r="V107" s="3480" t="s">
        <v>3383</v>
      </c>
      <c r="W107" s="3479">
        <f>'[2]典型户型修正-车库'!S128</f>
        <v>14</v>
      </c>
      <c r="X107" s="3479">
        <f>'[2]典型户型修正-车库'!R128</f>
        <v>3068</v>
      </c>
    </row>
    <row r="108" spans="1:24">
      <c r="A108" s="3492"/>
      <c r="B108" s="3493">
        <v>90</v>
      </c>
      <c r="C108" s="3494">
        <v>5</v>
      </c>
      <c r="D108" s="3495" t="s">
        <v>3499</v>
      </c>
      <c r="E108" s="3494">
        <v>51.46</v>
      </c>
      <c r="F108" s="3494">
        <v>3</v>
      </c>
      <c r="G108" s="3494" t="s">
        <v>3407</v>
      </c>
      <c r="H108" s="3492" t="s">
        <v>21</v>
      </c>
      <c r="I108" s="3479" t="s">
        <v>3408</v>
      </c>
      <c r="J108" s="3479">
        <f>'[2]典型户型修正-办公'!S113</f>
        <v>73</v>
      </c>
      <c r="K108" s="3479">
        <f>'[2]典型户型修正-办公'!R113</f>
        <v>14106</v>
      </c>
      <c r="S108" s="3480">
        <v>106</v>
      </c>
      <c r="T108" s="3484">
        <v>1106</v>
      </c>
      <c r="U108" s="3485">
        <v>46.32</v>
      </c>
      <c r="V108" s="3480" t="s">
        <v>3383</v>
      </c>
      <c r="W108" s="3479">
        <f>'[2]典型户型修正-车库'!S129</f>
        <v>14</v>
      </c>
      <c r="X108" s="3479">
        <f>'[2]典型户型修正-车库'!R129</f>
        <v>3068</v>
      </c>
    </row>
    <row r="109" spans="1:24">
      <c r="A109" s="3492"/>
      <c r="B109" s="3493">
        <v>91</v>
      </c>
      <c r="C109" s="3494">
        <v>5</v>
      </c>
      <c r="D109" s="3495" t="s">
        <v>3500</v>
      </c>
      <c r="E109" s="3494">
        <v>49.62</v>
      </c>
      <c r="F109" s="3494">
        <v>3</v>
      </c>
      <c r="G109" s="3494" t="s">
        <v>3407</v>
      </c>
      <c r="H109" s="3492" t="s">
        <v>21</v>
      </c>
      <c r="I109" s="3479" t="s">
        <v>3408</v>
      </c>
      <c r="J109" s="3479">
        <f>'[2]典型户型修正-办公'!S114</f>
        <v>70</v>
      </c>
      <c r="K109" s="3479">
        <f>'[2]典型户型修正-办公'!R114</f>
        <v>14106</v>
      </c>
      <c r="S109" s="3480">
        <v>107</v>
      </c>
      <c r="T109" s="3484">
        <v>1107</v>
      </c>
      <c r="U109" s="3485">
        <v>46.32</v>
      </c>
      <c r="V109" s="3480" t="s">
        <v>3383</v>
      </c>
      <c r="W109" s="3479">
        <f>'[2]典型户型修正-车库'!S130</f>
        <v>14</v>
      </c>
      <c r="X109" s="3479">
        <f>'[2]典型户型修正-车库'!R130</f>
        <v>3068</v>
      </c>
    </row>
    <row r="110" spans="1:24">
      <c r="A110" s="3492"/>
      <c r="B110" s="3493">
        <v>92</v>
      </c>
      <c r="C110" s="3494">
        <v>5</v>
      </c>
      <c r="D110" s="3495" t="s">
        <v>3501</v>
      </c>
      <c r="E110" s="3494">
        <v>49.62</v>
      </c>
      <c r="F110" s="3494">
        <v>3</v>
      </c>
      <c r="G110" s="3494" t="s">
        <v>3407</v>
      </c>
      <c r="H110" s="3492" t="s">
        <v>21</v>
      </c>
      <c r="I110" s="3479" t="s">
        <v>3408</v>
      </c>
      <c r="J110" s="3479">
        <f>'[2]典型户型修正-办公'!S115</f>
        <v>70</v>
      </c>
      <c r="K110" s="3479">
        <f>'[2]典型户型修正-办公'!R115</f>
        <v>14106</v>
      </c>
      <c r="S110" s="3480">
        <v>108</v>
      </c>
      <c r="T110" s="3484">
        <v>1108</v>
      </c>
      <c r="U110" s="3485">
        <v>46.32</v>
      </c>
      <c r="V110" s="3480" t="s">
        <v>3383</v>
      </c>
      <c r="W110" s="3479">
        <f>'[2]典型户型修正-车库'!S131</f>
        <v>14</v>
      </c>
      <c r="X110" s="3479">
        <f>'[2]典型户型修正-车库'!R131</f>
        <v>3068</v>
      </c>
    </row>
    <row r="111" spans="1:24">
      <c r="A111" s="3492"/>
      <c r="B111" s="3493">
        <v>93</v>
      </c>
      <c r="C111" s="3494">
        <v>5</v>
      </c>
      <c r="D111" s="3495" t="s">
        <v>3502</v>
      </c>
      <c r="E111" s="3494">
        <v>49.62</v>
      </c>
      <c r="F111" s="3494">
        <v>3</v>
      </c>
      <c r="G111" s="3494" t="s">
        <v>3407</v>
      </c>
      <c r="H111" s="3492" t="s">
        <v>21</v>
      </c>
      <c r="I111" s="3479" t="s">
        <v>3408</v>
      </c>
      <c r="J111" s="3479">
        <f>'[2]典型户型修正-办公'!S116</f>
        <v>70</v>
      </c>
      <c r="K111" s="3479">
        <f>'[2]典型户型修正-办公'!R116</f>
        <v>14106</v>
      </c>
      <c r="S111" s="3480">
        <v>109</v>
      </c>
      <c r="T111" s="3484">
        <v>1109</v>
      </c>
      <c r="U111" s="3485">
        <v>46.32</v>
      </c>
      <c r="V111" s="3480" t="s">
        <v>3383</v>
      </c>
      <c r="W111" s="3479">
        <f>'[2]典型户型修正-车库'!S132</f>
        <v>14</v>
      </c>
      <c r="X111" s="3479">
        <f>'[2]典型户型修正-车库'!R132</f>
        <v>3068</v>
      </c>
    </row>
    <row r="112" spans="1:24">
      <c r="A112" s="3492"/>
      <c r="B112" s="3493">
        <v>94</v>
      </c>
      <c r="C112" s="3494">
        <v>5</v>
      </c>
      <c r="D112" s="3495" t="s">
        <v>3503</v>
      </c>
      <c r="E112" s="3494">
        <v>49.62</v>
      </c>
      <c r="F112" s="3494">
        <v>3</v>
      </c>
      <c r="G112" s="3494" t="s">
        <v>3407</v>
      </c>
      <c r="H112" s="3492" t="s">
        <v>21</v>
      </c>
      <c r="I112" s="3479" t="s">
        <v>3408</v>
      </c>
      <c r="J112" s="3479">
        <f>'[2]典型户型修正-办公'!S117</f>
        <v>70</v>
      </c>
      <c r="K112" s="3479">
        <f>'[2]典型户型修正-办公'!R117</f>
        <v>14106</v>
      </c>
      <c r="S112" s="3480">
        <v>110</v>
      </c>
      <c r="T112" s="3484">
        <v>1110</v>
      </c>
      <c r="U112" s="3485">
        <v>46.32</v>
      </c>
      <c r="V112" s="3480" t="s">
        <v>3383</v>
      </c>
      <c r="W112" s="3479">
        <f>'[2]典型户型修正-车库'!S133</f>
        <v>14</v>
      </c>
      <c r="X112" s="3479">
        <f>'[2]典型户型修正-车库'!R133</f>
        <v>3068</v>
      </c>
    </row>
    <row r="113" spans="1:24">
      <c r="A113" s="3492"/>
      <c r="B113" s="3493">
        <v>95</v>
      </c>
      <c r="C113" s="3494">
        <v>5</v>
      </c>
      <c r="D113" s="3495" t="s">
        <v>3504</v>
      </c>
      <c r="E113" s="3494">
        <v>49.62</v>
      </c>
      <c r="F113" s="3494">
        <v>3</v>
      </c>
      <c r="G113" s="3494" t="s">
        <v>3407</v>
      </c>
      <c r="H113" s="3492" t="s">
        <v>21</v>
      </c>
      <c r="I113" s="3479" t="s">
        <v>3408</v>
      </c>
      <c r="J113" s="3479">
        <f>'[2]典型户型修正-办公'!S118</f>
        <v>70</v>
      </c>
      <c r="K113" s="3479">
        <f>'[2]典型户型修正-办公'!R118</f>
        <v>14106</v>
      </c>
      <c r="S113" s="3480">
        <v>111</v>
      </c>
      <c r="T113" s="3484">
        <v>1111</v>
      </c>
      <c r="U113" s="3485">
        <v>46.32</v>
      </c>
      <c r="V113" s="3480" t="s">
        <v>3383</v>
      </c>
      <c r="W113" s="3479">
        <f>'[2]典型户型修正-车库'!S134</f>
        <v>14</v>
      </c>
      <c r="X113" s="3479">
        <f>'[2]典型户型修正-车库'!R134</f>
        <v>3068</v>
      </c>
    </row>
    <row r="114" spans="1:24">
      <c r="A114" s="3492"/>
      <c r="B114" s="3493">
        <v>96</v>
      </c>
      <c r="C114" s="3494">
        <v>5</v>
      </c>
      <c r="D114" s="3495" t="s">
        <v>3505</v>
      </c>
      <c r="E114" s="3494">
        <v>49.62</v>
      </c>
      <c r="F114" s="3494">
        <v>3</v>
      </c>
      <c r="G114" s="3494" t="s">
        <v>3407</v>
      </c>
      <c r="H114" s="3492" t="s">
        <v>21</v>
      </c>
      <c r="I114" s="3479" t="s">
        <v>3408</v>
      </c>
      <c r="J114" s="3479">
        <f>'[2]典型户型修正-办公'!S119</f>
        <v>70</v>
      </c>
      <c r="K114" s="3479">
        <f>'[2]典型户型修正-办公'!R119</f>
        <v>14106</v>
      </c>
      <c r="S114" s="3480">
        <v>112</v>
      </c>
      <c r="T114" s="3484">
        <v>1112</v>
      </c>
      <c r="U114" s="3485">
        <v>46.32</v>
      </c>
      <c r="V114" s="3480" t="s">
        <v>3383</v>
      </c>
      <c r="W114" s="3479">
        <f>'[2]典型户型修正-车库'!S135</f>
        <v>14</v>
      </c>
      <c r="X114" s="3479">
        <f>'[2]典型户型修正-车库'!R135</f>
        <v>3068</v>
      </c>
    </row>
    <row r="115" spans="1:24">
      <c r="A115" s="3492"/>
      <c r="B115" s="3493">
        <v>97</v>
      </c>
      <c r="C115" s="3494">
        <v>5</v>
      </c>
      <c r="D115" s="3495" t="s">
        <v>3506</v>
      </c>
      <c r="E115" s="3494">
        <v>49.62</v>
      </c>
      <c r="F115" s="3494">
        <v>3</v>
      </c>
      <c r="G115" s="3494" t="s">
        <v>3407</v>
      </c>
      <c r="H115" s="3492" t="s">
        <v>21</v>
      </c>
      <c r="I115" s="3479" t="s">
        <v>3408</v>
      </c>
      <c r="J115" s="3479">
        <f>'[2]典型户型修正-办公'!S120</f>
        <v>70</v>
      </c>
      <c r="K115" s="3479">
        <f>'[2]典型户型修正-办公'!R120</f>
        <v>14106</v>
      </c>
      <c r="S115" s="3480">
        <v>113</v>
      </c>
      <c r="T115" s="3484">
        <v>1113</v>
      </c>
      <c r="U115" s="3485">
        <v>46.32</v>
      </c>
      <c r="V115" s="3480" t="s">
        <v>3383</v>
      </c>
      <c r="W115" s="3479">
        <f>'[2]典型户型修正-车库'!S136</f>
        <v>14</v>
      </c>
      <c r="X115" s="3479">
        <f>'[2]典型户型修正-车库'!R136</f>
        <v>3068</v>
      </c>
    </row>
    <row r="116" spans="1:24">
      <c r="A116" s="3492"/>
      <c r="B116" s="3493">
        <v>98</v>
      </c>
      <c r="C116" s="3494">
        <v>5</v>
      </c>
      <c r="D116" s="3495" t="s">
        <v>3507</v>
      </c>
      <c r="E116" s="3494">
        <v>49.62</v>
      </c>
      <c r="F116" s="3494">
        <v>3</v>
      </c>
      <c r="G116" s="3494" t="s">
        <v>3407</v>
      </c>
      <c r="H116" s="3492" t="s">
        <v>21</v>
      </c>
      <c r="I116" s="3479" t="s">
        <v>3408</v>
      </c>
      <c r="J116" s="3479">
        <f>'[2]典型户型修正-办公'!S121</f>
        <v>70</v>
      </c>
      <c r="K116" s="3479">
        <f>'[2]典型户型修正-办公'!R121</f>
        <v>14106</v>
      </c>
      <c r="S116" s="3480">
        <v>114</v>
      </c>
      <c r="T116" s="3484">
        <v>1114</v>
      </c>
      <c r="U116" s="3485">
        <v>46.32</v>
      </c>
      <c r="V116" s="3480" t="s">
        <v>3383</v>
      </c>
      <c r="W116" s="3479">
        <f>'[2]典型户型修正-车库'!S137</f>
        <v>14</v>
      </c>
      <c r="X116" s="3479">
        <f>'[2]典型户型修正-车库'!R137</f>
        <v>3068</v>
      </c>
    </row>
    <row r="117" spans="1:24">
      <c r="A117" s="3492"/>
      <c r="B117" s="3493">
        <v>99</v>
      </c>
      <c r="C117" s="3494">
        <v>5</v>
      </c>
      <c r="D117" s="3495" t="s">
        <v>3508</v>
      </c>
      <c r="E117" s="3494">
        <v>49.62</v>
      </c>
      <c r="F117" s="3494">
        <v>3</v>
      </c>
      <c r="G117" s="3494" t="s">
        <v>3407</v>
      </c>
      <c r="H117" s="3492" t="s">
        <v>21</v>
      </c>
      <c r="I117" s="3479" t="s">
        <v>3408</v>
      </c>
      <c r="J117" s="3479">
        <f>'[2]典型户型修正-办公'!S122</f>
        <v>70</v>
      </c>
      <c r="K117" s="3479">
        <f>'[2]典型户型修正-办公'!R122</f>
        <v>14106</v>
      </c>
      <c r="S117" s="3480">
        <v>115</v>
      </c>
      <c r="T117" s="3484">
        <v>1115</v>
      </c>
      <c r="U117" s="3485">
        <v>46.32</v>
      </c>
      <c r="V117" s="3480" t="s">
        <v>3383</v>
      </c>
      <c r="W117" s="3479">
        <f>'[2]典型户型修正-车库'!S138</f>
        <v>14</v>
      </c>
      <c r="X117" s="3479">
        <f>'[2]典型户型修正-车库'!R138</f>
        <v>3068</v>
      </c>
    </row>
    <row r="118" spans="1:24">
      <c r="A118" s="3492"/>
      <c r="B118" s="3493">
        <v>100</v>
      </c>
      <c r="C118" s="3494">
        <v>5</v>
      </c>
      <c r="D118" s="3495" t="s">
        <v>3509</v>
      </c>
      <c r="E118" s="3494">
        <v>49.62</v>
      </c>
      <c r="F118" s="3494">
        <v>3</v>
      </c>
      <c r="G118" s="3494" t="s">
        <v>3407</v>
      </c>
      <c r="H118" s="3492" t="s">
        <v>21</v>
      </c>
      <c r="I118" s="3479" t="s">
        <v>3408</v>
      </c>
      <c r="J118" s="3479">
        <f>'[2]典型户型修正-办公'!S123</f>
        <v>70</v>
      </c>
      <c r="K118" s="3479">
        <f>'[2]典型户型修正-办公'!R123</f>
        <v>14106</v>
      </c>
      <c r="S118" s="3480">
        <v>116</v>
      </c>
      <c r="T118" s="3484">
        <v>1116</v>
      </c>
      <c r="U118" s="3485">
        <v>46.32</v>
      </c>
      <c r="V118" s="3480" t="s">
        <v>3383</v>
      </c>
      <c r="W118" s="3479">
        <f>'[2]典型户型修正-车库'!S139</f>
        <v>14</v>
      </c>
      <c r="X118" s="3479">
        <f>'[2]典型户型修正-车库'!R139</f>
        <v>3068</v>
      </c>
    </row>
    <row r="119" spans="1:24">
      <c r="A119" s="3492"/>
      <c r="B119" s="3493">
        <v>101</v>
      </c>
      <c r="C119" s="3494">
        <v>5</v>
      </c>
      <c r="D119" s="3495" t="s">
        <v>3510</v>
      </c>
      <c r="E119" s="3494">
        <v>49.62</v>
      </c>
      <c r="F119" s="3494">
        <v>3</v>
      </c>
      <c r="G119" s="3494" t="s">
        <v>3407</v>
      </c>
      <c r="H119" s="3492" t="s">
        <v>21</v>
      </c>
      <c r="I119" s="3479" t="s">
        <v>3408</v>
      </c>
      <c r="J119" s="3479">
        <f>'[2]典型户型修正-办公'!S124</f>
        <v>70</v>
      </c>
      <c r="K119" s="3479">
        <f>'[2]典型户型修正-办公'!R124</f>
        <v>14106</v>
      </c>
      <c r="S119" s="3480">
        <v>117</v>
      </c>
      <c r="T119" s="3484">
        <v>1117</v>
      </c>
      <c r="U119" s="3485">
        <v>46.32</v>
      </c>
      <c r="V119" s="3480" t="s">
        <v>3383</v>
      </c>
      <c r="W119" s="3479">
        <f>'[2]典型户型修正-车库'!S140</f>
        <v>14</v>
      </c>
      <c r="X119" s="3479">
        <f>'[2]典型户型修正-车库'!R140</f>
        <v>3068</v>
      </c>
    </row>
    <row r="120" spans="1:24">
      <c r="A120" s="3492"/>
      <c r="B120" s="3493">
        <v>102</v>
      </c>
      <c r="C120" s="3494">
        <v>5</v>
      </c>
      <c r="D120" s="3495" t="s">
        <v>3511</v>
      </c>
      <c r="E120" s="3494">
        <v>49.62</v>
      </c>
      <c r="F120" s="3494">
        <v>3</v>
      </c>
      <c r="G120" s="3494" t="s">
        <v>3407</v>
      </c>
      <c r="H120" s="3492" t="s">
        <v>21</v>
      </c>
      <c r="I120" s="3479" t="s">
        <v>3408</v>
      </c>
      <c r="J120" s="3479">
        <f>'[2]典型户型修正-办公'!S125</f>
        <v>70</v>
      </c>
      <c r="K120" s="3479">
        <f>'[2]典型户型修正-办公'!R125</f>
        <v>14106</v>
      </c>
      <c r="S120" s="3480">
        <v>118</v>
      </c>
      <c r="T120" s="3484">
        <v>1118</v>
      </c>
      <c r="U120" s="3485">
        <v>46.32</v>
      </c>
      <c r="V120" s="3480" t="s">
        <v>3383</v>
      </c>
      <c r="W120" s="3479">
        <f>'[2]典型户型修正-车库'!S141</f>
        <v>14</v>
      </c>
      <c r="X120" s="3479">
        <f>'[2]典型户型修正-车库'!R141</f>
        <v>3068</v>
      </c>
    </row>
    <row r="121" spans="1:24">
      <c r="A121" s="3492"/>
      <c r="B121" s="3493">
        <v>103</v>
      </c>
      <c r="C121" s="3494">
        <v>5</v>
      </c>
      <c r="D121" s="3495" t="s">
        <v>3512</v>
      </c>
      <c r="E121" s="3494">
        <v>49.62</v>
      </c>
      <c r="F121" s="3494">
        <v>3</v>
      </c>
      <c r="G121" s="3494" t="s">
        <v>3407</v>
      </c>
      <c r="H121" s="3492" t="s">
        <v>21</v>
      </c>
      <c r="I121" s="3479" t="s">
        <v>3408</v>
      </c>
      <c r="J121" s="3479">
        <f>'[2]典型户型修正-办公'!S126</f>
        <v>70</v>
      </c>
      <c r="K121" s="3479">
        <f>'[2]典型户型修正-办公'!R126</f>
        <v>14106</v>
      </c>
      <c r="S121" s="3480">
        <v>119</v>
      </c>
      <c r="T121" s="3484">
        <v>1119</v>
      </c>
      <c r="U121" s="3485">
        <v>46.32</v>
      </c>
      <c r="V121" s="3480" t="s">
        <v>3383</v>
      </c>
      <c r="W121" s="3479">
        <f>'[2]典型户型修正-车库'!S142</f>
        <v>14</v>
      </c>
      <c r="X121" s="3479">
        <f>'[2]典型户型修正-车库'!R142</f>
        <v>3068</v>
      </c>
    </row>
    <row r="122" spans="1:24">
      <c r="A122" s="3492"/>
      <c r="B122" s="3493">
        <v>104</v>
      </c>
      <c r="C122" s="3494">
        <v>5</v>
      </c>
      <c r="D122" s="3495" t="s">
        <v>3513</v>
      </c>
      <c r="E122" s="3494">
        <v>49.62</v>
      </c>
      <c r="F122" s="3494">
        <v>3</v>
      </c>
      <c r="G122" s="3494" t="s">
        <v>3407</v>
      </c>
      <c r="H122" s="3492" t="s">
        <v>21</v>
      </c>
      <c r="I122" s="3479" t="s">
        <v>3408</v>
      </c>
      <c r="J122" s="3479">
        <f>'[2]典型户型修正-办公'!S127</f>
        <v>70</v>
      </c>
      <c r="K122" s="3479">
        <f>'[2]典型户型修正-办公'!R127</f>
        <v>14106</v>
      </c>
      <c r="S122" s="3480">
        <v>120</v>
      </c>
      <c r="T122" s="3484">
        <v>1120</v>
      </c>
      <c r="U122" s="3485">
        <v>46.32</v>
      </c>
      <c r="V122" s="3480" t="s">
        <v>3383</v>
      </c>
      <c r="W122" s="3479">
        <f>'[2]典型户型修正-车库'!S143</f>
        <v>14</v>
      </c>
      <c r="X122" s="3479">
        <f>'[2]典型户型修正-车库'!R143</f>
        <v>3068</v>
      </c>
    </row>
    <row r="123" spans="1:24">
      <c r="A123" s="3492"/>
      <c r="B123" s="3493">
        <v>105</v>
      </c>
      <c r="C123" s="3494">
        <v>5</v>
      </c>
      <c r="D123" s="3495" t="s">
        <v>3514</v>
      </c>
      <c r="E123" s="3494">
        <v>68.78</v>
      </c>
      <c r="F123" s="3494">
        <v>3</v>
      </c>
      <c r="G123" s="3494" t="s">
        <v>3407</v>
      </c>
      <c r="H123" s="3492" t="s">
        <v>21</v>
      </c>
      <c r="I123" s="3479" t="s">
        <v>3408</v>
      </c>
      <c r="J123" s="3479">
        <f>'[2]典型户型修正-办公'!S128</f>
        <v>98</v>
      </c>
      <c r="K123" s="3479">
        <f>'[2]典型户型修正-办公'!R128</f>
        <v>14247</v>
      </c>
      <c r="S123" s="3480">
        <v>121</v>
      </c>
      <c r="T123" s="3484">
        <v>1121</v>
      </c>
      <c r="U123" s="3485">
        <v>46.32</v>
      </c>
      <c r="V123" s="3480" t="s">
        <v>3383</v>
      </c>
      <c r="W123" s="3479">
        <f>'[2]典型户型修正-车库'!S144</f>
        <v>14</v>
      </c>
      <c r="X123" s="3479">
        <f>'[2]典型户型修正-车库'!R144</f>
        <v>3068</v>
      </c>
    </row>
    <row r="124" spans="1:24">
      <c r="A124" s="3492"/>
      <c r="B124" s="3493">
        <v>106</v>
      </c>
      <c r="C124" s="3494">
        <v>5</v>
      </c>
      <c r="D124" s="3495" t="s">
        <v>3515</v>
      </c>
      <c r="E124" s="3494">
        <v>38.1</v>
      </c>
      <c r="F124" s="3494">
        <v>3</v>
      </c>
      <c r="G124" s="3494" t="s">
        <v>3407</v>
      </c>
      <c r="H124" s="3492" t="s">
        <v>21</v>
      </c>
      <c r="I124" s="3479" t="s">
        <v>3408</v>
      </c>
      <c r="J124" s="3479">
        <f>'[2]典型户型修正-办公'!S129</f>
        <v>54</v>
      </c>
      <c r="K124" s="3479">
        <f>'[2]典型户型修正-办公'!R129</f>
        <v>14106</v>
      </c>
      <c r="S124" s="3480">
        <v>122</v>
      </c>
      <c r="T124" s="3484">
        <v>1122</v>
      </c>
      <c r="U124" s="3485">
        <v>46.32</v>
      </c>
      <c r="V124" s="3480" t="s">
        <v>3383</v>
      </c>
      <c r="W124" s="3479">
        <f>'[2]典型户型修正-车库'!S145</f>
        <v>14</v>
      </c>
      <c r="X124" s="3479">
        <f>'[2]典型户型修正-车库'!R145</f>
        <v>3068</v>
      </c>
    </row>
    <row r="125" spans="1:24">
      <c r="A125" s="3492"/>
      <c r="B125" s="3493">
        <v>107</v>
      </c>
      <c r="C125" s="3494">
        <v>5</v>
      </c>
      <c r="D125" s="3495" t="s">
        <v>3516</v>
      </c>
      <c r="E125" s="3494">
        <v>41.4</v>
      </c>
      <c r="F125" s="3494">
        <v>3</v>
      </c>
      <c r="G125" s="3494" t="s">
        <v>3407</v>
      </c>
      <c r="H125" s="3492" t="s">
        <v>21</v>
      </c>
      <c r="I125" s="3479" t="s">
        <v>3408</v>
      </c>
      <c r="J125" s="3479">
        <f>'[2]典型户型修正-办公'!S130</f>
        <v>58</v>
      </c>
      <c r="K125" s="3479">
        <f>'[2]典型户型修正-办公'!R130</f>
        <v>14106</v>
      </c>
      <c r="S125" s="3480">
        <v>123</v>
      </c>
      <c r="T125" s="3484">
        <v>1123</v>
      </c>
      <c r="U125" s="3485">
        <v>46.32</v>
      </c>
      <c r="V125" s="3480" t="s">
        <v>3383</v>
      </c>
      <c r="W125" s="3479">
        <f>'[2]典型户型修正-车库'!S146</f>
        <v>14</v>
      </c>
      <c r="X125" s="3479">
        <f>'[2]典型户型修正-车库'!R146</f>
        <v>3068</v>
      </c>
    </row>
    <row r="126" spans="1:24">
      <c r="A126" s="3492"/>
      <c r="B126" s="3493">
        <v>108</v>
      </c>
      <c r="C126" s="3494">
        <v>5</v>
      </c>
      <c r="D126" s="3495" t="s">
        <v>3517</v>
      </c>
      <c r="E126" s="3494">
        <v>44.09</v>
      </c>
      <c r="F126" s="3494">
        <v>3</v>
      </c>
      <c r="G126" s="3494" t="s">
        <v>3407</v>
      </c>
      <c r="H126" s="3492" t="s">
        <v>21</v>
      </c>
      <c r="I126" s="3479" t="s">
        <v>3408</v>
      </c>
      <c r="J126" s="3479">
        <f>'[2]典型户型修正-办公'!S131</f>
        <v>62</v>
      </c>
      <c r="K126" s="3479">
        <f>'[2]典型户型修正-办公'!R131</f>
        <v>14106</v>
      </c>
      <c r="S126" s="3480">
        <v>124</v>
      </c>
      <c r="T126" s="3484">
        <v>1124</v>
      </c>
      <c r="U126" s="3485">
        <v>46.32</v>
      </c>
      <c r="V126" s="3480" t="s">
        <v>3383</v>
      </c>
      <c r="W126" s="3479">
        <f>'[2]典型户型修正-车库'!S147</f>
        <v>14</v>
      </c>
      <c r="X126" s="3479">
        <f>'[2]典型户型修正-车库'!R147</f>
        <v>3068</v>
      </c>
    </row>
    <row r="127" spans="1:24">
      <c r="A127" s="3492"/>
      <c r="B127" s="3493">
        <v>109</v>
      </c>
      <c r="C127" s="3494">
        <v>5</v>
      </c>
      <c r="D127" s="3495" t="s">
        <v>3518</v>
      </c>
      <c r="E127" s="3494">
        <v>46.17</v>
      </c>
      <c r="F127" s="3494">
        <v>3</v>
      </c>
      <c r="G127" s="3494" t="s">
        <v>3407</v>
      </c>
      <c r="H127" s="3492" t="s">
        <v>21</v>
      </c>
      <c r="I127" s="3479" t="s">
        <v>3408</v>
      </c>
      <c r="J127" s="3479">
        <f>'[2]典型户型修正-办公'!S132</f>
        <v>65</v>
      </c>
      <c r="K127" s="3479">
        <f>'[2]典型户型修正-办公'!R132</f>
        <v>14106</v>
      </c>
      <c r="S127" s="3480">
        <v>125</v>
      </c>
      <c r="T127" s="3484">
        <v>1125</v>
      </c>
      <c r="U127" s="3485">
        <v>46.32</v>
      </c>
      <c r="V127" s="3480" t="s">
        <v>3383</v>
      </c>
      <c r="W127" s="3479">
        <f>'[2]典型户型修正-车库'!S148</f>
        <v>14</v>
      </c>
      <c r="X127" s="3479">
        <f>'[2]典型户型修正-车库'!R148</f>
        <v>3068</v>
      </c>
    </row>
    <row r="128" spans="1:24">
      <c r="A128" s="3492"/>
      <c r="B128" s="3493">
        <v>110</v>
      </c>
      <c r="C128" s="3494">
        <v>5</v>
      </c>
      <c r="D128" s="3495" t="s">
        <v>3519</v>
      </c>
      <c r="E128" s="3494">
        <v>47.65</v>
      </c>
      <c r="F128" s="3494">
        <v>3</v>
      </c>
      <c r="G128" s="3494" t="s">
        <v>3407</v>
      </c>
      <c r="H128" s="3492" t="s">
        <v>21</v>
      </c>
      <c r="I128" s="3479" t="s">
        <v>3408</v>
      </c>
      <c r="J128" s="3479">
        <f>'[2]典型户型修正-办公'!S133</f>
        <v>67</v>
      </c>
      <c r="K128" s="3479">
        <f>'[2]典型户型修正-办公'!R133</f>
        <v>14106</v>
      </c>
      <c r="S128" s="3480">
        <v>126</v>
      </c>
      <c r="T128" s="3484">
        <v>1126</v>
      </c>
      <c r="U128" s="3485">
        <v>46.32</v>
      </c>
      <c r="V128" s="3480" t="s">
        <v>3383</v>
      </c>
      <c r="W128" s="3479">
        <f>'[2]典型户型修正-车库'!S149</f>
        <v>14</v>
      </c>
      <c r="X128" s="3479">
        <f>'[2]典型户型修正-车库'!R149</f>
        <v>3068</v>
      </c>
    </row>
    <row r="129" spans="1:24">
      <c r="A129" s="3492"/>
      <c r="B129" s="3493">
        <v>111</v>
      </c>
      <c r="C129" s="3494">
        <v>5</v>
      </c>
      <c r="D129" s="3495" t="s">
        <v>3520</v>
      </c>
      <c r="E129" s="3494">
        <v>48.6</v>
      </c>
      <c r="F129" s="3494">
        <v>3</v>
      </c>
      <c r="G129" s="3494" t="s">
        <v>3407</v>
      </c>
      <c r="H129" s="3492" t="s">
        <v>21</v>
      </c>
      <c r="I129" s="3479" t="s">
        <v>3408</v>
      </c>
      <c r="J129" s="3479">
        <f>'[2]典型户型修正-办公'!S134</f>
        <v>69</v>
      </c>
      <c r="K129" s="3479">
        <f>'[2]典型户型修正-办公'!R134</f>
        <v>14106</v>
      </c>
      <c r="S129" s="3480">
        <v>127</v>
      </c>
      <c r="T129" s="3484">
        <v>1127</v>
      </c>
      <c r="U129" s="3485">
        <v>46.32</v>
      </c>
      <c r="V129" s="3480" t="s">
        <v>3383</v>
      </c>
      <c r="W129" s="3479">
        <f>'[2]典型户型修正-车库'!S150</f>
        <v>14</v>
      </c>
      <c r="X129" s="3479">
        <f>'[2]典型户型修正-车库'!R150</f>
        <v>3068</v>
      </c>
    </row>
    <row r="130" spans="1:24">
      <c r="A130" s="3492"/>
      <c r="B130" s="3493">
        <v>112</v>
      </c>
      <c r="C130" s="3494">
        <v>5</v>
      </c>
      <c r="D130" s="3495" t="s">
        <v>3521</v>
      </c>
      <c r="E130" s="3494">
        <v>48.89</v>
      </c>
      <c r="F130" s="3494">
        <v>3</v>
      </c>
      <c r="G130" s="3494" t="s">
        <v>3407</v>
      </c>
      <c r="H130" s="3492" t="s">
        <v>21</v>
      </c>
      <c r="I130" s="3479" t="s">
        <v>3408</v>
      </c>
      <c r="J130" s="3479">
        <f>'[2]典型户型修正-办公'!S135</f>
        <v>69</v>
      </c>
      <c r="K130" s="3479">
        <f>'[2]典型户型修正-办公'!R135</f>
        <v>14106</v>
      </c>
      <c r="S130" s="3480">
        <v>128</v>
      </c>
      <c r="T130" s="3484">
        <v>1128</v>
      </c>
      <c r="U130" s="3485">
        <v>46.32</v>
      </c>
      <c r="V130" s="3480" t="s">
        <v>3383</v>
      </c>
      <c r="W130" s="3479">
        <f>'[2]典型户型修正-车库'!S151</f>
        <v>14</v>
      </c>
      <c r="X130" s="3479">
        <f>'[2]典型户型修正-车库'!R151</f>
        <v>3068</v>
      </c>
    </row>
    <row r="131" spans="1:24">
      <c r="A131" s="3492"/>
      <c r="B131" s="3493">
        <v>113</v>
      </c>
      <c r="C131" s="3494">
        <v>5</v>
      </c>
      <c r="D131" s="3495" t="s">
        <v>3522</v>
      </c>
      <c r="E131" s="3494">
        <v>48.59</v>
      </c>
      <c r="F131" s="3494">
        <v>3</v>
      </c>
      <c r="G131" s="3494" t="s">
        <v>3407</v>
      </c>
      <c r="H131" s="3492" t="s">
        <v>21</v>
      </c>
      <c r="I131" s="3479" t="s">
        <v>3408</v>
      </c>
      <c r="J131" s="3479">
        <f>'[2]典型户型修正-办公'!S136</f>
        <v>69</v>
      </c>
      <c r="K131" s="3479">
        <f>'[2]典型户型修正-办公'!R136</f>
        <v>14106</v>
      </c>
      <c r="S131" s="3480">
        <v>129</v>
      </c>
      <c r="T131" s="3484">
        <v>1129</v>
      </c>
      <c r="U131" s="3485">
        <v>46.32</v>
      </c>
      <c r="V131" s="3480" t="s">
        <v>3383</v>
      </c>
      <c r="W131" s="3479">
        <f>'[2]典型户型修正-车库'!S152</f>
        <v>14</v>
      </c>
      <c r="X131" s="3479">
        <f>'[2]典型户型修正-车库'!R152</f>
        <v>3068</v>
      </c>
    </row>
    <row r="132" spans="1:24">
      <c r="A132" s="3492"/>
      <c r="B132" s="3493">
        <v>114</v>
      </c>
      <c r="C132" s="3494">
        <v>5</v>
      </c>
      <c r="D132" s="3495" t="s">
        <v>3523</v>
      </c>
      <c r="E132" s="3494">
        <v>47.73</v>
      </c>
      <c r="F132" s="3494">
        <v>3</v>
      </c>
      <c r="G132" s="3494" t="s">
        <v>3407</v>
      </c>
      <c r="H132" s="3492" t="s">
        <v>21</v>
      </c>
      <c r="I132" s="3479" t="s">
        <v>3408</v>
      </c>
      <c r="J132" s="3479">
        <f>'[2]典型户型修正-办公'!S137</f>
        <v>67</v>
      </c>
      <c r="K132" s="3479">
        <f>'[2]典型户型修正-办公'!R137</f>
        <v>14106</v>
      </c>
      <c r="S132" s="3480">
        <v>130</v>
      </c>
      <c r="T132" s="3484">
        <v>1130</v>
      </c>
      <c r="U132" s="3485">
        <v>46.32</v>
      </c>
      <c r="V132" s="3480" t="s">
        <v>3383</v>
      </c>
      <c r="W132" s="3479">
        <f>'[2]典型户型修正-车库'!S153</f>
        <v>14</v>
      </c>
      <c r="X132" s="3479">
        <f>'[2]典型户型修正-车库'!R153</f>
        <v>3068</v>
      </c>
    </row>
    <row r="133" spans="1:24">
      <c r="A133" s="3492"/>
      <c r="B133" s="3493">
        <v>115</v>
      </c>
      <c r="C133" s="3494">
        <v>5</v>
      </c>
      <c r="D133" s="3495" t="s">
        <v>3524</v>
      </c>
      <c r="E133" s="3494">
        <v>70.2</v>
      </c>
      <c r="F133" s="3494">
        <v>3</v>
      </c>
      <c r="G133" s="3494" t="s">
        <v>3407</v>
      </c>
      <c r="H133" s="3492" t="s">
        <v>21</v>
      </c>
      <c r="I133" s="3479" t="s">
        <v>3408</v>
      </c>
      <c r="J133" s="3479">
        <f>'[2]典型户型修正-办公'!S138</f>
        <v>100</v>
      </c>
      <c r="K133" s="3479">
        <f>'[2]典型户型修正-办公'!R138</f>
        <v>14247</v>
      </c>
      <c r="S133" s="3480">
        <v>131</v>
      </c>
      <c r="T133" s="3484">
        <v>1131</v>
      </c>
      <c r="U133" s="3485">
        <v>46.32</v>
      </c>
      <c r="V133" s="3480" t="s">
        <v>3383</v>
      </c>
      <c r="W133" s="3479">
        <f>'[2]典型户型修正-车库'!S154</f>
        <v>14</v>
      </c>
      <c r="X133" s="3479">
        <f>'[2]典型户型修正-车库'!R154</f>
        <v>3068</v>
      </c>
    </row>
    <row r="134" spans="1:24">
      <c r="A134" s="3492"/>
      <c r="B134" s="3493">
        <v>116</v>
      </c>
      <c r="C134" s="3494">
        <v>6</v>
      </c>
      <c r="D134" s="3495" t="s">
        <v>3525</v>
      </c>
      <c r="E134" s="3494">
        <v>51.46</v>
      </c>
      <c r="F134" s="3494">
        <v>3</v>
      </c>
      <c r="G134" s="3494" t="s">
        <v>3407</v>
      </c>
      <c r="H134" s="3492" t="s">
        <v>21</v>
      </c>
      <c r="I134" s="3479" t="s">
        <v>3408</v>
      </c>
      <c r="J134" s="3479">
        <f>'[2]典型户型修正-办公'!S139</f>
        <v>73</v>
      </c>
      <c r="K134" s="3479">
        <f>'[2]典型户型修正-办公'!R139</f>
        <v>14106</v>
      </c>
      <c r="S134" s="3480">
        <v>132</v>
      </c>
      <c r="T134" s="3484">
        <v>1132</v>
      </c>
      <c r="U134" s="3485">
        <v>46.32</v>
      </c>
      <c r="V134" s="3480" t="s">
        <v>3383</v>
      </c>
      <c r="W134" s="3479">
        <f>'[2]典型户型修正-车库'!S155</f>
        <v>14</v>
      </c>
      <c r="X134" s="3479">
        <f>'[2]典型户型修正-车库'!R155</f>
        <v>3068</v>
      </c>
    </row>
    <row r="135" spans="1:24">
      <c r="A135" s="3492"/>
      <c r="B135" s="3493">
        <v>117</v>
      </c>
      <c r="C135" s="3494">
        <v>6</v>
      </c>
      <c r="D135" s="3495" t="s">
        <v>3526</v>
      </c>
      <c r="E135" s="3494">
        <v>49.62</v>
      </c>
      <c r="F135" s="3494">
        <v>3</v>
      </c>
      <c r="G135" s="3494" t="s">
        <v>3407</v>
      </c>
      <c r="H135" s="3492" t="s">
        <v>21</v>
      </c>
      <c r="I135" s="3479" t="s">
        <v>3408</v>
      </c>
      <c r="J135" s="3479">
        <f>'[2]典型户型修正-办公'!S140</f>
        <v>70</v>
      </c>
      <c r="K135" s="3479">
        <f>'[2]典型户型修正-办公'!R140</f>
        <v>14106</v>
      </c>
      <c r="S135" s="3480">
        <v>133</v>
      </c>
      <c r="T135" s="3484">
        <v>1133</v>
      </c>
      <c r="U135" s="3485">
        <v>46.32</v>
      </c>
      <c r="V135" s="3480" t="s">
        <v>3383</v>
      </c>
      <c r="W135" s="3479">
        <f>'[2]典型户型修正-车库'!S156</f>
        <v>14</v>
      </c>
      <c r="X135" s="3479">
        <f>'[2]典型户型修正-车库'!R156</f>
        <v>3068</v>
      </c>
    </row>
    <row r="136" spans="1:24">
      <c r="A136" s="3492"/>
      <c r="B136" s="3493">
        <v>118</v>
      </c>
      <c r="C136" s="3494">
        <v>6</v>
      </c>
      <c r="D136" s="3495" t="s">
        <v>3527</v>
      </c>
      <c r="E136" s="3494">
        <v>49.62</v>
      </c>
      <c r="F136" s="3494">
        <v>3</v>
      </c>
      <c r="G136" s="3494" t="s">
        <v>3407</v>
      </c>
      <c r="H136" s="3492" t="s">
        <v>21</v>
      </c>
      <c r="I136" s="3479" t="s">
        <v>3408</v>
      </c>
      <c r="J136" s="3479">
        <f>'[2]典型户型修正-办公'!S141</f>
        <v>70</v>
      </c>
      <c r="K136" s="3479">
        <f>'[2]典型户型修正-办公'!R141</f>
        <v>14106</v>
      </c>
      <c r="S136" s="3480">
        <v>134</v>
      </c>
      <c r="T136" s="3484">
        <v>1134</v>
      </c>
      <c r="U136" s="3485">
        <v>46.32</v>
      </c>
      <c r="V136" s="3480" t="s">
        <v>3383</v>
      </c>
      <c r="W136" s="3479">
        <f>'[2]典型户型修正-车库'!S157</f>
        <v>14</v>
      </c>
      <c r="X136" s="3479">
        <f>'[2]典型户型修正-车库'!R157</f>
        <v>3068</v>
      </c>
    </row>
    <row r="137" spans="1:24">
      <c r="A137" s="3492"/>
      <c r="B137" s="3493">
        <v>119</v>
      </c>
      <c r="C137" s="3494">
        <v>6</v>
      </c>
      <c r="D137" s="3495" t="s">
        <v>3528</v>
      </c>
      <c r="E137" s="3494">
        <v>49.62</v>
      </c>
      <c r="F137" s="3494">
        <v>3</v>
      </c>
      <c r="G137" s="3494" t="s">
        <v>3407</v>
      </c>
      <c r="H137" s="3492" t="s">
        <v>21</v>
      </c>
      <c r="I137" s="3479" t="s">
        <v>3408</v>
      </c>
      <c r="J137" s="3479">
        <f>'[2]典型户型修正-办公'!S142</f>
        <v>70</v>
      </c>
      <c r="K137" s="3479">
        <f>'[2]典型户型修正-办公'!R142</f>
        <v>14106</v>
      </c>
      <c r="S137" s="3480">
        <v>135</v>
      </c>
      <c r="T137" s="3484">
        <v>1135</v>
      </c>
      <c r="U137" s="3485">
        <v>46.32</v>
      </c>
      <c r="V137" s="3480" t="s">
        <v>3383</v>
      </c>
      <c r="W137" s="3479">
        <f>'[2]典型户型修正-车库'!S158</f>
        <v>14</v>
      </c>
      <c r="X137" s="3479">
        <f>'[2]典型户型修正-车库'!R158</f>
        <v>3068</v>
      </c>
    </row>
    <row r="138" spans="1:24">
      <c r="A138" s="3492"/>
      <c r="B138" s="3493">
        <v>120</v>
      </c>
      <c r="C138" s="3494">
        <v>6</v>
      </c>
      <c r="D138" s="3495" t="s">
        <v>3529</v>
      </c>
      <c r="E138" s="3494">
        <v>49.62</v>
      </c>
      <c r="F138" s="3494">
        <v>3</v>
      </c>
      <c r="G138" s="3494" t="s">
        <v>3407</v>
      </c>
      <c r="H138" s="3492" t="s">
        <v>21</v>
      </c>
      <c r="I138" s="3479" t="s">
        <v>3408</v>
      </c>
      <c r="J138" s="3479">
        <f>'[2]典型户型修正-办公'!S143</f>
        <v>70</v>
      </c>
      <c r="K138" s="3479">
        <f>'[2]典型户型修正-办公'!R143</f>
        <v>14106</v>
      </c>
      <c r="S138" s="3480">
        <v>136</v>
      </c>
      <c r="T138" s="3484">
        <v>1136</v>
      </c>
      <c r="U138" s="3485">
        <v>46.32</v>
      </c>
      <c r="V138" s="3480" t="s">
        <v>3383</v>
      </c>
      <c r="W138" s="3479">
        <f>'[2]典型户型修正-车库'!S159</f>
        <v>14</v>
      </c>
      <c r="X138" s="3479">
        <f>'[2]典型户型修正-车库'!R159</f>
        <v>3068</v>
      </c>
    </row>
    <row r="139" spans="1:24">
      <c r="A139" s="3492"/>
      <c r="B139" s="3493">
        <v>121</v>
      </c>
      <c r="C139" s="3494">
        <v>6</v>
      </c>
      <c r="D139" s="3495" t="s">
        <v>3530</v>
      </c>
      <c r="E139" s="3494">
        <v>49.62</v>
      </c>
      <c r="F139" s="3494">
        <v>3</v>
      </c>
      <c r="G139" s="3494" t="s">
        <v>3407</v>
      </c>
      <c r="H139" s="3492" t="s">
        <v>21</v>
      </c>
      <c r="I139" s="3479" t="s">
        <v>3408</v>
      </c>
      <c r="J139" s="3479">
        <f>'[2]典型户型修正-办公'!S144</f>
        <v>70</v>
      </c>
      <c r="K139" s="3479">
        <f>'[2]典型户型修正-办公'!R144</f>
        <v>14106</v>
      </c>
      <c r="S139" s="3480">
        <v>137</v>
      </c>
      <c r="T139" s="3484">
        <v>1137</v>
      </c>
      <c r="U139" s="3485">
        <v>46.32</v>
      </c>
      <c r="V139" s="3480" t="s">
        <v>3383</v>
      </c>
      <c r="W139" s="3479">
        <f>'[2]典型户型修正-车库'!S160</f>
        <v>14</v>
      </c>
      <c r="X139" s="3479">
        <f>'[2]典型户型修正-车库'!R160</f>
        <v>3068</v>
      </c>
    </row>
    <row r="140" spans="1:24">
      <c r="A140" s="3492"/>
      <c r="B140" s="3493">
        <v>122</v>
      </c>
      <c r="C140" s="3494">
        <v>6</v>
      </c>
      <c r="D140" s="3495" t="s">
        <v>3531</v>
      </c>
      <c r="E140" s="3494">
        <v>49.62</v>
      </c>
      <c r="F140" s="3494">
        <v>3</v>
      </c>
      <c r="G140" s="3494" t="s">
        <v>3407</v>
      </c>
      <c r="H140" s="3492" t="s">
        <v>21</v>
      </c>
      <c r="I140" s="3479" t="s">
        <v>3408</v>
      </c>
      <c r="J140" s="3479">
        <f>'[2]典型户型修正-办公'!S145</f>
        <v>70</v>
      </c>
      <c r="K140" s="3479">
        <f>'[2]典型户型修正-办公'!R145</f>
        <v>14106</v>
      </c>
      <c r="S140" s="3480">
        <v>138</v>
      </c>
      <c r="T140" s="3484">
        <v>1138</v>
      </c>
      <c r="U140" s="3485">
        <v>46.32</v>
      </c>
      <c r="V140" s="3480" t="s">
        <v>3383</v>
      </c>
      <c r="W140" s="3479">
        <f>'[2]典型户型修正-车库'!S161</f>
        <v>14</v>
      </c>
      <c r="X140" s="3479">
        <f>'[2]典型户型修正-车库'!R161</f>
        <v>3068</v>
      </c>
    </row>
    <row r="141" spans="1:24">
      <c r="A141" s="3492"/>
      <c r="B141" s="3493">
        <v>123</v>
      </c>
      <c r="C141" s="3494">
        <v>6</v>
      </c>
      <c r="D141" s="3495" t="s">
        <v>3532</v>
      </c>
      <c r="E141" s="3494">
        <v>49.62</v>
      </c>
      <c r="F141" s="3494">
        <v>3</v>
      </c>
      <c r="G141" s="3494" t="s">
        <v>3407</v>
      </c>
      <c r="H141" s="3492" t="s">
        <v>21</v>
      </c>
      <c r="I141" s="3479" t="s">
        <v>3408</v>
      </c>
      <c r="J141" s="3479">
        <f>'[2]典型户型修正-办公'!S146</f>
        <v>70</v>
      </c>
      <c r="K141" s="3479">
        <f>'[2]典型户型修正-办公'!R146</f>
        <v>14106</v>
      </c>
      <c r="S141" s="3480">
        <v>139</v>
      </c>
      <c r="T141" s="3484">
        <v>1139</v>
      </c>
      <c r="U141" s="3485">
        <v>46.32</v>
      </c>
      <c r="V141" s="3480" t="s">
        <v>3383</v>
      </c>
      <c r="W141" s="3479">
        <f>'[2]典型户型修正-车库'!S162</f>
        <v>14</v>
      </c>
      <c r="X141" s="3479">
        <f>'[2]典型户型修正-车库'!R162</f>
        <v>3068</v>
      </c>
    </row>
    <row r="142" spans="1:24">
      <c r="A142" s="3492"/>
      <c r="B142" s="3493">
        <v>124</v>
      </c>
      <c r="C142" s="3494">
        <v>6</v>
      </c>
      <c r="D142" s="3495" t="s">
        <v>3533</v>
      </c>
      <c r="E142" s="3494">
        <v>49.62</v>
      </c>
      <c r="F142" s="3494">
        <v>3</v>
      </c>
      <c r="G142" s="3494" t="s">
        <v>3407</v>
      </c>
      <c r="H142" s="3492" t="s">
        <v>21</v>
      </c>
      <c r="I142" s="3479" t="s">
        <v>3408</v>
      </c>
      <c r="J142" s="3479">
        <f>'[2]典型户型修正-办公'!S147</f>
        <v>70</v>
      </c>
      <c r="K142" s="3479">
        <f>'[2]典型户型修正-办公'!R147</f>
        <v>14106</v>
      </c>
      <c r="S142" s="3480">
        <v>140</v>
      </c>
      <c r="T142" s="3484">
        <v>1140</v>
      </c>
      <c r="U142" s="3485">
        <v>46.32</v>
      </c>
      <c r="V142" s="3480" t="s">
        <v>3383</v>
      </c>
      <c r="W142" s="3479">
        <f>'[2]典型户型修正-车库'!S163</f>
        <v>14</v>
      </c>
      <c r="X142" s="3479">
        <f>'[2]典型户型修正-车库'!R163</f>
        <v>3068</v>
      </c>
    </row>
    <row r="143" spans="1:24">
      <c r="A143" s="3492"/>
      <c r="B143" s="3493">
        <v>125</v>
      </c>
      <c r="C143" s="3494">
        <v>6</v>
      </c>
      <c r="D143" s="3495" t="s">
        <v>3534</v>
      </c>
      <c r="E143" s="3494">
        <v>49.62</v>
      </c>
      <c r="F143" s="3494">
        <v>3</v>
      </c>
      <c r="G143" s="3494" t="s">
        <v>3407</v>
      </c>
      <c r="H143" s="3492" t="s">
        <v>21</v>
      </c>
      <c r="I143" s="3479" t="s">
        <v>3408</v>
      </c>
      <c r="J143" s="3479">
        <f>'[2]典型户型修正-办公'!S148</f>
        <v>70</v>
      </c>
      <c r="K143" s="3479">
        <f>'[2]典型户型修正-办公'!R148</f>
        <v>14106</v>
      </c>
      <c r="S143" s="3480">
        <v>141</v>
      </c>
      <c r="T143" s="3484">
        <v>1141</v>
      </c>
      <c r="U143" s="3485">
        <v>46.32</v>
      </c>
      <c r="V143" s="3480" t="s">
        <v>3383</v>
      </c>
      <c r="W143" s="3479">
        <f>'[2]典型户型修正-车库'!S164</f>
        <v>14</v>
      </c>
      <c r="X143" s="3479">
        <f>'[2]典型户型修正-车库'!R164</f>
        <v>3068</v>
      </c>
    </row>
    <row r="144" spans="1:24">
      <c r="A144" s="3492"/>
      <c r="B144" s="3493">
        <v>126</v>
      </c>
      <c r="C144" s="3494">
        <v>6</v>
      </c>
      <c r="D144" s="3495" t="s">
        <v>3535</v>
      </c>
      <c r="E144" s="3494">
        <v>49.62</v>
      </c>
      <c r="F144" s="3494">
        <v>3</v>
      </c>
      <c r="G144" s="3494" t="s">
        <v>3407</v>
      </c>
      <c r="H144" s="3492" t="s">
        <v>21</v>
      </c>
      <c r="I144" s="3479" t="s">
        <v>3408</v>
      </c>
      <c r="J144" s="3479">
        <f>'[2]典型户型修正-办公'!S149</f>
        <v>70</v>
      </c>
      <c r="K144" s="3479">
        <f>'[2]典型户型修正-办公'!R149</f>
        <v>14106</v>
      </c>
      <c r="S144" s="3480">
        <v>142</v>
      </c>
      <c r="T144" s="3484">
        <v>1142</v>
      </c>
      <c r="U144" s="3485">
        <v>46.32</v>
      </c>
      <c r="V144" s="3480" t="s">
        <v>3383</v>
      </c>
      <c r="W144" s="3479">
        <f>'[2]典型户型修正-车库'!S165</f>
        <v>14</v>
      </c>
      <c r="X144" s="3479">
        <f>'[2]典型户型修正-车库'!R165</f>
        <v>3068</v>
      </c>
    </row>
    <row r="145" spans="1:24">
      <c r="A145" s="3492"/>
      <c r="B145" s="3493">
        <v>127</v>
      </c>
      <c r="C145" s="3494">
        <v>6</v>
      </c>
      <c r="D145" s="3495" t="s">
        <v>3536</v>
      </c>
      <c r="E145" s="3494">
        <v>49.62</v>
      </c>
      <c r="F145" s="3494">
        <v>3</v>
      </c>
      <c r="G145" s="3494" t="s">
        <v>3407</v>
      </c>
      <c r="H145" s="3492" t="s">
        <v>21</v>
      </c>
      <c r="I145" s="3479" t="s">
        <v>3408</v>
      </c>
      <c r="J145" s="3479">
        <f>'[2]典型户型修正-办公'!S150</f>
        <v>70</v>
      </c>
      <c r="K145" s="3479">
        <f>'[2]典型户型修正-办公'!R150</f>
        <v>14106</v>
      </c>
      <c r="S145" s="3480">
        <v>143</v>
      </c>
      <c r="T145" s="3484">
        <v>1143</v>
      </c>
      <c r="U145" s="3485">
        <v>46.32</v>
      </c>
      <c r="V145" s="3480" t="s">
        <v>3383</v>
      </c>
      <c r="W145" s="3479">
        <f>'[2]典型户型修正-车库'!S166</f>
        <v>14</v>
      </c>
      <c r="X145" s="3479">
        <f>'[2]典型户型修正-车库'!R166</f>
        <v>3068</v>
      </c>
    </row>
    <row r="146" spans="1:24">
      <c r="A146" s="3492"/>
      <c r="B146" s="3493">
        <v>128</v>
      </c>
      <c r="C146" s="3494">
        <v>6</v>
      </c>
      <c r="D146" s="3495" t="s">
        <v>3537</v>
      </c>
      <c r="E146" s="3494">
        <v>49.62</v>
      </c>
      <c r="F146" s="3494">
        <v>3</v>
      </c>
      <c r="G146" s="3494" t="s">
        <v>3407</v>
      </c>
      <c r="H146" s="3492" t="s">
        <v>21</v>
      </c>
      <c r="I146" s="3479" t="s">
        <v>3408</v>
      </c>
      <c r="J146" s="3479">
        <f>'[2]典型户型修正-办公'!S151</f>
        <v>70</v>
      </c>
      <c r="K146" s="3479">
        <f>'[2]典型户型修正-办公'!R151</f>
        <v>14106</v>
      </c>
      <c r="S146" s="3480">
        <v>144</v>
      </c>
      <c r="T146" s="3484">
        <v>1144</v>
      </c>
      <c r="U146" s="3485">
        <v>46.32</v>
      </c>
      <c r="V146" s="3480" t="s">
        <v>3383</v>
      </c>
      <c r="W146" s="3479">
        <f>'[2]典型户型修正-车库'!S167</f>
        <v>14</v>
      </c>
      <c r="X146" s="3479">
        <f>'[2]典型户型修正-车库'!R167</f>
        <v>3068</v>
      </c>
    </row>
    <row r="147" spans="1:24">
      <c r="A147" s="3492"/>
      <c r="B147" s="3493">
        <v>129</v>
      </c>
      <c r="C147" s="3494">
        <v>6</v>
      </c>
      <c r="D147" s="3495" t="s">
        <v>3538</v>
      </c>
      <c r="E147" s="3494">
        <v>49.62</v>
      </c>
      <c r="F147" s="3494">
        <v>3</v>
      </c>
      <c r="G147" s="3494" t="s">
        <v>3407</v>
      </c>
      <c r="H147" s="3492" t="s">
        <v>21</v>
      </c>
      <c r="I147" s="3479" t="s">
        <v>3408</v>
      </c>
      <c r="J147" s="3479">
        <f>'[2]典型户型修正-办公'!S152</f>
        <v>70</v>
      </c>
      <c r="K147" s="3479">
        <f>'[2]典型户型修正-办公'!R152</f>
        <v>14106</v>
      </c>
      <c r="S147" s="3480">
        <v>145</v>
      </c>
      <c r="T147" s="3484">
        <v>1145</v>
      </c>
      <c r="U147" s="3485">
        <v>46.32</v>
      </c>
      <c r="V147" s="3480" t="s">
        <v>3383</v>
      </c>
      <c r="W147" s="3479">
        <f>'[2]典型户型修正-车库'!S168</f>
        <v>14</v>
      </c>
      <c r="X147" s="3479">
        <f>'[2]典型户型修正-车库'!R168</f>
        <v>3068</v>
      </c>
    </row>
    <row r="148" spans="1:24">
      <c r="A148" s="3492"/>
      <c r="B148" s="3493">
        <v>130</v>
      </c>
      <c r="C148" s="3494">
        <v>6</v>
      </c>
      <c r="D148" s="3495" t="s">
        <v>3539</v>
      </c>
      <c r="E148" s="3494">
        <v>49.62</v>
      </c>
      <c r="F148" s="3494">
        <v>3</v>
      </c>
      <c r="G148" s="3494" t="s">
        <v>3407</v>
      </c>
      <c r="H148" s="3492" t="s">
        <v>21</v>
      </c>
      <c r="I148" s="3479" t="s">
        <v>3408</v>
      </c>
      <c r="J148" s="3479">
        <f>'[2]典型户型修正-办公'!S153</f>
        <v>70</v>
      </c>
      <c r="K148" s="3479">
        <f>'[2]典型户型修正-办公'!R153</f>
        <v>14106</v>
      </c>
      <c r="S148" s="3480">
        <v>146</v>
      </c>
      <c r="T148" s="3484">
        <v>1146</v>
      </c>
      <c r="U148" s="3485">
        <v>46.32</v>
      </c>
      <c r="V148" s="3480" t="s">
        <v>3383</v>
      </c>
      <c r="W148" s="3479">
        <f>'[2]典型户型修正-车库'!S169</f>
        <v>14</v>
      </c>
      <c r="X148" s="3479">
        <f>'[2]典型户型修正-车库'!R169</f>
        <v>3068</v>
      </c>
    </row>
    <row r="149" spans="1:24">
      <c r="A149" s="3492"/>
      <c r="B149" s="3493">
        <v>131</v>
      </c>
      <c r="C149" s="3494">
        <v>6</v>
      </c>
      <c r="D149" s="3495" t="s">
        <v>3540</v>
      </c>
      <c r="E149" s="3494">
        <v>68.78</v>
      </c>
      <c r="F149" s="3494">
        <v>3</v>
      </c>
      <c r="G149" s="3494" t="s">
        <v>3407</v>
      </c>
      <c r="H149" s="3492" t="s">
        <v>21</v>
      </c>
      <c r="I149" s="3479" t="s">
        <v>3408</v>
      </c>
      <c r="J149" s="3479">
        <f>'[2]典型户型修正-办公'!S154</f>
        <v>98</v>
      </c>
      <c r="K149" s="3479">
        <f>'[2]典型户型修正-办公'!R154</f>
        <v>14247</v>
      </c>
      <c r="S149" s="3480">
        <v>147</v>
      </c>
      <c r="T149" s="3484">
        <v>1147</v>
      </c>
      <c r="U149" s="3485">
        <v>46.32</v>
      </c>
      <c r="V149" s="3480" t="s">
        <v>3383</v>
      </c>
      <c r="W149" s="3479">
        <f>'[2]典型户型修正-车库'!S170</f>
        <v>14</v>
      </c>
      <c r="X149" s="3479">
        <f>'[2]典型户型修正-车库'!R170</f>
        <v>3068</v>
      </c>
    </row>
    <row r="150" spans="1:24">
      <c r="A150" s="3492"/>
      <c r="B150" s="3493">
        <v>132</v>
      </c>
      <c r="C150" s="3494">
        <v>6</v>
      </c>
      <c r="D150" s="3495" t="s">
        <v>3541</v>
      </c>
      <c r="E150" s="3494">
        <v>38.1</v>
      </c>
      <c r="F150" s="3494">
        <v>3</v>
      </c>
      <c r="G150" s="3494" t="s">
        <v>3407</v>
      </c>
      <c r="H150" s="3492" t="s">
        <v>21</v>
      </c>
      <c r="I150" s="3479" t="s">
        <v>3408</v>
      </c>
      <c r="J150" s="3479">
        <f>'[2]典型户型修正-办公'!S155</f>
        <v>54</v>
      </c>
      <c r="K150" s="3479">
        <f>'[2]典型户型修正-办公'!R155</f>
        <v>14106</v>
      </c>
      <c r="S150" s="3480">
        <v>148</v>
      </c>
      <c r="T150" s="3484">
        <v>1148</v>
      </c>
      <c r="U150" s="3485">
        <v>46.32</v>
      </c>
      <c r="V150" s="3480" t="s">
        <v>3383</v>
      </c>
      <c r="W150" s="3479">
        <f>'[2]典型户型修正-车库'!S171</f>
        <v>14</v>
      </c>
      <c r="X150" s="3479">
        <f>'[2]典型户型修正-车库'!R171</f>
        <v>3068</v>
      </c>
    </row>
    <row r="151" spans="1:24">
      <c r="A151" s="3492"/>
      <c r="B151" s="3493">
        <v>133</v>
      </c>
      <c r="C151" s="3494">
        <v>6</v>
      </c>
      <c r="D151" s="3495" t="s">
        <v>3542</v>
      </c>
      <c r="E151" s="3494">
        <v>41.4</v>
      </c>
      <c r="F151" s="3494">
        <v>3</v>
      </c>
      <c r="G151" s="3494" t="s">
        <v>3407</v>
      </c>
      <c r="H151" s="3492" t="s">
        <v>21</v>
      </c>
      <c r="I151" s="3479" t="s">
        <v>3408</v>
      </c>
      <c r="J151" s="3479">
        <f>'[2]典型户型修正-办公'!S156</f>
        <v>58</v>
      </c>
      <c r="K151" s="3479">
        <f>'[2]典型户型修正-办公'!R156</f>
        <v>14106</v>
      </c>
      <c r="S151" s="3480">
        <v>149</v>
      </c>
      <c r="T151" s="3484">
        <v>1149</v>
      </c>
      <c r="U151" s="3485">
        <v>46.32</v>
      </c>
      <c r="V151" s="3480" t="s">
        <v>3383</v>
      </c>
      <c r="W151" s="3479">
        <f>'[2]典型户型修正-车库'!S172</f>
        <v>14</v>
      </c>
      <c r="X151" s="3479">
        <f>'[2]典型户型修正-车库'!R172</f>
        <v>3068</v>
      </c>
    </row>
    <row r="152" spans="1:24">
      <c r="A152" s="3492"/>
      <c r="B152" s="3493">
        <v>134</v>
      </c>
      <c r="C152" s="3494">
        <v>6</v>
      </c>
      <c r="D152" s="3495" t="s">
        <v>3543</v>
      </c>
      <c r="E152" s="3494">
        <v>44.09</v>
      </c>
      <c r="F152" s="3494">
        <v>3</v>
      </c>
      <c r="G152" s="3494" t="s">
        <v>3407</v>
      </c>
      <c r="H152" s="3492" t="s">
        <v>21</v>
      </c>
      <c r="I152" s="3479" t="s">
        <v>3408</v>
      </c>
      <c r="J152" s="3479">
        <f>'[2]典型户型修正-办公'!S157</f>
        <v>62</v>
      </c>
      <c r="K152" s="3479">
        <f>'[2]典型户型修正-办公'!R157</f>
        <v>14106</v>
      </c>
      <c r="S152" s="3480">
        <v>150</v>
      </c>
      <c r="T152" s="3484">
        <v>1150</v>
      </c>
      <c r="U152" s="3485">
        <v>46.32</v>
      </c>
      <c r="V152" s="3480" t="s">
        <v>3383</v>
      </c>
      <c r="W152" s="3479">
        <f>'[2]典型户型修正-车库'!S173</f>
        <v>14</v>
      </c>
      <c r="X152" s="3479">
        <f>'[2]典型户型修正-车库'!R173</f>
        <v>3068</v>
      </c>
    </row>
    <row r="153" spans="1:24">
      <c r="A153" s="3492"/>
      <c r="B153" s="3493">
        <v>135</v>
      </c>
      <c r="C153" s="3494">
        <v>6</v>
      </c>
      <c r="D153" s="3495" t="s">
        <v>3544</v>
      </c>
      <c r="E153" s="3494">
        <v>46.17</v>
      </c>
      <c r="F153" s="3494">
        <v>3</v>
      </c>
      <c r="G153" s="3494" t="s">
        <v>3407</v>
      </c>
      <c r="H153" s="3492" t="s">
        <v>21</v>
      </c>
      <c r="I153" s="3479" t="s">
        <v>3408</v>
      </c>
      <c r="J153" s="3479">
        <f>'[2]典型户型修正-办公'!S158</f>
        <v>65</v>
      </c>
      <c r="K153" s="3479">
        <f>'[2]典型户型修正-办公'!R158</f>
        <v>14106</v>
      </c>
      <c r="S153" s="3480">
        <v>151</v>
      </c>
      <c r="T153" s="3484">
        <v>1151</v>
      </c>
      <c r="U153" s="3485">
        <v>46.32</v>
      </c>
      <c r="V153" s="3480" t="s">
        <v>3383</v>
      </c>
      <c r="W153" s="3479">
        <f>'[2]典型户型修正-车库'!S174</f>
        <v>14</v>
      </c>
      <c r="X153" s="3479">
        <f>'[2]典型户型修正-车库'!R174</f>
        <v>3068</v>
      </c>
    </row>
    <row r="154" spans="1:24">
      <c r="A154" s="3492"/>
      <c r="B154" s="3493">
        <v>136</v>
      </c>
      <c r="C154" s="3494">
        <v>6</v>
      </c>
      <c r="D154" s="3495" t="s">
        <v>3545</v>
      </c>
      <c r="E154" s="3494">
        <v>47.65</v>
      </c>
      <c r="F154" s="3494">
        <v>3</v>
      </c>
      <c r="G154" s="3494" t="s">
        <v>3407</v>
      </c>
      <c r="H154" s="3492" t="s">
        <v>21</v>
      </c>
      <c r="I154" s="3479" t="s">
        <v>3408</v>
      </c>
      <c r="J154" s="3479">
        <f>'[2]典型户型修正-办公'!S159</f>
        <v>67</v>
      </c>
      <c r="K154" s="3479">
        <f>'[2]典型户型修正-办公'!R159</f>
        <v>14106</v>
      </c>
      <c r="S154" s="3480">
        <v>152</v>
      </c>
      <c r="T154" s="3484">
        <v>1152</v>
      </c>
      <c r="U154" s="3485">
        <v>46.32</v>
      </c>
      <c r="V154" s="3480" t="s">
        <v>3383</v>
      </c>
      <c r="W154" s="3479">
        <f>'[2]典型户型修正-车库'!S175</f>
        <v>14</v>
      </c>
      <c r="X154" s="3479">
        <f>'[2]典型户型修正-车库'!R175</f>
        <v>3068</v>
      </c>
    </row>
    <row r="155" spans="1:24">
      <c r="A155" s="3492"/>
      <c r="B155" s="3493">
        <v>137</v>
      </c>
      <c r="C155" s="3494">
        <v>6</v>
      </c>
      <c r="D155" s="3495" t="s">
        <v>3546</v>
      </c>
      <c r="E155" s="3494">
        <v>48.6</v>
      </c>
      <c r="F155" s="3494">
        <v>3</v>
      </c>
      <c r="G155" s="3494" t="s">
        <v>3407</v>
      </c>
      <c r="H155" s="3492" t="s">
        <v>21</v>
      </c>
      <c r="I155" s="3479" t="s">
        <v>3408</v>
      </c>
      <c r="J155" s="3479">
        <f>'[2]典型户型修正-办公'!S160</f>
        <v>69</v>
      </c>
      <c r="K155" s="3479">
        <f>'[2]典型户型修正-办公'!R160</f>
        <v>14106</v>
      </c>
      <c r="S155" s="3480">
        <v>153</v>
      </c>
      <c r="T155" s="3484">
        <v>1153</v>
      </c>
      <c r="U155" s="3485">
        <v>46.32</v>
      </c>
      <c r="V155" s="3480" t="s">
        <v>3383</v>
      </c>
      <c r="W155" s="3479">
        <f>'[2]典型户型修正-车库'!S176</f>
        <v>14</v>
      </c>
      <c r="X155" s="3479">
        <f>'[2]典型户型修正-车库'!R176</f>
        <v>3068</v>
      </c>
    </row>
    <row r="156" spans="1:24">
      <c r="A156" s="3492"/>
      <c r="B156" s="3493">
        <v>138</v>
      </c>
      <c r="C156" s="3494">
        <v>6</v>
      </c>
      <c r="D156" s="3495" t="s">
        <v>3547</v>
      </c>
      <c r="E156" s="3494">
        <v>48.89</v>
      </c>
      <c r="F156" s="3494">
        <v>3</v>
      </c>
      <c r="G156" s="3494" t="s">
        <v>3407</v>
      </c>
      <c r="H156" s="3492" t="s">
        <v>21</v>
      </c>
      <c r="I156" s="3479" t="s">
        <v>3408</v>
      </c>
      <c r="J156" s="3479">
        <f>'[2]典型户型修正-办公'!S161</f>
        <v>69</v>
      </c>
      <c r="K156" s="3479">
        <f>'[2]典型户型修正-办公'!R161</f>
        <v>14106</v>
      </c>
      <c r="S156" s="3480">
        <v>154</v>
      </c>
      <c r="T156" s="3484">
        <v>1154</v>
      </c>
      <c r="U156" s="3485">
        <v>46.32</v>
      </c>
      <c r="V156" s="3480" t="s">
        <v>3383</v>
      </c>
      <c r="W156" s="3479">
        <f>'[2]典型户型修正-车库'!S177</f>
        <v>14</v>
      </c>
      <c r="X156" s="3479">
        <f>'[2]典型户型修正-车库'!R177</f>
        <v>3068</v>
      </c>
    </row>
    <row r="157" spans="1:24">
      <c r="A157" s="3492"/>
      <c r="B157" s="3493">
        <v>139</v>
      </c>
      <c r="C157" s="3494">
        <v>6</v>
      </c>
      <c r="D157" s="3495" t="s">
        <v>3548</v>
      </c>
      <c r="E157" s="3494">
        <v>48.59</v>
      </c>
      <c r="F157" s="3494">
        <v>3</v>
      </c>
      <c r="G157" s="3494" t="s">
        <v>3407</v>
      </c>
      <c r="H157" s="3492" t="s">
        <v>21</v>
      </c>
      <c r="I157" s="3479" t="s">
        <v>3408</v>
      </c>
      <c r="J157" s="3479">
        <f>'[2]典型户型修正-办公'!S162</f>
        <v>69</v>
      </c>
      <c r="K157" s="3479">
        <f>'[2]典型户型修正-办公'!R162</f>
        <v>14106</v>
      </c>
      <c r="S157" s="3480">
        <v>155</v>
      </c>
      <c r="T157" s="3484">
        <v>1155</v>
      </c>
      <c r="U157" s="3485">
        <v>46.32</v>
      </c>
      <c r="V157" s="3480" t="s">
        <v>3383</v>
      </c>
      <c r="W157" s="3479">
        <f>'[2]典型户型修正-车库'!S178</f>
        <v>14</v>
      </c>
      <c r="X157" s="3479">
        <f>'[2]典型户型修正-车库'!R178</f>
        <v>3068</v>
      </c>
    </row>
    <row r="158" spans="1:24">
      <c r="A158" s="3492"/>
      <c r="B158" s="3493">
        <v>140</v>
      </c>
      <c r="C158" s="3494">
        <v>6</v>
      </c>
      <c r="D158" s="3495" t="s">
        <v>3549</v>
      </c>
      <c r="E158" s="3494">
        <v>47.73</v>
      </c>
      <c r="F158" s="3494">
        <v>3</v>
      </c>
      <c r="G158" s="3494" t="s">
        <v>3407</v>
      </c>
      <c r="H158" s="3492" t="s">
        <v>21</v>
      </c>
      <c r="I158" s="3479" t="s">
        <v>3408</v>
      </c>
      <c r="J158" s="3479">
        <f>'[2]典型户型修正-办公'!S163</f>
        <v>67</v>
      </c>
      <c r="K158" s="3479">
        <f>'[2]典型户型修正-办公'!R163</f>
        <v>14106</v>
      </c>
      <c r="S158" s="3480">
        <v>156</v>
      </c>
      <c r="T158" s="3484">
        <v>1156</v>
      </c>
      <c r="U158" s="3485">
        <v>46.32</v>
      </c>
      <c r="V158" s="3480" t="s">
        <v>3383</v>
      </c>
      <c r="W158" s="3479">
        <f>'[2]典型户型修正-车库'!S179</f>
        <v>14</v>
      </c>
      <c r="X158" s="3479">
        <f>'[2]典型户型修正-车库'!R179</f>
        <v>3068</v>
      </c>
    </row>
    <row r="159" spans="1:24">
      <c r="A159" s="3492"/>
      <c r="B159" s="3493">
        <v>141</v>
      </c>
      <c r="C159" s="3494">
        <v>6</v>
      </c>
      <c r="D159" s="3495" t="s">
        <v>3550</v>
      </c>
      <c r="E159" s="3494">
        <v>70.2</v>
      </c>
      <c r="F159" s="3494">
        <v>3</v>
      </c>
      <c r="G159" s="3494" t="s">
        <v>3407</v>
      </c>
      <c r="H159" s="3492" t="s">
        <v>21</v>
      </c>
      <c r="I159" s="3479" t="s">
        <v>3408</v>
      </c>
      <c r="J159" s="3479">
        <f>'[2]典型户型修正-办公'!S164</f>
        <v>100</v>
      </c>
      <c r="K159" s="3479">
        <f>'[2]典型户型修正-办公'!R164</f>
        <v>14247</v>
      </c>
      <c r="S159" s="3480">
        <v>157</v>
      </c>
      <c r="T159" s="3484">
        <v>1157</v>
      </c>
      <c r="U159" s="3485">
        <v>46.32</v>
      </c>
      <c r="V159" s="3480" t="s">
        <v>3383</v>
      </c>
      <c r="W159" s="3479">
        <f>'[2]典型户型修正-车库'!S180</f>
        <v>14</v>
      </c>
      <c r="X159" s="3479">
        <f>'[2]典型户型修正-车库'!R180</f>
        <v>3068</v>
      </c>
    </row>
    <row r="160" spans="1:24">
      <c r="A160" s="3492"/>
      <c r="B160" s="3493">
        <v>142</v>
      </c>
      <c r="C160" s="3494">
        <v>7</v>
      </c>
      <c r="D160" s="3495" t="s">
        <v>3551</v>
      </c>
      <c r="E160" s="3494">
        <v>51.46</v>
      </c>
      <c r="F160" s="3494">
        <v>3</v>
      </c>
      <c r="G160" s="3494" t="s">
        <v>3407</v>
      </c>
      <c r="H160" s="3492" t="s">
        <v>21</v>
      </c>
      <c r="I160" s="3479" t="s">
        <v>3552</v>
      </c>
      <c r="J160" s="3479">
        <f>'[2]典型户型修正-办公'!S165</f>
        <v>74</v>
      </c>
      <c r="K160" s="3479">
        <f>'[2]典型户型修正-办公'!R165</f>
        <v>14318</v>
      </c>
      <c r="S160" s="3480">
        <v>158</v>
      </c>
      <c r="T160" s="3484">
        <v>1158</v>
      </c>
      <c r="U160" s="3485">
        <v>46.32</v>
      </c>
      <c r="V160" s="3480" t="s">
        <v>3383</v>
      </c>
      <c r="W160" s="3479">
        <f>'[2]典型户型修正-车库'!S181</f>
        <v>14</v>
      </c>
      <c r="X160" s="3479">
        <f>'[2]典型户型修正-车库'!R181</f>
        <v>3068</v>
      </c>
    </row>
    <row r="161" spans="1:24">
      <c r="A161" s="3492"/>
      <c r="B161" s="3493">
        <v>143</v>
      </c>
      <c r="C161" s="3494">
        <v>7</v>
      </c>
      <c r="D161" s="3495" t="s">
        <v>3553</v>
      </c>
      <c r="E161" s="3494">
        <v>49.62</v>
      </c>
      <c r="F161" s="3494">
        <v>3</v>
      </c>
      <c r="G161" s="3494" t="s">
        <v>3407</v>
      </c>
      <c r="H161" s="3492" t="s">
        <v>21</v>
      </c>
      <c r="I161" s="3479" t="s">
        <v>3552</v>
      </c>
      <c r="J161" s="3479">
        <f>'[2]典型户型修正-办公'!S166</f>
        <v>71</v>
      </c>
      <c r="K161" s="3479">
        <f>'[2]典型户型修正-办公'!R166</f>
        <v>14318</v>
      </c>
      <c r="S161" s="3480">
        <v>159</v>
      </c>
      <c r="T161" s="3484">
        <v>1159</v>
      </c>
      <c r="U161" s="3485">
        <v>46.32</v>
      </c>
      <c r="V161" s="3480" t="s">
        <v>3383</v>
      </c>
      <c r="W161" s="3479">
        <f>'[2]典型户型修正-车库'!S182</f>
        <v>14</v>
      </c>
      <c r="X161" s="3479">
        <f>'[2]典型户型修正-车库'!R182</f>
        <v>3068</v>
      </c>
    </row>
    <row r="162" spans="1:24">
      <c r="A162" s="3492"/>
      <c r="B162" s="3493">
        <v>144</v>
      </c>
      <c r="C162" s="3494">
        <v>7</v>
      </c>
      <c r="D162" s="3495" t="s">
        <v>3554</v>
      </c>
      <c r="E162" s="3494">
        <v>49.62</v>
      </c>
      <c r="F162" s="3494">
        <v>3</v>
      </c>
      <c r="G162" s="3494" t="s">
        <v>3407</v>
      </c>
      <c r="H162" s="3492" t="s">
        <v>21</v>
      </c>
      <c r="I162" s="3479" t="s">
        <v>3552</v>
      </c>
      <c r="J162" s="3479">
        <f>'[2]典型户型修正-办公'!S167</f>
        <v>71</v>
      </c>
      <c r="K162" s="3479">
        <f>'[2]典型户型修正-办公'!R167</f>
        <v>14318</v>
      </c>
      <c r="S162" s="3480">
        <v>160</v>
      </c>
      <c r="T162" s="3484">
        <v>1160</v>
      </c>
      <c r="U162" s="3485">
        <v>46.32</v>
      </c>
      <c r="V162" s="3480" t="s">
        <v>3383</v>
      </c>
      <c r="W162" s="3479">
        <f>'[2]典型户型修正-车库'!S183</f>
        <v>14</v>
      </c>
      <c r="X162" s="3479">
        <f>'[2]典型户型修正-车库'!R183</f>
        <v>3068</v>
      </c>
    </row>
    <row r="163" spans="1:24">
      <c r="A163" s="3492"/>
      <c r="B163" s="3493">
        <v>145</v>
      </c>
      <c r="C163" s="3494">
        <v>7</v>
      </c>
      <c r="D163" s="3495" t="s">
        <v>3555</v>
      </c>
      <c r="E163" s="3494">
        <v>49.62</v>
      </c>
      <c r="F163" s="3494">
        <v>3</v>
      </c>
      <c r="G163" s="3494" t="s">
        <v>3407</v>
      </c>
      <c r="H163" s="3492" t="s">
        <v>21</v>
      </c>
      <c r="I163" s="3479" t="s">
        <v>3552</v>
      </c>
      <c r="J163" s="3479">
        <f>'[2]典型户型修正-办公'!S168</f>
        <v>71</v>
      </c>
      <c r="K163" s="3479">
        <f>'[2]典型户型修正-办公'!R168</f>
        <v>14318</v>
      </c>
      <c r="S163" s="3480">
        <v>161</v>
      </c>
      <c r="T163" s="3484">
        <v>1161</v>
      </c>
      <c r="U163" s="3485">
        <v>46.32</v>
      </c>
      <c r="V163" s="3480" t="s">
        <v>3383</v>
      </c>
      <c r="W163" s="3479">
        <f>'[2]典型户型修正-车库'!S184</f>
        <v>14</v>
      </c>
      <c r="X163" s="3479">
        <f>'[2]典型户型修正-车库'!R184</f>
        <v>3068</v>
      </c>
    </row>
    <row r="164" spans="1:24">
      <c r="A164" s="3492"/>
      <c r="B164" s="3493">
        <v>146</v>
      </c>
      <c r="C164" s="3494">
        <v>7</v>
      </c>
      <c r="D164" s="3495" t="s">
        <v>3556</v>
      </c>
      <c r="E164" s="3494">
        <v>49.62</v>
      </c>
      <c r="F164" s="3494">
        <v>3</v>
      </c>
      <c r="G164" s="3494" t="s">
        <v>3407</v>
      </c>
      <c r="H164" s="3492" t="s">
        <v>21</v>
      </c>
      <c r="I164" s="3479" t="s">
        <v>3552</v>
      </c>
      <c r="J164" s="3479">
        <f>'[2]典型户型修正-办公'!S169</f>
        <v>71</v>
      </c>
      <c r="K164" s="3479">
        <f>'[2]典型户型修正-办公'!R169</f>
        <v>14318</v>
      </c>
      <c r="S164" s="3480">
        <v>162</v>
      </c>
      <c r="T164" s="3484">
        <v>1162</v>
      </c>
      <c r="U164" s="3485">
        <v>46.32</v>
      </c>
      <c r="V164" s="3480" t="s">
        <v>3383</v>
      </c>
      <c r="W164" s="3479">
        <f>'[2]典型户型修正-车库'!S185</f>
        <v>14</v>
      </c>
      <c r="X164" s="3479">
        <f>'[2]典型户型修正-车库'!R185</f>
        <v>3068</v>
      </c>
    </row>
    <row r="165" spans="1:24">
      <c r="A165" s="3492"/>
      <c r="B165" s="3493">
        <v>147</v>
      </c>
      <c r="C165" s="3494">
        <v>7</v>
      </c>
      <c r="D165" s="3495" t="s">
        <v>3557</v>
      </c>
      <c r="E165" s="3494">
        <v>49.62</v>
      </c>
      <c r="F165" s="3494">
        <v>3</v>
      </c>
      <c r="G165" s="3494" t="s">
        <v>3407</v>
      </c>
      <c r="H165" s="3492" t="s">
        <v>21</v>
      </c>
      <c r="I165" s="3479" t="s">
        <v>3552</v>
      </c>
      <c r="J165" s="3479">
        <f>'[2]典型户型修正-办公'!S170</f>
        <v>71</v>
      </c>
      <c r="K165" s="3479">
        <f>'[2]典型户型修正-办公'!R170</f>
        <v>14318</v>
      </c>
      <c r="S165" s="3480">
        <v>163</v>
      </c>
      <c r="T165" s="3484">
        <v>1163</v>
      </c>
      <c r="U165" s="3485">
        <v>46.32</v>
      </c>
      <c r="V165" s="3480" t="s">
        <v>3383</v>
      </c>
      <c r="W165" s="3479">
        <f>'[2]典型户型修正-车库'!S186</f>
        <v>14</v>
      </c>
      <c r="X165" s="3479">
        <f>'[2]典型户型修正-车库'!R186</f>
        <v>3068</v>
      </c>
    </row>
    <row r="166" spans="1:24">
      <c r="A166" s="3492"/>
      <c r="B166" s="3493">
        <v>148</v>
      </c>
      <c r="C166" s="3494">
        <v>7</v>
      </c>
      <c r="D166" s="3495" t="s">
        <v>3558</v>
      </c>
      <c r="E166" s="3494">
        <v>49.62</v>
      </c>
      <c r="F166" s="3494">
        <v>3</v>
      </c>
      <c r="G166" s="3494" t="s">
        <v>3407</v>
      </c>
      <c r="H166" s="3492" t="s">
        <v>21</v>
      </c>
      <c r="I166" s="3479" t="s">
        <v>3552</v>
      </c>
      <c r="J166" s="3479">
        <f>'[2]典型户型修正-办公'!S171</f>
        <v>71</v>
      </c>
      <c r="K166" s="3479">
        <f>'[2]典型户型修正-办公'!R171</f>
        <v>14318</v>
      </c>
      <c r="S166" s="3480">
        <v>164</v>
      </c>
      <c r="T166" s="3484">
        <v>1164</v>
      </c>
      <c r="U166" s="3485">
        <v>46.32</v>
      </c>
      <c r="V166" s="3480" t="s">
        <v>3383</v>
      </c>
      <c r="W166" s="3479">
        <f>'[2]典型户型修正-车库'!S187</f>
        <v>14</v>
      </c>
      <c r="X166" s="3479">
        <f>'[2]典型户型修正-车库'!R187</f>
        <v>3068</v>
      </c>
    </row>
    <row r="167" spans="1:24">
      <c r="A167" s="3492"/>
      <c r="B167" s="3493">
        <v>149</v>
      </c>
      <c r="C167" s="3494">
        <v>7</v>
      </c>
      <c r="D167" s="3495" t="s">
        <v>3559</v>
      </c>
      <c r="E167" s="3494">
        <v>49.62</v>
      </c>
      <c r="F167" s="3494">
        <v>3</v>
      </c>
      <c r="G167" s="3494" t="s">
        <v>3407</v>
      </c>
      <c r="H167" s="3492" t="s">
        <v>21</v>
      </c>
      <c r="I167" s="3479" t="s">
        <v>3552</v>
      </c>
      <c r="J167" s="3479">
        <f>'[2]典型户型修正-办公'!S172</f>
        <v>71</v>
      </c>
      <c r="K167" s="3479">
        <f>'[2]典型户型修正-办公'!R172</f>
        <v>14318</v>
      </c>
      <c r="S167" s="3480">
        <v>165</v>
      </c>
      <c r="T167" s="3484">
        <v>1165</v>
      </c>
      <c r="U167" s="3485">
        <v>46.32</v>
      </c>
      <c r="V167" s="3480" t="s">
        <v>3383</v>
      </c>
      <c r="W167" s="3479">
        <f>'[2]典型户型修正-车库'!S188</f>
        <v>14</v>
      </c>
      <c r="X167" s="3479">
        <f>'[2]典型户型修正-车库'!R188</f>
        <v>3068</v>
      </c>
    </row>
    <row r="168" spans="1:24">
      <c r="A168" s="3492"/>
      <c r="B168" s="3493">
        <v>150</v>
      </c>
      <c r="C168" s="3494">
        <v>7</v>
      </c>
      <c r="D168" s="3495" t="s">
        <v>3560</v>
      </c>
      <c r="E168" s="3494">
        <v>49.62</v>
      </c>
      <c r="F168" s="3494">
        <v>3</v>
      </c>
      <c r="G168" s="3494" t="s">
        <v>3407</v>
      </c>
      <c r="H168" s="3492" t="s">
        <v>21</v>
      </c>
      <c r="I168" s="3479" t="s">
        <v>3552</v>
      </c>
      <c r="J168" s="3479">
        <f>'[2]典型户型修正-办公'!S173</f>
        <v>71</v>
      </c>
      <c r="K168" s="3479">
        <f>'[2]典型户型修正-办公'!R173</f>
        <v>14318</v>
      </c>
      <c r="S168" s="3480">
        <v>166</v>
      </c>
      <c r="T168" s="3484">
        <v>1166</v>
      </c>
      <c r="U168" s="3485">
        <v>46.32</v>
      </c>
      <c r="V168" s="3480" t="s">
        <v>3383</v>
      </c>
      <c r="W168" s="3479">
        <f>'[2]典型户型修正-车库'!S189</f>
        <v>14</v>
      </c>
      <c r="X168" s="3479">
        <f>'[2]典型户型修正-车库'!R189</f>
        <v>3068</v>
      </c>
    </row>
    <row r="169" spans="1:24">
      <c r="A169" s="3492"/>
      <c r="B169" s="3493">
        <v>151</v>
      </c>
      <c r="C169" s="3494">
        <v>7</v>
      </c>
      <c r="D169" s="3495" t="s">
        <v>3561</v>
      </c>
      <c r="E169" s="3494">
        <v>49.62</v>
      </c>
      <c r="F169" s="3494">
        <v>3</v>
      </c>
      <c r="G169" s="3494" t="s">
        <v>3407</v>
      </c>
      <c r="H169" s="3492" t="s">
        <v>21</v>
      </c>
      <c r="I169" s="3479" t="s">
        <v>3552</v>
      </c>
      <c r="J169" s="3479">
        <f>'[2]典型户型修正-办公'!S174</f>
        <v>71</v>
      </c>
      <c r="K169" s="3479">
        <f>'[2]典型户型修正-办公'!R174</f>
        <v>14318</v>
      </c>
      <c r="S169" s="3480">
        <v>167</v>
      </c>
      <c r="T169" s="3484">
        <v>1167</v>
      </c>
      <c r="U169" s="3485">
        <v>46.32</v>
      </c>
      <c r="V169" s="3480" t="s">
        <v>3383</v>
      </c>
      <c r="W169" s="3479">
        <f>'[2]典型户型修正-车库'!S190</f>
        <v>14</v>
      </c>
      <c r="X169" s="3479">
        <f>'[2]典型户型修正-车库'!R190</f>
        <v>3068</v>
      </c>
    </row>
    <row r="170" spans="1:24">
      <c r="A170" s="3492"/>
      <c r="B170" s="3493">
        <v>152</v>
      </c>
      <c r="C170" s="3494">
        <v>7</v>
      </c>
      <c r="D170" s="3495" t="s">
        <v>3562</v>
      </c>
      <c r="E170" s="3494">
        <v>49.62</v>
      </c>
      <c r="F170" s="3494">
        <v>3</v>
      </c>
      <c r="G170" s="3494" t="s">
        <v>3407</v>
      </c>
      <c r="H170" s="3492" t="s">
        <v>21</v>
      </c>
      <c r="I170" s="3479" t="s">
        <v>3552</v>
      </c>
      <c r="J170" s="3479">
        <f>'[2]典型户型修正-办公'!S175</f>
        <v>71</v>
      </c>
      <c r="K170" s="3479">
        <f>'[2]典型户型修正-办公'!R175</f>
        <v>14318</v>
      </c>
      <c r="S170" s="3480">
        <v>168</v>
      </c>
      <c r="T170" s="3484">
        <v>1168</v>
      </c>
      <c r="U170" s="3485">
        <v>46.32</v>
      </c>
      <c r="V170" s="3480" t="s">
        <v>3383</v>
      </c>
      <c r="W170" s="3479">
        <f>'[2]典型户型修正-车库'!S191</f>
        <v>14</v>
      </c>
      <c r="X170" s="3479">
        <f>'[2]典型户型修正-车库'!R191</f>
        <v>3068</v>
      </c>
    </row>
    <row r="171" spans="1:24">
      <c r="A171" s="3492"/>
      <c r="B171" s="3493">
        <v>153</v>
      </c>
      <c r="C171" s="3494">
        <v>7</v>
      </c>
      <c r="D171" s="3495" t="s">
        <v>3563</v>
      </c>
      <c r="E171" s="3494">
        <v>49.62</v>
      </c>
      <c r="F171" s="3494">
        <v>3</v>
      </c>
      <c r="G171" s="3494" t="s">
        <v>3407</v>
      </c>
      <c r="H171" s="3492" t="s">
        <v>21</v>
      </c>
      <c r="I171" s="3479" t="s">
        <v>3552</v>
      </c>
      <c r="J171" s="3479">
        <f>'[2]典型户型修正-办公'!S176</f>
        <v>71</v>
      </c>
      <c r="K171" s="3479">
        <f>'[2]典型户型修正-办公'!R176</f>
        <v>14318</v>
      </c>
      <c r="S171" s="3480">
        <v>169</v>
      </c>
      <c r="T171" s="3484">
        <v>1169</v>
      </c>
      <c r="U171" s="3485">
        <v>46.32</v>
      </c>
      <c r="V171" s="3480" t="s">
        <v>3383</v>
      </c>
      <c r="W171" s="3479">
        <f>'[2]典型户型修正-车库'!S192</f>
        <v>14</v>
      </c>
      <c r="X171" s="3479">
        <f>'[2]典型户型修正-车库'!R192</f>
        <v>3068</v>
      </c>
    </row>
    <row r="172" spans="1:24">
      <c r="A172" s="3492"/>
      <c r="B172" s="3493">
        <v>154</v>
      </c>
      <c r="C172" s="3494">
        <v>7</v>
      </c>
      <c r="D172" s="3495" t="s">
        <v>3564</v>
      </c>
      <c r="E172" s="3494">
        <v>49.62</v>
      </c>
      <c r="F172" s="3494">
        <v>3</v>
      </c>
      <c r="G172" s="3494" t="s">
        <v>3407</v>
      </c>
      <c r="H172" s="3492" t="s">
        <v>21</v>
      </c>
      <c r="I172" s="3479" t="s">
        <v>3552</v>
      </c>
      <c r="J172" s="3479">
        <f>'[2]典型户型修正-办公'!S177</f>
        <v>71</v>
      </c>
      <c r="K172" s="3479">
        <f>'[2]典型户型修正-办公'!R177</f>
        <v>14318</v>
      </c>
      <c r="S172" s="3480">
        <v>170</v>
      </c>
      <c r="T172" s="3484">
        <v>1170</v>
      </c>
      <c r="U172" s="3485">
        <v>46.32</v>
      </c>
      <c r="V172" s="3480" t="s">
        <v>3383</v>
      </c>
      <c r="W172" s="3479">
        <f>'[2]典型户型修正-车库'!S193</f>
        <v>14</v>
      </c>
      <c r="X172" s="3479">
        <f>'[2]典型户型修正-车库'!R193</f>
        <v>3068</v>
      </c>
    </row>
    <row r="173" spans="1:24">
      <c r="A173" s="3492"/>
      <c r="B173" s="3493">
        <v>155</v>
      </c>
      <c r="C173" s="3494">
        <v>7</v>
      </c>
      <c r="D173" s="3495" t="s">
        <v>3565</v>
      </c>
      <c r="E173" s="3494">
        <v>49.62</v>
      </c>
      <c r="F173" s="3494">
        <v>3</v>
      </c>
      <c r="G173" s="3494" t="s">
        <v>3407</v>
      </c>
      <c r="H173" s="3492" t="s">
        <v>21</v>
      </c>
      <c r="I173" s="3479" t="s">
        <v>3552</v>
      </c>
      <c r="J173" s="3479">
        <f>'[2]典型户型修正-办公'!S178</f>
        <v>71</v>
      </c>
      <c r="K173" s="3479">
        <f>'[2]典型户型修正-办公'!R178</f>
        <v>14318</v>
      </c>
      <c r="S173" s="3480">
        <v>171</v>
      </c>
      <c r="T173" s="3484">
        <v>1171</v>
      </c>
      <c r="U173" s="3485">
        <v>46.32</v>
      </c>
      <c r="V173" s="3480" t="s">
        <v>3383</v>
      </c>
      <c r="W173" s="3479">
        <f>'[2]典型户型修正-车库'!S194</f>
        <v>14</v>
      </c>
      <c r="X173" s="3479">
        <f>'[2]典型户型修正-车库'!R194</f>
        <v>3068</v>
      </c>
    </row>
    <row r="174" spans="1:24">
      <c r="A174" s="3492"/>
      <c r="B174" s="3493">
        <v>156</v>
      </c>
      <c r="C174" s="3494">
        <v>7</v>
      </c>
      <c r="D174" s="3495" t="s">
        <v>3566</v>
      </c>
      <c r="E174" s="3494">
        <v>49.62</v>
      </c>
      <c r="F174" s="3494">
        <v>3</v>
      </c>
      <c r="G174" s="3494" t="s">
        <v>3407</v>
      </c>
      <c r="H174" s="3492" t="s">
        <v>21</v>
      </c>
      <c r="I174" s="3479" t="s">
        <v>3552</v>
      </c>
      <c r="J174" s="3479">
        <f>'[2]典型户型修正-办公'!S179</f>
        <v>71</v>
      </c>
      <c r="K174" s="3479">
        <f>'[2]典型户型修正-办公'!R179</f>
        <v>14318</v>
      </c>
      <c r="S174" s="3480">
        <v>172</v>
      </c>
      <c r="T174" s="3484">
        <v>1172</v>
      </c>
      <c r="U174" s="3485">
        <v>46.32</v>
      </c>
      <c r="V174" s="3480" t="s">
        <v>3383</v>
      </c>
      <c r="W174" s="3479">
        <f>'[2]典型户型修正-车库'!S195</f>
        <v>14</v>
      </c>
      <c r="X174" s="3479">
        <f>'[2]典型户型修正-车库'!R195</f>
        <v>3068</v>
      </c>
    </row>
    <row r="175" spans="1:24">
      <c r="A175" s="3492"/>
      <c r="B175" s="3493">
        <v>157</v>
      </c>
      <c r="C175" s="3494">
        <v>7</v>
      </c>
      <c r="D175" s="3495" t="s">
        <v>3567</v>
      </c>
      <c r="E175" s="3494">
        <v>68.78</v>
      </c>
      <c r="F175" s="3494">
        <v>3</v>
      </c>
      <c r="G175" s="3494" t="s">
        <v>3407</v>
      </c>
      <c r="H175" s="3492" t="s">
        <v>21</v>
      </c>
      <c r="I175" s="3479" t="s">
        <v>3552</v>
      </c>
      <c r="J175" s="3479">
        <f>'[2]典型户型修正-办公'!S180</f>
        <v>99</v>
      </c>
      <c r="K175" s="3479">
        <f>'[2]典型户型修正-办公'!R180</f>
        <v>14461</v>
      </c>
      <c r="S175" s="3480">
        <v>173</v>
      </c>
      <c r="T175" s="3484">
        <v>1173</v>
      </c>
      <c r="U175" s="3485">
        <v>46.32</v>
      </c>
      <c r="V175" s="3480" t="s">
        <v>3383</v>
      </c>
      <c r="W175" s="3479">
        <f>'[2]典型户型修正-车库'!S196</f>
        <v>14</v>
      </c>
      <c r="X175" s="3479">
        <f>'[2]典型户型修正-车库'!R196</f>
        <v>3068</v>
      </c>
    </row>
    <row r="176" spans="1:24">
      <c r="A176" s="3492"/>
      <c r="B176" s="3493">
        <v>158</v>
      </c>
      <c r="C176" s="3494">
        <v>7</v>
      </c>
      <c r="D176" s="3495" t="s">
        <v>3568</v>
      </c>
      <c r="E176" s="3494">
        <v>38.1</v>
      </c>
      <c r="F176" s="3494">
        <v>3</v>
      </c>
      <c r="G176" s="3494" t="s">
        <v>3407</v>
      </c>
      <c r="H176" s="3492" t="s">
        <v>21</v>
      </c>
      <c r="I176" s="3479" t="s">
        <v>3552</v>
      </c>
      <c r="J176" s="3479">
        <f>'[2]典型户型修正-办公'!S181</f>
        <v>55</v>
      </c>
      <c r="K176" s="3479">
        <f>'[2]典型户型修正-办公'!R181</f>
        <v>14318</v>
      </c>
      <c r="S176" s="3620" t="s">
        <v>3400</v>
      </c>
      <c r="T176" s="3621"/>
      <c r="U176" s="3480">
        <f>SUM(U3:U175)</f>
        <v>8188.9899999999789</v>
      </c>
      <c r="V176" s="3480" t="s">
        <v>43</v>
      </c>
      <c r="W176" s="3480">
        <f>SUM(W3:W175)</f>
        <v>2478</v>
      </c>
    </row>
    <row r="177" spans="1:11">
      <c r="A177" s="3492"/>
      <c r="B177" s="3493">
        <v>159</v>
      </c>
      <c r="C177" s="3494">
        <v>7</v>
      </c>
      <c r="D177" s="3495" t="s">
        <v>3569</v>
      </c>
      <c r="E177" s="3494">
        <v>41.4</v>
      </c>
      <c r="F177" s="3494">
        <v>3</v>
      </c>
      <c r="G177" s="3494" t="s">
        <v>3407</v>
      </c>
      <c r="H177" s="3492" t="s">
        <v>21</v>
      </c>
      <c r="I177" s="3479" t="s">
        <v>3552</v>
      </c>
      <c r="J177" s="3479">
        <f>'[2]典型户型修正-办公'!S182</f>
        <v>59</v>
      </c>
      <c r="K177" s="3479">
        <f>'[2]典型户型修正-办公'!R182</f>
        <v>14318</v>
      </c>
    </row>
    <row r="178" spans="1:11">
      <c r="A178" s="3492"/>
      <c r="B178" s="3493">
        <v>160</v>
      </c>
      <c r="C178" s="3494">
        <v>7</v>
      </c>
      <c r="D178" s="3495" t="s">
        <v>3570</v>
      </c>
      <c r="E178" s="3494">
        <v>44.09</v>
      </c>
      <c r="F178" s="3494">
        <v>3</v>
      </c>
      <c r="G178" s="3494" t="s">
        <v>3407</v>
      </c>
      <c r="H178" s="3492" t="s">
        <v>21</v>
      </c>
      <c r="I178" s="3479" t="s">
        <v>3552</v>
      </c>
      <c r="J178" s="3479">
        <f>'[2]典型户型修正-办公'!S183</f>
        <v>63</v>
      </c>
      <c r="K178" s="3479">
        <f>'[2]典型户型修正-办公'!R183</f>
        <v>14318</v>
      </c>
    </row>
    <row r="179" spans="1:11">
      <c r="A179" s="3492"/>
      <c r="B179" s="3493">
        <v>161</v>
      </c>
      <c r="C179" s="3494">
        <v>7</v>
      </c>
      <c r="D179" s="3495" t="s">
        <v>3571</v>
      </c>
      <c r="E179" s="3494">
        <v>46.17</v>
      </c>
      <c r="F179" s="3494">
        <v>3</v>
      </c>
      <c r="G179" s="3494" t="s">
        <v>3407</v>
      </c>
      <c r="H179" s="3492" t="s">
        <v>21</v>
      </c>
      <c r="I179" s="3479" t="s">
        <v>3552</v>
      </c>
      <c r="J179" s="3479">
        <f>'[2]典型户型修正-办公'!S184</f>
        <v>66</v>
      </c>
      <c r="K179" s="3479">
        <f>'[2]典型户型修正-办公'!R184</f>
        <v>14318</v>
      </c>
    </row>
    <row r="180" spans="1:11">
      <c r="A180" s="3492"/>
      <c r="B180" s="3493">
        <v>162</v>
      </c>
      <c r="C180" s="3494">
        <v>7</v>
      </c>
      <c r="D180" s="3495" t="s">
        <v>3572</v>
      </c>
      <c r="E180" s="3494">
        <v>47.65</v>
      </c>
      <c r="F180" s="3494">
        <v>3</v>
      </c>
      <c r="G180" s="3494" t="s">
        <v>3407</v>
      </c>
      <c r="H180" s="3492" t="s">
        <v>21</v>
      </c>
      <c r="I180" s="3479" t="s">
        <v>3552</v>
      </c>
      <c r="J180" s="3479">
        <f>'[2]典型户型修正-办公'!S185</f>
        <v>68</v>
      </c>
      <c r="K180" s="3479">
        <f>'[2]典型户型修正-办公'!R185</f>
        <v>14318</v>
      </c>
    </row>
    <row r="181" spans="1:11">
      <c r="A181" s="3492"/>
      <c r="B181" s="3493">
        <v>163</v>
      </c>
      <c r="C181" s="3494">
        <v>7</v>
      </c>
      <c r="D181" s="3495" t="s">
        <v>3573</v>
      </c>
      <c r="E181" s="3494">
        <v>48.6</v>
      </c>
      <c r="F181" s="3494">
        <v>3</v>
      </c>
      <c r="G181" s="3494" t="s">
        <v>3407</v>
      </c>
      <c r="H181" s="3492" t="s">
        <v>21</v>
      </c>
      <c r="I181" s="3479" t="s">
        <v>3552</v>
      </c>
      <c r="J181" s="3479">
        <f>'[2]典型户型修正-办公'!S186</f>
        <v>70</v>
      </c>
      <c r="K181" s="3479">
        <f>'[2]典型户型修正-办公'!R186</f>
        <v>14318</v>
      </c>
    </row>
    <row r="182" spans="1:11">
      <c r="A182" s="3492"/>
      <c r="B182" s="3493">
        <v>164</v>
      </c>
      <c r="C182" s="3494">
        <v>7</v>
      </c>
      <c r="D182" s="3495" t="s">
        <v>3574</v>
      </c>
      <c r="E182" s="3494">
        <v>48.89</v>
      </c>
      <c r="F182" s="3494">
        <v>3</v>
      </c>
      <c r="G182" s="3494" t="s">
        <v>3407</v>
      </c>
      <c r="H182" s="3492" t="s">
        <v>21</v>
      </c>
      <c r="I182" s="3479" t="s">
        <v>3552</v>
      </c>
      <c r="J182" s="3479">
        <f>'[2]典型户型修正-办公'!S187</f>
        <v>70</v>
      </c>
      <c r="K182" s="3479">
        <f>'[2]典型户型修正-办公'!R187</f>
        <v>14318</v>
      </c>
    </row>
    <row r="183" spans="1:11">
      <c r="A183" s="3492"/>
      <c r="B183" s="3493">
        <v>165</v>
      </c>
      <c r="C183" s="3494">
        <v>7</v>
      </c>
      <c r="D183" s="3495" t="s">
        <v>3575</v>
      </c>
      <c r="E183" s="3494">
        <v>48.59</v>
      </c>
      <c r="F183" s="3494">
        <v>3</v>
      </c>
      <c r="G183" s="3494" t="s">
        <v>3407</v>
      </c>
      <c r="H183" s="3492" t="s">
        <v>21</v>
      </c>
      <c r="I183" s="3479" t="s">
        <v>3552</v>
      </c>
      <c r="J183" s="3479">
        <f>'[2]典型户型修正-办公'!S188</f>
        <v>70</v>
      </c>
      <c r="K183" s="3479">
        <f>'[2]典型户型修正-办公'!R188</f>
        <v>14318</v>
      </c>
    </row>
    <row r="184" spans="1:11">
      <c r="A184" s="3492"/>
      <c r="B184" s="3493">
        <v>166</v>
      </c>
      <c r="C184" s="3494">
        <v>7</v>
      </c>
      <c r="D184" s="3495" t="s">
        <v>3576</v>
      </c>
      <c r="E184" s="3494">
        <v>47.73</v>
      </c>
      <c r="F184" s="3494">
        <v>3</v>
      </c>
      <c r="G184" s="3494" t="s">
        <v>3407</v>
      </c>
      <c r="H184" s="3492" t="s">
        <v>21</v>
      </c>
      <c r="I184" s="3479" t="s">
        <v>3552</v>
      </c>
      <c r="J184" s="3479">
        <f>'[2]典型户型修正-办公'!S189</f>
        <v>68</v>
      </c>
      <c r="K184" s="3479">
        <f>'[2]典型户型修正-办公'!R189</f>
        <v>14318</v>
      </c>
    </row>
    <row r="185" spans="1:11">
      <c r="A185" s="3492"/>
      <c r="B185" s="3493">
        <v>167</v>
      </c>
      <c r="C185" s="3494">
        <v>7</v>
      </c>
      <c r="D185" s="3495" t="s">
        <v>3577</v>
      </c>
      <c r="E185" s="3494">
        <v>70.2</v>
      </c>
      <c r="F185" s="3494">
        <v>3</v>
      </c>
      <c r="G185" s="3494" t="s">
        <v>3407</v>
      </c>
      <c r="H185" s="3492" t="s">
        <v>21</v>
      </c>
      <c r="I185" s="3479" t="s">
        <v>3552</v>
      </c>
      <c r="J185" s="3479">
        <f>'[2]典型户型修正-办公'!S190</f>
        <v>102</v>
      </c>
      <c r="K185" s="3479">
        <f>'[2]典型户型修正-办公'!R190</f>
        <v>14461</v>
      </c>
    </row>
    <row r="186" spans="1:11">
      <c r="A186" s="3492"/>
      <c r="B186" s="3493">
        <v>168</v>
      </c>
      <c r="C186" s="3494">
        <v>8</v>
      </c>
      <c r="D186" s="3495" t="s">
        <v>3578</v>
      </c>
      <c r="E186" s="3494">
        <v>51.46</v>
      </c>
      <c r="F186" s="3494">
        <v>3</v>
      </c>
      <c r="G186" s="3494" t="s">
        <v>3407</v>
      </c>
      <c r="H186" s="3492" t="s">
        <v>21</v>
      </c>
      <c r="I186" s="3479" t="s">
        <v>3552</v>
      </c>
      <c r="J186" s="3479">
        <f>'[2]典型户型修正-办公'!S191</f>
        <v>74</v>
      </c>
      <c r="K186" s="3479">
        <f>'[2]典型户型修正-办公'!R191</f>
        <v>14318</v>
      </c>
    </row>
    <row r="187" spans="1:11">
      <c r="A187" s="3492"/>
      <c r="B187" s="3493">
        <v>169</v>
      </c>
      <c r="C187" s="3494">
        <v>8</v>
      </c>
      <c r="D187" s="3495" t="s">
        <v>3579</v>
      </c>
      <c r="E187" s="3494">
        <v>49.62</v>
      </c>
      <c r="F187" s="3494">
        <v>3</v>
      </c>
      <c r="G187" s="3494" t="s">
        <v>3407</v>
      </c>
      <c r="H187" s="3492" t="s">
        <v>21</v>
      </c>
      <c r="I187" s="3479" t="s">
        <v>3552</v>
      </c>
      <c r="J187" s="3479">
        <f>'[2]典型户型修正-办公'!S192</f>
        <v>71</v>
      </c>
      <c r="K187" s="3479">
        <f>'[2]典型户型修正-办公'!R192</f>
        <v>14318</v>
      </c>
    </row>
    <row r="188" spans="1:11">
      <c r="A188" s="3492"/>
      <c r="B188" s="3493">
        <v>170</v>
      </c>
      <c r="C188" s="3494">
        <v>8</v>
      </c>
      <c r="D188" s="3495" t="s">
        <v>3580</v>
      </c>
      <c r="E188" s="3494">
        <v>49.62</v>
      </c>
      <c r="F188" s="3494">
        <v>3</v>
      </c>
      <c r="G188" s="3494" t="s">
        <v>3407</v>
      </c>
      <c r="H188" s="3492" t="s">
        <v>21</v>
      </c>
      <c r="I188" s="3479" t="s">
        <v>3552</v>
      </c>
      <c r="J188" s="3479">
        <f>'[2]典型户型修正-办公'!S193</f>
        <v>71</v>
      </c>
      <c r="K188" s="3479">
        <f>'[2]典型户型修正-办公'!R193</f>
        <v>14318</v>
      </c>
    </row>
    <row r="189" spans="1:11">
      <c r="A189" s="3492"/>
      <c r="B189" s="3493">
        <v>171</v>
      </c>
      <c r="C189" s="3494">
        <v>8</v>
      </c>
      <c r="D189" s="3495" t="s">
        <v>3581</v>
      </c>
      <c r="E189" s="3494">
        <v>49.62</v>
      </c>
      <c r="F189" s="3494">
        <v>3</v>
      </c>
      <c r="G189" s="3494" t="s">
        <v>3407</v>
      </c>
      <c r="H189" s="3492" t="s">
        <v>21</v>
      </c>
      <c r="I189" s="3479" t="s">
        <v>3552</v>
      </c>
      <c r="J189" s="3479">
        <f>'[2]典型户型修正-办公'!S194</f>
        <v>71</v>
      </c>
      <c r="K189" s="3479">
        <f>'[2]典型户型修正-办公'!R194</f>
        <v>14318</v>
      </c>
    </row>
    <row r="190" spans="1:11">
      <c r="A190" s="3492"/>
      <c r="B190" s="3493">
        <v>172</v>
      </c>
      <c r="C190" s="3494">
        <v>8</v>
      </c>
      <c r="D190" s="3495" t="s">
        <v>3582</v>
      </c>
      <c r="E190" s="3494">
        <v>49.62</v>
      </c>
      <c r="F190" s="3494">
        <v>3</v>
      </c>
      <c r="G190" s="3494" t="s">
        <v>3407</v>
      </c>
      <c r="H190" s="3492" t="s">
        <v>21</v>
      </c>
      <c r="I190" s="3479" t="s">
        <v>3552</v>
      </c>
      <c r="J190" s="3479">
        <f>'[2]典型户型修正-办公'!S195</f>
        <v>71</v>
      </c>
      <c r="K190" s="3479">
        <f>'[2]典型户型修正-办公'!R195</f>
        <v>14318</v>
      </c>
    </row>
    <row r="191" spans="1:11">
      <c r="A191" s="3492"/>
      <c r="B191" s="3493">
        <v>173</v>
      </c>
      <c r="C191" s="3494">
        <v>8</v>
      </c>
      <c r="D191" s="3495" t="s">
        <v>3583</v>
      </c>
      <c r="E191" s="3494">
        <v>49.62</v>
      </c>
      <c r="F191" s="3494">
        <v>3</v>
      </c>
      <c r="G191" s="3494" t="s">
        <v>3407</v>
      </c>
      <c r="H191" s="3492" t="s">
        <v>21</v>
      </c>
      <c r="I191" s="3479" t="s">
        <v>3552</v>
      </c>
      <c r="J191" s="3479">
        <f>'[2]典型户型修正-办公'!S196</f>
        <v>71</v>
      </c>
      <c r="K191" s="3479">
        <f>'[2]典型户型修正-办公'!R196</f>
        <v>14318</v>
      </c>
    </row>
    <row r="192" spans="1:11">
      <c r="A192" s="3492"/>
      <c r="B192" s="3493">
        <v>174</v>
      </c>
      <c r="C192" s="3494">
        <v>8</v>
      </c>
      <c r="D192" s="3495" t="s">
        <v>3584</v>
      </c>
      <c r="E192" s="3494">
        <v>49.62</v>
      </c>
      <c r="F192" s="3494">
        <v>3</v>
      </c>
      <c r="G192" s="3494" t="s">
        <v>3407</v>
      </c>
      <c r="H192" s="3492" t="s">
        <v>21</v>
      </c>
      <c r="I192" s="3479" t="s">
        <v>3552</v>
      </c>
      <c r="J192" s="3479">
        <f>'[2]典型户型修正-办公'!S197</f>
        <v>71</v>
      </c>
      <c r="K192" s="3479">
        <f>'[2]典型户型修正-办公'!R197</f>
        <v>14318</v>
      </c>
    </row>
    <row r="193" spans="1:11">
      <c r="A193" s="3492"/>
      <c r="B193" s="3493">
        <v>175</v>
      </c>
      <c r="C193" s="3494">
        <v>8</v>
      </c>
      <c r="D193" s="3495" t="s">
        <v>3585</v>
      </c>
      <c r="E193" s="3494">
        <v>49.62</v>
      </c>
      <c r="F193" s="3494">
        <v>3</v>
      </c>
      <c r="G193" s="3494" t="s">
        <v>3407</v>
      </c>
      <c r="H193" s="3492" t="s">
        <v>21</v>
      </c>
      <c r="I193" s="3479" t="s">
        <v>3552</v>
      </c>
      <c r="J193" s="3479">
        <f>'[2]典型户型修正-办公'!S198</f>
        <v>71</v>
      </c>
      <c r="K193" s="3479">
        <f>'[2]典型户型修正-办公'!R198</f>
        <v>14318</v>
      </c>
    </row>
    <row r="194" spans="1:11">
      <c r="A194" s="3492"/>
      <c r="B194" s="3493">
        <v>176</v>
      </c>
      <c r="C194" s="3494">
        <v>8</v>
      </c>
      <c r="D194" s="3495" t="s">
        <v>3586</v>
      </c>
      <c r="E194" s="3494">
        <v>49.62</v>
      </c>
      <c r="F194" s="3494">
        <v>3</v>
      </c>
      <c r="G194" s="3494" t="s">
        <v>3407</v>
      </c>
      <c r="H194" s="3492" t="s">
        <v>21</v>
      </c>
      <c r="I194" s="3479" t="s">
        <v>3552</v>
      </c>
      <c r="J194" s="3479">
        <f>'[2]典型户型修正-办公'!S199</f>
        <v>71</v>
      </c>
      <c r="K194" s="3479">
        <f>'[2]典型户型修正-办公'!R199</f>
        <v>14318</v>
      </c>
    </row>
    <row r="195" spans="1:11">
      <c r="A195" s="3492"/>
      <c r="B195" s="3493">
        <v>177</v>
      </c>
      <c r="C195" s="3494">
        <v>8</v>
      </c>
      <c r="D195" s="3495" t="s">
        <v>3587</v>
      </c>
      <c r="E195" s="3494">
        <v>49.62</v>
      </c>
      <c r="F195" s="3494">
        <v>3</v>
      </c>
      <c r="G195" s="3494" t="s">
        <v>3407</v>
      </c>
      <c r="H195" s="3492" t="s">
        <v>21</v>
      </c>
      <c r="I195" s="3479" t="s">
        <v>3552</v>
      </c>
      <c r="J195" s="3479">
        <f>'[2]典型户型修正-办公'!S200</f>
        <v>71</v>
      </c>
      <c r="K195" s="3479">
        <f>'[2]典型户型修正-办公'!R200</f>
        <v>14318</v>
      </c>
    </row>
    <row r="196" spans="1:11">
      <c r="A196" s="3492"/>
      <c r="B196" s="3493">
        <v>178</v>
      </c>
      <c r="C196" s="3494">
        <v>8</v>
      </c>
      <c r="D196" s="3495" t="s">
        <v>3588</v>
      </c>
      <c r="E196" s="3494">
        <v>49.62</v>
      </c>
      <c r="F196" s="3494">
        <v>3</v>
      </c>
      <c r="G196" s="3494" t="s">
        <v>3407</v>
      </c>
      <c r="H196" s="3492" t="s">
        <v>21</v>
      </c>
      <c r="I196" s="3479" t="s">
        <v>3552</v>
      </c>
      <c r="J196" s="3479">
        <f>'[2]典型户型修正-办公'!S201</f>
        <v>71</v>
      </c>
      <c r="K196" s="3479">
        <f>'[2]典型户型修正-办公'!R201</f>
        <v>14318</v>
      </c>
    </row>
    <row r="197" spans="1:11">
      <c r="A197" s="3492"/>
      <c r="B197" s="3493">
        <v>179</v>
      </c>
      <c r="C197" s="3494">
        <v>8</v>
      </c>
      <c r="D197" s="3495" t="s">
        <v>3589</v>
      </c>
      <c r="E197" s="3494">
        <v>49.62</v>
      </c>
      <c r="F197" s="3494">
        <v>3</v>
      </c>
      <c r="G197" s="3494" t="s">
        <v>3407</v>
      </c>
      <c r="H197" s="3492" t="s">
        <v>21</v>
      </c>
      <c r="I197" s="3479" t="s">
        <v>3552</v>
      </c>
      <c r="J197" s="3479">
        <f>'[2]典型户型修正-办公'!S202</f>
        <v>71</v>
      </c>
      <c r="K197" s="3479">
        <f>'[2]典型户型修正-办公'!R202</f>
        <v>14318</v>
      </c>
    </row>
    <row r="198" spans="1:11">
      <c r="A198" s="3492"/>
      <c r="B198" s="3493">
        <v>180</v>
      </c>
      <c r="C198" s="3494">
        <v>8</v>
      </c>
      <c r="D198" s="3495" t="s">
        <v>3590</v>
      </c>
      <c r="E198" s="3494">
        <v>49.62</v>
      </c>
      <c r="F198" s="3494">
        <v>3</v>
      </c>
      <c r="G198" s="3494" t="s">
        <v>3407</v>
      </c>
      <c r="H198" s="3492" t="s">
        <v>21</v>
      </c>
      <c r="I198" s="3479" t="s">
        <v>3552</v>
      </c>
      <c r="J198" s="3479">
        <f>'[2]典型户型修正-办公'!S203</f>
        <v>71</v>
      </c>
      <c r="K198" s="3479">
        <f>'[2]典型户型修正-办公'!R203</f>
        <v>14318</v>
      </c>
    </row>
    <row r="199" spans="1:11">
      <c r="A199" s="3492"/>
      <c r="B199" s="3493">
        <v>181</v>
      </c>
      <c r="C199" s="3494">
        <v>8</v>
      </c>
      <c r="D199" s="3495" t="s">
        <v>3591</v>
      </c>
      <c r="E199" s="3494">
        <v>49.62</v>
      </c>
      <c r="F199" s="3494">
        <v>3</v>
      </c>
      <c r="G199" s="3494" t="s">
        <v>3407</v>
      </c>
      <c r="H199" s="3492" t="s">
        <v>21</v>
      </c>
      <c r="I199" s="3479" t="s">
        <v>3552</v>
      </c>
      <c r="J199" s="3479">
        <f>'[2]典型户型修正-办公'!S204</f>
        <v>71</v>
      </c>
      <c r="K199" s="3479">
        <f>'[2]典型户型修正-办公'!R204</f>
        <v>14318</v>
      </c>
    </row>
    <row r="200" spans="1:11">
      <c r="A200" s="3492"/>
      <c r="B200" s="3493">
        <v>182</v>
      </c>
      <c r="C200" s="3494">
        <v>8</v>
      </c>
      <c r="D200" s="3495" t="s">
        <v>3592</v>
      </c>
      <c r="E200" s="3494">
        <v>49.62</v>
      </c>
      <c r="F200" s="3494">
        <v>3</v>
      </c>
      <c r="G200" s="3494" t="s">
        <v>3407</v>
      </c>
      <c r="H200" s="3492" t="s">
        <v>21</v>
      </c>
      <c r="I200" s="3479" t="s">
        <v>3552</v>
      </c>
      <c r="J200" s="3479">
        <f>'[2]典型户型修正-办公'!S205</f>
        <v>71</v>
      </c>
      <c r="K200" s="3479">
        <f>'[2]典型户型修正-办公'!R205</f>
        <v>14318</v>
      </c>
    </row>
    <row r="201" spans="1:11">
      <c r="A201" s="3492"/>
      <c r="B201" s="3493">
        <v>183</v>
      </c>
      <c r="C201" s="3494">
        <v>8</v>
      </c>
      <c r="D201" s="3495" t="s">
        <v>3593</v>
      </c>
      <c r="E201" s="3494">
        <v>68.78</v>
      </c>
      <c r="F201" s="3494">
        <v>3</v>
      </c>
      <c r="G201" s="3494" t="s">
        <v>3407</v>
      </c>
      <c r="H201" s="3492" t="s">
        <v>21</v>
      </c>
      <c r="I201" s="3479" t="s">
        <v>3552</v>
      </c>
      <c r="J201" s="3479">
        <f>'[2]典型户型修正-办公'!S206</f>
        <v>99</v>
      </c>
      <c r="K201" s="3479">
        <f>'[2]典型户型修正-办公'!R206</f>
        <v>14461</v>
      </c>
    </row>
    <row r="202" spans="1:11">
      <c r="A202" s="3492"/>
      <c r="B202" s="3493">
        <v>184</v>
      </c>
      <c r="C202" s="3494">
        <v>8</v>
      </c>
      <c r="D202" s="3495" t="s">
        <v>3594</v>
      </c>
      <c r="E202" s="3494">
        <v>38.1</v>
      </c>
      <c r="F202" s="3494">
        <v>3</v>
      </c>
      <c r="G202" s="3494" t="s">
        <v>3407</v>
      </c>
      <c r="H202" s="3492" t="s">
        <v>21</v>
      </c>
      <c r="I202" s="3479" t="s">
        <v>3552</v>
      </c>
      <c r="J202" s="3479">
        <f>'[2]典型户型修正-办公'!S207</f>
        <v>55</v>
      </c>
      <c r="K202" s="3479">
        <f>'[2]典型户型修正-办公'!R207</f>
        <v>14318</v>
      </c>
    </row>
    <row r="203" spans="1:11">
      <c r="A203" s="3492"/>
      <c r="B203" s="3493">
        <v>185</v>
      </c>
      <c r="C203" s="3494">
        <v>8</v>
      </c>
      <c r="D203" s="3495" t="s">
        <v>3595</v>
      </c>
      <c r="E203" s="3494">
        <v>41.4</v>
      </c>
      <c r="F203" s="3494">
        <v>3</v>
      </c>
      <c r="G203" s="3494" t="s">
        <v>3407</v>
      </c>
      <c r="H203" s="3492" t="s">
        <v>21</v>
      </c>
      <c r="I203" s="3479" t="s">
        <v>3552</v>
      </c>
      <c r="J203" s="3479">
        <f>'[2]典型户型修正-办公'!S208</f>
        <v>59</v>
      </c>
      <c r="K203" s="3479">
        <f>'[2]典型户型修正-办公'!R208</f>
        <v>14318</v>
      </c>
    </row>
    <row r="204" spans="1:11">
      <c r="A204" s="3492"/>
      <c r="B204" s="3493">
        <v>186</v>
      </c>
      <c r="C204" s="3494">
        <v>8</v>
      </c>
      <c r="D204" s="3495" t="s">
        <v>3596</v>
      </c>
      <c r="E204" s="3494">
        <v>44.09</v>
      </c>
      <c r="F204" s="3494">
        <v>3</v>
      </c>
      <c r="G204" s="3494" t="s">
        <v>3407</v>
      </c>
      <c r="H204" s="3492" t="s">
        <v>21</v>
      </c>
      <c r="I204" s="3479" t="s">
        <v>3552</v>
      </c>
      <c r="J204" s="3479">
        <f>'[2]典型户型修正-办公'!S209</f>
        <v>63</v>
      </c>
      <c r="K204" s="3479">
        <f>'[2]典型户型修正-办公'!R209</f>
        <v>14318</v>
      </c>
    </row>
    <row r="205" spans="1:11">
      <c r="A205" s="3492"/>
      <c r="B205" s="3493">
        <v>187</v>
      </c>
      <c r="C205" s="3494">
        <v>8</v>
      </c>
      <c r="D205" s="3495" t="s">
        <v>3597</v>
      </c>
      <c r="E205" s="3494">
        <v>46.17</v>
      </c>
      <c r="F205" s="3494">
        <v>3</v>
      </c>
      <c r="G205" s="3494" t="s">
        <v>3407</v>
      </c>
      <c r="H205" s="3492" t="s">
        <v>21</v>
      </c>
      <c r="I205" s="3479" t="s">
        <v>3552</v>
      </c>
      <c r="J205" s="3479">
        <f>'[2]典型户型修正-办公'!S210</f>
        <v>66</v>
      </c>
      <c r="K205" s="3479">
        <f>'[2]典型户型修正-办公'!R210</f>
        <v>14318</v>
      </c>
    </row>
    <row r="206" spans="1:11">
      <c r="A206" s="3492"/>
      <c r="B206" s="3493">
        <v>188</v>
      </c>
      <c r="C206" s="3494">
        <v>8</v>
      </c>
      <c r="D206" s="3495" t="s">
        <v>3598</v>
      </c>
      <c r="E206" s="3494">
        <v>47.65</v>
      </c>
      <c r="F206" s="3494">
        <v>3</v>
      </c>
      <c r="G206" s="3494" t="s">
        <v>3407</v>
      </c>
      <c r="H206" s="3492" t="s">
        <v>21</v>
      </c>
      <c r="I206" s="3479" t="s">
        <v>3552</v>
      </c>
      <c r="J206" s="3479">
        <f>'[2]典型户型修正-办公'!S211</f>
        <v>68</v>
      </c>
      <c r="K206" s="3479">
        <f>'[2]典型户型修正-办公'!R211</f>
        <v>14318</v>
      </c>
    </row>
    <row r="207" spans="1:11">
      <c r="A207" s="3492"/>
      <c r="B207" s="3493">
        <v>189</v>
      </c>
      <c r="C207" s="3494">
        <v>8</v>
      </c>
      <c r="D207" s="3495" t="s">
        <v>3599</v>
      </c>
      <c r="E207" s="3494">
        <v>48.6</v>
      </c>
      <c r="F207" s="3494">
        <v>3</v>
      </c>
      <c r="G207" s="3494" t="s">
        <v>3407</v>
      </c>
      <c r="H207" s="3492" t="s">
        <v>21</v>
      </c>
      <c r="I207" s="3479" t="s">
        <v>3552</v>
      </c>
      <c r="J207" s="3479">
        <f>'[2]典型户型修正-办公'!S212</f>
        <v>70</v>
      </c>
      <c r="K207" s="3479">
        <f>'[2]典型户型修正-办公'!R212</f>
        <v>14318</v>
      </c>
    </row>
    <row r="208" spans="1:11">
      <c r="A208" s="3492"/>
      <c r="B208" s="3493">
        <v>190</v>
      </c>
      <c r="C208" s="3494">
        <v>8</v>
      </c>
      <c r="D208" s="3495" t="s">
        <v>3600</v>
      </c>
      <c r="E208" s="3494">
        <v>48.89</v>
      </c>
      <c r="F208" s="3494">
        <v>3</v>
      </c>
      <c r="G208" s="3494" t="s">
        <v>3407</v>
      </c>
      <c r="H208" s="3492" t="s">
        <v>21</v>
      </c>
      <c r="I208" s="3479" t="s">
        <v>3552</v>
      </c>
      <c r="J208" s="3479">
        <f>'[2]典型户型修正-办公'!S213</f>
        <v>70</v>
      </c>
      <c r="K208" s="3479">
        <f>'[2]典型户型修正-办公'!R213</f>
        <v>14318</v>
      </c>
    </row>
    <row r="209" spans="1:11">
      <c r="A209" s="3492"/>
      <c r="B209" s="3493">
        <v>191</v>
      </c>
      <c r="C209" s="3494">
        <v>8</v>
      </c>
      <c r="D209" s="3495" t="s">
        <v>3601</v>
      </c>
      <c r="E209" s="3494">
        <v>48.59</v>
      </c>
      <c r="F209" s="3494">
        <v>3</v>
      </c>
      <c r="G209" s="3494" t="s">
        <v>3407</v>
      </c>
      <c r="H209" s="3492" t="s">
        <v>21</v>
      </c>
      <c r="I209" s="3479" t="s">
        <v>3552</v>
      </c>
      <c r="J209" s="3479">
        <f>'[2]典型户型修正-办公'!S214</f>
        <v>70</v>
      </c>
      <c r="K209" s="3479">
        <f>'[2]典型户型修正-办公'!R214</f>
        <v>14318</v>
      </c>
    </row>
    <row r="210" spans="1:11">
      <c r="A210" s="3492"/>
      <c r="B210" s="3493">
        <v>192</v>
      </c>
      <c r="C210" s="3494">
        <v>8</v>
      </c>
      <c r="D210" s="3495" t="s">
        <v>3602</v>
      </c>
      <c r="E210" s="3494">
        <v>47.73</v>
      </c>
      <c r="F210" s="3494">
        <v>3</v>
      </c>
      <c r="G210" s="3494" t="s">
        <v>3407</v>
      </c>
      <c r="H210" s="3492" t="s">
        <v>21</v>
      </c>
      <c r="I210" s="3479" t="s">
        <v>3552</v>
      </c>
      <c r="J210" s="3479">
        <f>'[2]典型户型修正-办公'!S215</f>
        <v>68</v>
      </c>
      <c r="K210" s="3479">
        <f>'[2]典型户型修正-办公'!R215</f>
        <v>14318</v>
      </c>
    </row>
    <row r="211" spans="1:11">
      <c r="A211" s="3492"/>
      <c r="B211" s="3493">
        <v>193</v>
      </c>
      <c r="C211" s="3494">
        <v>8</v>
      </c>
      <c r="D211" s="3495" t="s">
        <v>3603</v>
      </c>
      <c r="E211" s="3494">
        <v>70.2</v>
      </c>
      <c r="F211" s="3494">
        <v>3</v>
      </c>
      <c r="G211" s="3494" t="s">
        <v>3407</v>
      </c>
      <c r="H211" s="3492" t="s">
        <v>21</v>
      </c>
      <c r="I211" s="3479" t="s">
        <v>3552</v>
      </c>
      <c r="J211" s="3479">
        <f>'[2]典型户型修正-办公'!S216</f>
        <v>102</v>
      </c>
      <c r="K211" s="3479">
        <f>'[2]典型户型修正-办公'!R216</f>
        <v>14461</v>
      </c>
    </row>
    <row r="212" spans="1:11">
      <c r="A212" s="3492"/>
      <c r="B212" s="3493">
        <v>194</v>
      </c>
      <c r="C212" s="3494">
        <v>9</v>
      </c>
      <c r="D212" s="3495" t="s">
        <v>3604</v>
      </c>
      <c r="E212" s="3494">
        <v>51.46</v>
      </c>
      <c r="F212" s="3494">
        <v>3</v>
      </c>
      <c r="G212" s="3494" t="s">
        <v>3407</v>
      </c>
      <c r="H212" s="3492" t="s">
        <v>21</v>
      </c>
      <c r="I212" s="3479" t="s">
        <v>3552</v>
      </c>
      <c r="J212" s="3479">
        <f>'[2]典型户型修正-办公'!S217</f>
        <v>74</v>
      </c>
      <c r="K212" s="3479">
        <f>'[2]典型户型修正-办公'!R217</f>
        <v>14318</v>
      </c>
    </row>
    <row r="213" spans="1:11">
      <c r="A213" s="3492"/>
      <c r="B213" s="3493">
        <v>195</v>
      </c>
      <c r="C213" s="3494">
        <v>9</v>
      </c>
      <c r="D213" s="3495" t="s">
        <v>3605</v>
      </c>
      <c r="E213" s="3494">
        <v>49.62</v>
      </c>
      <c r="F213" s="3494">
        <v>3</v>
      </c>
      <c r="G213" s="3494" t="s">
        <v>3407</v>
      </c>
      <c r="H213" s="3492" t="s">
        <v>21</v>
      </c>
      <c r="I213" s="3479" t="s">
        <v>3552</v>
      </c>
      <c r="J213" s="3479">
        <f>'[2]典型户型修正-办公'!S218</f>
        <v>71</v>
      </c>
      <c r="K213" s="3479">
        <f>'[2]典型户型修正-办公'!R218</f>
        <v>14318</v>
      </c>
    </row>
    <row r="214" spans="1:11">
      <c r="A214" s="3492"/>
      <c r="B214" s="3493">
        <v>196</v>
      </c>
      <c r="C214" s="3494">
        <v>9</v>
      </c>
      <c r="D214" s="3495" t="s">
        <v>3606</v>
      </c>
      <c r="E214" s="3494">
        <v>49.62</v>
      </c>
      <c r="F214" s="3494">
        <v>3</v>
      </c>
      <c r="G214" s="3494" t="s">
        <v>3407</v>
      </c>
      <c r="H214" s="3492" t="s">
        <v>21</v>
      </c>
      <c r="I214" s="3479" t="s">
        <v>3552</v>
      </c>
      <c r="J214" s="3479">
        <f>'[2]典型户型修正-办公'!S219</f>
        <v>71</v>
      </c>
      <c r="K214" s="3479">
        <f>'[2]典型户型修正-办公'!R219</f>
        <v>14318</v>
      </c>
    </row>
    <row r="215" spans="1:11">
      <c r="A215" s="3492"/>
      <c r="B215" s="3493">
        <v>197</v>
      </c>
      <c r="C215" s="3494">
        <v>9</v>
      </c>
      <c r="D215" s="3495" t="s">
        <v>3607</v>
      </c>
      <c r="E215" s="3494">
        <v>49.62</v>
      </c>
      <c r="F215" s="3494">
        <v>3</v>
      </c>
      <c r="G215" s="3494" t="s">
        <v>3407</v>
      </c>
      <c r="H215" s="3492" t="s">
        <v>21</v>
      </c>
      <c r="I215" s="3479" t="s">
        <v>3552</v>
      </c>
      <c r="J215" s="3479">
        <f>'[2]典型户型修正-办公'!S220</f>
        <v>71</v>
      </c>
      <c r="K215" s="3479">
        <f>'[2]典型户型修正-办公'!R220</f>
        <v>14318</v>
      </c>
    </row>
    <row r="216" spans="1:11">
      <c r="A216" s="3492"/>
      <c r="B216" s="3493">
        <v>198</v>
      </c>
      <c r="C216" s="3494">
        <v>9</v>
      </c>
      <c r="D216" s="3495" t="s">
        <v>3608</v>
      </c>
      <c r="E216" s="3494">
        <v>49.62</v>
      </c>
      <c r="F216" s="3494">
        <v>3</v>
      </c>
      <c r="G216" s="3494" t="s">
        <v>3407</v>
      </c>
      <c r="H216" s="3492" t="s">
        <v>21</v>
      </c>
      <c r="I216" s="3479" t="s">
        <v>3552</v>
      </c>
      <c r="J216" s="3479">
        <f>'[2]典型户型修正-办公'!S221</f>
        <v>71</v>
      </c>
      <c r="K216" s="3479">
        <f>'[2]典型户型修正-办公'!R221</f>
        <v>14318</v>
      </c>
    </row>
    <row r="217" spans="1:11">
      <c r="A217" s="3492"/>
      <c r="B217" s="3493">
        <v>199</v>
      </c>
      <c r="C217" s="3494">
        <v>9</v>
      </c>
      <c r="D217" s="3495" t="s">
        <v>3609</v>
      </c>
      <c r="E217" s="3494">
        <v>49.62</v>
      </c>
      <c r="F217" s="3494">
        <v>3</v>
      </c>
      <c r="G217" s="3494" t="s">
        <v>3407</v>
      </c>
      <c r="H217" s="3492" t="s">
        <v>21</v>
      </c>
      <c r="I217" s="3479" t="s">
        <v>3552</v>
      </c>
      <c r="J217" s="3479">
        <f>'[2]典型户型修正-办公'!S222</f>
        <v>71</v>
      </c>
      <c r="K217" s="3479">
        <f>'[2]典型户型修正-办公'!R222</f>
        <v>14318</v>
      </c>
    </row>
    <row r="218" spans="1:11">
      <c r="A218" s="3492"/>
      <c r="B218" s="3493">
        <v>200</v>
      </c>
      <c r="C218" s="3494">
        <v>9</v>
      </c>
      <c r="D218" s="3495" t="s">
        <v>3610</v>
      </c>
      <c r="E218" s="3494">
        <v>49.62</v>
      </c>
      <c r="F218" s="3494">
        <v>3</v>
      </c>
      <c r="G218" s="3494" t="s">
        <v>3407</v>
      </c>
      <c r="H218" s="3492" t="s">
        <v>21</v>
      </c>
      <c r="I218" s="3479" t="s">
        <v>3552</v>
      </c>
      <c r="J218" s="3479">
        <f>'[2]典型户型修正-办公'!S223</f>
        <v>71</v>
      </c>
      <c r="K218" s="3479">
        <f>'[2]典型户型修正-办公'!R223</f>
        <v>14318</v>
      </c>
    </row>
    <row r="219" spans="1:11">
      <c r="A219" s="3492"/>
      <c r="B219" s="3493">
        <v>201</v>
      </c>
      <c r="C219" s="3494">
        <v>9</v>
      </c>
      <c r="D219" s="3495" t="s">
        <v>3611</v>
      </c>
      <c r="E219" s="3494">
        <v>49.62</v>
      </c>
      <c r="F219" s="3494">
        <v>3</v>
      </c>
      <c r="G219" s="3494" t="s">
        <v>3407</v>
      </c>
      <c r="H219" s="3492" t="s">
        <v>21</v>
      </c>
      <c r="I219" s="3479" t="s">
        <v>3552</v>
      </c>
      <c r="J219" s="3479">
        <f>'[2]典型户型修正-办公'!S224</f>
        <v>71</v>
      </c>
      <c r="K219" s="3479">
        <f>'[2]典型户型修正-办公'!R224</f>
        <v>14318</v>
      </c>
    </row>
    <row r="220" spans="1:11">
      <c r="A220" s="3492"/>
      <c r="B220" s="3493">
        <v>202</v>
      </c>
      <c r="C220" s="3494">
        <v>9</v>
      </c>
      <c r="D220" s="3495" t="s">
        <v>3612</v>
      </c>
      <c r="E220" s="3494">
        <v>49.62</v>
      </c>
      <c r="F220" s="3494">
        <v>3</v>
      </c>
      <c r="G220" s="3494" t="s">
        <v>3407</v>
      </c>
      <c r="H220" s="3492" t="s">
        <v>21</v>
      </c>
      <c r="I220" s="3479" t="s">
        <v>3552</v>
      </c>
      <c r="J220" s="3479">
        <f>'[2]典型户型修正-办公'!S225</f>
        <v>71</v>
      </c>
      <c r="K220" s="3479">
        <f>'[2]典型户型修正-办公'!R225</f>
        <v>14318</v>
      </c>
    </row>
    <row r="221" spans="1:11">
      <c r="A221" s="3492"/>
      <c r="B221" s="3493">
        <v>203</v>
      </c>
      <c r="C221" s="3494">
        <v>9</v>
      </c>
      <c r="D221" s="3495" t="s">
        <v>3613</v>
      </c>
      <c r="E221" s="3494">
        <v>49.62</v>
      </c>
      <c r="F221" s="3494">
        <v>3</v>
      </c>
      <c r="G221" s="3494" t="s">
        <v>3407</v>
      </c>
      <c r="H221" s="3492" t="s">
        <v>21</v>
      </c>
      <c r="I221" s="3479" t="s">
        <v>3552</v>
      </c>
      <c r="J221" s="3479">
        <f>'[2]典型户型修正-办公'!S226</f>
        <v>71</v>
      </c>
      <c r="K221" s="3479">
        <f>'[2]典型户型修正-办公'!R226</f>
        <v>14318</v>
      </c>
    </row>
    <row r="222" spans="1:11">
      <c r="A222" s="3492"/>
      <c r="B222" s="3493">
        <v>204</v>
      </c>
      <c r="C222" s="3494">
        <v>9</v>
      </c>
      <c r="D222" s="3495" t="s">
        <v>3614</v>
      </c>
      <c r="E222" s="3494">
        <v>49.62</v>
      </c>
      <c r="F222" s="3494">
        <v>3</v>
      </c>
      <c r="G222" s="3494" t="s">
        <v>3407</v>
      </c>
      <c r="H222" s="3492" t="s">
        <v>21</v>
      </c>
      <c r="I222" s="3479" t="s">
        <v>3552</v>
      </c>
      <c r="J222" s="3479">
        <f>'[2]典型户型修正-办公'!S227</f>
        <v>71</v>
      </c>
      <c r="K222" s="3479">
        <f>'[2]典型户型修正-办公'!R227</f>
        <v>14318</v>
      </c>
    </row>
    <row r="223" spans="1:11">
      <c r="A223" s="3492"/>
      <c r="B223" s="3493">
        <v>205</v>
      </c>
      <c r="C223" s="3494">
        <v>9</v>
      </c>
      <c r="D223" s="3495" t="s">
        <v>3615</v>
      </c>
      <c r="E223" s="3494">
        <v>49.62</v>
      </c>
      <c r="F223" s="3494">
        <v>3</v>
      </c>
      <c r="G223" s="3494" t="s">
        <v>3407</v>
      </c>
      <c r="H223" s="3492" t="s">
        <v>21</v>
      </c>
      <c r="I223" s="3479" t="s">
        <v>3552</v>
      </c>
      <c r="J223" s="3479">
        <f>'[2]典型户型修正-办公'!S228</f>
        <v>71</v>
      </c>
      <c r="K223" s="3479">
        <f>'[2]典型户型修正-办公'!R228</f>
        <v>14318</v>
      </c>
    </row>
    <row r="224" spans="1:11">
      <c r="A224" s="3492"/>
      <c r="B224" s="3493">
        <v>206</v>
      </c>
      <c r="C224" s="3494">
        <v>9</v>
      </c>
      <c r="D224" s="3495" t="s">
        <v>3616</v>
      </c>
      <c r="E224" s="3494">
        <v>49.62</v>
      </c>
      <c r="F224" s="3494">
        <v>3</v>
      </c>
      <c r="G224" s="3494" t="s">
        <v>3407</v>
      </c>
      <c r="H224" s="3492" t="s">
        <v>21</v>
      </c>
      <c r="I224" s="3479" t="s">
        <v>3552</v>
      </c>
      <c r="J224" s="3479">
        <f>'[2]典型户型修正-办公'!S229</f>
        <v>71</v>
      </c>
      <c r="K224" s="3479">
        <f>'[2]典型户型修正-办公'!R229</f>
        <v>14318</v>
      </c>
    </row>
    <row r="225" spans="1:11">
      <c r="A225" s="3492"/>
      <c r="B225" s="3493">
        <v>207</v>
      </c>
      <c r="C225" s="3494">
        <v>9</v>
      </c>
      <c r="D225" s="3495" t="s">
        <v>3617</v>
      </c>
      <c r="E225" s="3494">
        <v>49.62</v>
      </c>
      <c r="F225" s="3494">
        <v>3</v>
      </c>
      <c r="G225" s="3494" t="s">
        <v>3407</v>
      </c>
      <c r="H225" s="3492" t="s">
        <v>21</v>
      </c>
      <c r="I225" s="3479" t="s">
        <v>3552</v>
      </c>
      <c r="J225" s="3479">
        <f>'[2]典型户型修正-办公'!S230</f>
        <v>71</v>
      </c>
      <c r="K225" s="3479">
        <f>'[2]典型户型修正-办公'!R230</f>
        <v>14318</v>
      </c>
    </row>
    <row r="226" spans="1:11">
      <c r="A226" s="3492"/>
      <c r="B226" s="3493">
        <v>208</v>
      </c>
      <c r="C226" s="3494">
        <v>9</v>
      </c>
      <c r="D226" s="3495" t="s">
        <v>3618</v>
      </c>
      <c r="E226" s="3494">
        <v>49.62</v>
      </c>
      <c r="F226" s="3494">
        <v>3</v>
      </c>
      <c r="G226" s="3494" t="s">
        <v>3407</v>
      </c>
      <c r="H226" s="3492" t="s">
        <v>21</v>
      </c>
      <c r="I226" s="3479" t="s">
        <v>3552</v>
      </c>
      <c r="J226" s="3479">
        <f>'[2]典型户型修正-办公'!S231</f>
        <v>71</v>
      </c>
      <c r="K226" s="3479">
        <f>'[2]典型户型修正-办公'!R231</f>
        <v>14318</v>
      </c>
    </row>
    <row r="227" spans="1:11">
      <c r="A227" s="3492"/>
      <c r="B227" s="3493">
        <v>209</v>
      </c>
      <c r="C227" s="3494">
        <v>9</v>
      </c>
      <c r="D227" s="3495" t="s">
        <v>3619</v>
      </c>
      <c r="E227" s="3494">
        <v>68.78</v>
      </c>
      <c r="F227" s="3494">
        <v>3</v>
      </c>
      <c r="G227" s="3494" t="s">
        <v>3407</v>
      </c>
      <c r="H227" s="3492" t="s">
        <v>21</v>
      </c>
      <c r="I227" s="3479" t="s">
        <v>3552</v>
      </c>
      <c r="J227" s="3479">
        <f>'[2]典型户型修正-办公'!S232</f>
        <v>99</v>
      </c>
      <c r="K227" s="3479">
        <f>'[2]典型户型修正-办公'!R232</f>
        <v>14461</v>
      </c>
    </row>
    <row r="228" spans="1:11">
      <c r="A228" s="3492"/>
      <c r="B228" s="3493">
        <v>210</v>
      </c>
      <c r="C228" s="3494">
        <v>9</v>
      </c>
      <c r="D228" s="3495" t="s">
        <v>3620</v>
      </c>
      <c r="E228" s="3494">
        <v>38.1</v>
      </c>
      <c r="F228" s="3494">
        <v>3</v>
      </c>
      <c r="G228" s="3494" t="s">
        <v>3407</v>
      </c>
      <c r="H228" s="3492" t="s">
        <v>21</v>
      </c>
      <c r="I228" s="3479" t="s">
        <v>3552</v>
      </c>
      <c r="J228" s="3479">
        <f>'[2]典型户型修正-办公'!S233</f>
        <v>55</v>
      </c>
      <c r="K228" s="3479">
        <f>'[2]典型户型修正-办公'!R233</f>
        <v>14318</v>
      </c>
    </row>
    <row r="229" spans="1:11">
      <c r="A229" s="3492"/>
      <c r="B229" s="3493">
        <v>211</v>
      </c>
      <c r="C229" s="3494">
        <v>9</v>
      </c>
      <c r="D229" s="3495" t="s">
        <v>3621</v>
      </c>
      <c r="E229" s="3494">
        <v>41.4</v>
      </c>
      <c r="F229" s="3494">
        <v>3</v>
      </c>
      <c r="G229" s="3494" t="s">
        <v>3407</v>
      </c>
      <c r="H229" s="3492" t="s">
        <v>21</v>
      </c>
      <c r="I229" s="3479" t="s">
        <v>3552</v>
      </c>
      <c r="J229" s="3479">
        <f>'[2]典型户型修正-办公'!S234</f>
        <v>59</v>
      </c>
      <c r="K229" s="3479">
        <f>'[2]典型户型修正-办公'!R234</f>
        <v>14318</v>
      </c>
    </row>
    <row r="230" spans="1:11">
      <c r="A230" s="3492"/>
      <c r="B230" s="3493">
        <v>212</v>
      </c>
      <c r="C230" s="3494">
        <v>9</v>
      </c>
      <c r="D230" s="3495" t="s">
        <v>3622</v>
      </c>
      <c r="E230" s="3494">
        <v>44.09</v>
      </c>
      <c r="F230" s="3494">
        <v>3</v>
      </c>
      <c r="G230" s="3494" t="s">
        <v>3407</v>
      </c>
      <c r="H230" s="3492" t="s">
        <v>21</v>
      </c>
      <c r="I230" s="3479" t="s">
        <v>3552</v>
      </c>
      <c r="J230" s="3479">
        <f>'[2]典型户型修正-办公'!S235</f>
        <v>63</v>
      </c>
      <c r="K230" s="3479">
        <f>'[2]典型户型修正-办公'!R235</f>
        <v>14318</v>
      </c>
    </row>
    <row r="231" spans="1:11">
      <c r="A231" s="3492"/>
      <c r="B231" s="3493">
        <v>213</v>
      </c>
      <c r="C231" s="3494">
        <v>9</v>
      </c>
      <c r="D231" s="3495" t="s">
        <v>3623</v>
      </c>
      <c r="E231" s="3494">
        <v>46.17</v>
      </c>
      <c r="F231" s="3494">
        <v>3</v>
      </c>
      <c r="G231" s="3494" t="s">
        <v>3407</v>
      </c>
      <c r="H231" s="3492" t="s">
        <v>21</v>
      </c>
      <c r="I231" s="3479" t="s">
        <v>3552</v>
      </c>
      <c r="J231" s="3479">
        <f>'[2]典型户型修正-办公'!S236</f>
        <v>66</v>
      </c>
      <c r="K231" s="3479">
        <f>'[2]典型户型修正-办公'!R236</f>
        <v>14318</v>
      </c>
    </row>
    <row r="232" spans="1:11">
      <c r="A232" s="3492"/>
      <c r="B232" s="3493">
        <v>214</v>
      </c>
      <c r="C232" s="3494">
        <v>9</v>
      </c>
      <c r="D232" s="3495" t="s">
        <v>3624</v>
      </c>
      <c r="E232" s="3494">
        <v>47.65</v>
      </c>
      <c r="F232" s="3494">
        <v>3</v>
      </c>
      <c r="G232" s="3494" t="s">
        <v>3407</v>
      </c>
      <c r="H232" s="3492" t="s">
        <v>21</v>
      </c>
      <c r="I232" s="3479" t="s">
        <v>3552</v>
      </c>
      <c r="J232" s="3479">
        <f>'[2]典型户型修正-办公'!S237</f>
        <v>68</v>
      </c>
      <c r="K232" s="3479">
        <f>'[2]典型户型修正-办公'!R237</f>
        <v>14318</v>
      </c>
    </row>
    <row r="233" spans="1:11">
      <c r="A233" s="3492"/>
      <c r="B233" s="3493">
        <v>215</v>
      </c>
      <c r="C233" s="3494">
        <v>9</v>
      </c>
      <c r="D233" s="3495" t="s">
        <v>3625</v>
      </c>
      <c r="E233" s="3494">
        <v>48.6</v>
      </c>
      <c r="F233" s="3494">
        <v>3</v>
      </c>
      <c r="G233" s="3494" t="s">
        <v>3407</v>
      </c>
      <c r="H233" s="3492" t="s">
        <v>21</v>
      </c>
      <c r="I233" s="3479" t="s">
        <v>3552</v>
      </c>
      <c r="J233" s="3479">
        <f>'[2]典型户型修正-办公'!S238</f>
        <v>70</v>
      </c>
      <c r="K233" s="3479">
        <f>'[2]典型户型修正-办公'!R238</f>
        <v>14318</v>
      </c>
    </row>
    <row r="234" spans="1:11">
      <c r="A234" s="3492"/>
      <c r="B234" s="3493">
        <v>216</v>
      </c>
      <c r="C234" s="3494">
        <v>9</v>
      </c>
      <c r="D234" s="3495" t="s">
        <v>3626</v>
      </c>
      <c r="E234" s="3494">
        <v>48.89</v>
      </c>
      <c r="F234" s="3494">
        <v>3</v>
      </c>
      <c r="G234" s="3494" t="s">
        <v>3407</v>
      </c>
      <c r="H234" s="3492" t="s">
        <v>21</v>
      </c>
      <c r="I234" s="3479" t="s">
        <v>3552</v>
      </c>
      <c r="J234" s="3479">
        <f>'[2]典型户型修正-办公'!S239</f>
        <v>70</v>
      </c>
      <c r="K234" s="3479">
        <f>'[2]典型户型修正-办公'!R239</f>
        <v>14318</v>
      </c>
    </row>
    <row r="235" spans="1:11">
      <c r="A235" s="3492"/>
      <c r="B235" s="3493">
        <v>217</v>
      </c>
      <c r="C235" s="3494">
        <v>9</v>
      </c>
      <c r="D235" s="3495" t="s">
        <v>3627</v>
      </c>
      <c r="E235" s="3494">
        <v>48.59</v>
      </c>
      <c r="F235" s="3494">
        <v>3</v>
      </c>
      <c r="G235" s="3494" t="s">
        <v>3407</v>
      </c>
      <c r="H235" s="3492" t="s">
        <v>21</v>
      </c>
      <c r="I235" s="3479" t="s">
        <v>3552</v>
      </c>
      <c r="J235" s="3479">
        <f>'[2]典型户型修正-办公'!S240</f>
        <v>70</v>
      </c>
      <c r="K235" s="3479">
        <f>'[2]典型户型修正-办公'!R240</f>
        <v>14318</v>
      </c>
    </row>
    <row r="236" spans="1:11">
      <c r="A236" s="3492"/>
      <c r="B236" s="3493">
        <v>218</v>
      </c>
      <c r="C236" s="3494">
        <v>9</v>
      </c>
      <c r="D236" s="3495" t="s">
        <v>3628</v>
      </c>
      <c r="E236" s="3494">
        <v>47.73</v>
      </c>
      <c r="F236" s="3494">
        <v>3</v>
      </c>
      <c r="G236" s="3494" t="s">
        <v>3407</v>
      </c>
      <c r="H236" s="3492" t="s">
        <v>21</v>
      </c>
      <c r="I236" s="3479" t="s">
        <v>3552</v>
      </c>
      <c r="J236" s="3479">
        <f>'[2]典型户型修正-办公'!S241</f>
        <v>68</v>
      </c>
      <c r="K236" s="3479">
        <f>'[2]典型户型修正-办公'!R241</f>
        <v>14318</v>
      </c>
    </row>
    <row r="237" spans="1:11">
      <c r="A237" s="3492"/>
      <c r="B237" s="3493">
        <v>219</v>
      </c>
      <c r="C237" s="3494">
        <v>9</v>
      </c>
      <c r="D237" s="3495" t="s">
        <v>3629</v>
      </c>
      <c r="E237" s="3494">
        <v>70.2</v>
      </c>
      <c r="F237" s="3494">
        <v>3</v>
      </c>
      <c r="G237" s="3494" t="s">
        <v>3407</v>
      </c>
      <c r="H237" s="3492" t="s">
        <v>21</v>
      </c>
      <c r="I237" s="3479" t="s">
        <v>3552</v>
      </c>
      <c r="J237" s="3479">
        <f>'[2]典型户型修正-办公'!S242</f>
        <v>102</v>
      </c>
      <c r="K237" s="3479">
        <f>'[2]典型户型修正-办公'!R242</f>
        <v>14461</v>
      </c>
    </row>
    <row r="238" spans="1:11">
      <c r="A238" s="3492"/>
      <c r="B238" s="3493">
        <v>220</v>
      </c>
      <c r="C238" s="3494">
        <v>10</v>
      </c>
      <c r="D238" s="3495" t="s">
        <v>3630</v>
      </c>
      <c r="E238" s="3494">
        <v>51.46</v>
      </c>
      <c r="F238" s="3494">
        <v>3</v>
      </c>
      <c r="G238" s="3494" t="s">
        <v>3407</v>
      </c>
      <c r="H238" s="3492" t="s">
        <v>21</v>
      </c>
      <c r="I238" s="3479" t="s">
        <v>3552</v>
      </c>
      <c r="J238" s="3479">
        <f>'[2]典型户型修正-办公'!S243</f>
        <v>74</v>
      </c>
      <c r="K238" s="3479">
        <f>'[2]典型户型修正-办公'!R243</f>
        <v>14318</v>
      </c>
    </row>
    <row r="239" spans="1:11">
      <c r="A239" s="3492"/>
      <c r="B239" s="3493">
        <v>221</v>
      </c>
      <c r="C239" s="3494">
        <v>10</v>
      </c>
      <c r="D239" s="3495" t="s">
        <v>3631</v>
      </c>
      <c r="E239" s="3494">
        <v>49.62</v>
      </c>
      <c r="F239" s="3494">
        <v>3</v>
      </c>
      <c r="G239" s="3494" t="s">
        <v>3407</v>
      </c>
      <c r="H239" s="3492" t="s">
        <v>21</v>
      </c>
      <c r="I239" s="3479" t="s">
        <v>3552</v>
      </c>
      <c r="J239" s="3479">
        <f>'[2]典型户型修正-办公'!S244</f>
        <v>71</v>
      </c>
      <c r="K239" s="3479">
        <f>'[2]典型户型修正-办公'!R244</f>
        <v>14318</v>
      </c>
    </row>
    <row r="240" spans="1:11">
      <c r="A240" s="3492"/>
      <c r="B240" s="3493">
        <v>222</v>
      </c>
      <c r="C240" s="3494">
        <v>10</v>
      </c>
      <c r="D240" s="3495" t="s">
        <v>3632</v>
      </c>
      <c r="E240" s="3494">
        <v>49.62</v>
      </c>
      <c r="F240" s="3494">
        <v>3</v>
      </c>
      <c r="G240" s="3494" t="s">
        <v>3407</v>
      </c>
      <c r="H240" s="3492" t="s">
        <v>21</v>
      </c>
      <c r="I240" s="3479" t="s">
        <v>3552</v>
      </c>
      <c r="J240" s="3479">
        <f>'[2]典型户型修正-办公'!S245</f>
        <v>71</v>
      </c>
      <c r="K240" s="3479">
        <f>'[2]典型户型修正-办公'!R245</f>
        <v>14318</v>
      </c>
    </row>
    <row r="241" spans="1:11">
      <c r="A241" s="3492"/>
      <c r="B241" s="3493">
        <v>223</v>
      </c>
      <c r="C241" s="3494">
        <v>10</v>
      </c>
      <c r="D241" s="3495" t="s">
        <v>3633</v>
      </c>
      <c r="E241" s="3494">
        <v>49.62</v>
      </c>
      <c r="F241" s="3494">
        <v>3</v>
      </c>
      <c r="G241" s="3494" t="s">
        <v>3407</v>
      </c>
      <c r="H241" s="3492" t="s">
        <v>21</v>
      </c>
      <c r="I241" s="3479" t="s">
        <v>3552</v>
      </c>
      <c r="J241" s="3479">
        <f>'[2]典型户型修正-办公'!S246</f>
        <v>71</v>
      </c>
      <c r="K241" s="3479">
        <f>'[2]典型户型修正-办公'!R246</f>
        <v>14318</v>
      </c>
    </row>
    <row r="242" spans="1:11">
      <c r="A242" s="3492"/>
      <c r="B242" s="3493">
        <v>224</v>
      </c>
      <c r="C242" s="3494">
        <v>10</v>
      </c>
      <c r="D242" s="3495" t="s">
        <v>3634</v>
      </c>
      <c r="E242" s="3494">
        <v>49.62</v>
      </c>
      <c r="F242" s="3494">
        <v>3</v>
      </c>
      <c r="G242" s="3494" t="s">
        <v>3407</v>
      </c>
      <c r="H242" s="3492" t="s">
        <v>21</v>
      </c>
      <c r="I242" s="3479" t="s">
        <v>3552</v>
      </c>
      <c r="J242" s="3479">
        <f>'[2]典型户型修正-办公'!S247</f>
        <v>71</v>
      </c>
      <c r="K242" s="3479">
        <f>'[2]典型户型修正-办公'!R247</f>
        <v>14318</v>
      </c>
    </row>
    <row r="243" spans="1:11">
      <c r="A243" s="3492"/>
      <c r="B243" s="3493">
        <v>225</v>
      </c>
      <c r="C243" s="3494">
        <v>10</v>
      </c>
      <c r="D243" s="3495" t="s">
        <v>3635</v>
      </c>
      <c r="E243" s="3494">
        <v>49.62</v>
      </c>
      <c r="F243" s="3494">
        <v>3</v>
      </c>
      <c r="G243" s="3494" t="s">
        <v>3407</v>
      </c>
      <c r="H243" s="3492" t="s">
        <v>21</v>
      </c>
      <c r="I243" s="3479" t="s">
        <v>3552</v>
      </c>
      <c r="J243" s="3479">
        <f>'[2]典型户型修正-办公'!S248</f>
        <v>71</v>
      </c>
      <c r="K243" s="3479">
        <f>'[2]典型户型修正-办公'!R248</f>
        <v>14318</v>
      </c>
    </row>
    <row r="244" spans="1:11">
      <c r="A244" s="3492"/>
      <c r="B244" s="3493">
        <v>226</v>
      </c>
      <c r="C244" s="3494">
        <v>10</v>
      </c>
      <c r="D244" s="3495" t="s">
        <v>3636</v>
      </c>
      <c r="E244" s="3494">
        <v>49.62</v>
      </c>
      <c r="F244" s="3494">
        <v>3</v>
      </c>
      <c r="G244" s="3494" t="s">
        <v>3407</v>
      </c>
      <c r="H244" s="3492" t="s">
        <v>21</v>
      </c>
      <c r="I244" s="3479" t="s">
        <v>3552</v>
      </c>
      <c r="J244" s="3479">
        <f>'[2]典型户型修正-办公'!S249</f>
        <v>71</v>
      </c>
      <c r="K244" s="3479">
        <f>'[2]典型户型修正-办公'!R249</f>
        <v>14318</v>
      </c>
    </row>
    <row r="245" spans="1:11">
      <c r="A245" s="3492"/>
      <c r="B245" s="3493">
        <v>227</v>
      </c>
      <c r="C245" s="3494">
        <v>10</v>
      </c>
      <c r="D245" s="3495" t="s">
        <v>3637</v>
      </c>
      <c r="E245" s="3494">
        <v>49.62</v>
      </c>
      <c r="F245" s="3494">
        <v>3</v>
      </c>
      <c r="G245" s="3494" t="s">
        <v>3407</v>
      </c>
      <c r="H245" s="3492" t="s">
        <v>21</v>
      </c>
      <c r="I245" s="3479" t="s">
        <v>3552</v>
      </c>
      <c r="J245" s="3479">
        <f>'[2]典型户型修正-办公'!S250</f>
        <v>71</v>
      </c>
      <c r="K245" s="3479">
        <f>'[2]典型户型修正-办公'!R250</f>
        <v>14318</v>
      </c>
    </row>
    <row r="246" spans="1:11">
      <c r="A246" s="3492"/>
      <c r="B246" s="3493">
        <v>228</v>
      </c>
      <c r="C246" s="3494">
        <v>10</v>
      </c>
      <c r="D246" s="3495" t="s">
        <v>3638</v>
      </c>
      <c r="E246" s="3494">
        <v>49.62</v>
      </c>
      <c r="F246" s="3494">
        <v>3</v>
      </c>
      <c r="G246" s="3494" t="s">
        <v>3407</v>
      </c>
      <c r="H246" s="3492" t="s">
        <v>21</v>
      </c>
      <c r="I246" s="3479" t="s">
        <v>3552</v>
      </c>
      <c r="J246" s="3479">
        <f>'[2]典型户型修正-办公'!S251</f>
        <v>71</v>
      </c>
      <c r="K246" s="3479">
        <f>'[2]典型户型修正-办公'!R251</f>
        <v>14318</v>
      </c>
    </row>
    <row r="247" spans="1:11">
      <c r="A247" s="3492"/>
      <c r="B247" s="3493">
        <v>229</v>
      </c>
      <c r="C247" s="3494">
        <v>10</v>
      </c>
      <c r="D247" s="3495" t="s">
        <v>3639</v>
      </c>
      <c r="E247" s="3494">
        <v>49.62</v>
      </c>
      <c r="F247" s="3494">
        <v>3</v>
      </c>
      <c r="G247" s="3494" t="s">
        <v>3407</v>
      </c>
      <c r="H247" s="3492" t="s">
        <v>21</v>
      </c>
      <c r="I247" s="3479" t="s">
        <v>3552</v>
      </c>
      <c r="J247" s="3479">
        <f>'[2]典型户型修正-办公'!S252</f>
        <v>71</v>
      </c>
      <c r="K247" s="3479">
        <f>'[2]典型户型修正-办公'!R252</f>
        <v>14318</v>
      </c>
    </row>
    <row r="248" spans="1:11">
      <c r="A248" s="3492"/>
      <c r="B248" s="3493">
        <v>230</v>
      </c>
      <c r="C248" s="3494">
        <v>10</v>
      </c>
      <c r="D248" s="3495" t="s">
        <v>3640</v>
      </c>
      <c r="E248" s="3494">
        <v>49.62</v>
      </c>
      <c r="F248" s="3494">
        <v>3</v>
      </c>
      <c r="G248" s="3494" t="s">
        <v>3407</v>
      </c>
      <c r="H248" s="3492" t="s">
        <v>21</v>
      </c>
      <c r="I248" s="3479" t="s">
        <v>3552</v>
      </c>
      <c r="J248" s="3479">
        <f>'[2]典型户型修正-办公'!S253</f>
        <v>71</v>
      </c>
      <c r="K248" s="3479">
        <f>'[2]典型户型修正-办公'!R253</f>
        <v>14318</v>
      </c>
    </row>
    <row r="249" spans="1:11">
      <c r="A249" s="3492"/>
      <c r="B249" s="3493">
        <v>231</v>
      </c>
      <c r="C249" s="3494">
        <v>10</v>
      </c>
      <c r="D249" s="3495" t="s">
        <v>3641</v>
      </c>
      <c r="E249" s="3494">
        <v>49.62</v>
      </c>
      <c r="F249" s="3494">
        <v>3</v>
      </c>
      <c r="G249" s="3494" t="s">
        <v>3407</v>
      </c>
      <c r="H249" s="3492" t="s">
        <v>21</v>
      </c>
      <c r="I249" s="3479" t="s">
        <v>3552</v>
      </c>
      <c r="J249" s="3479">
        <f>'[2]典型户型修正-办公'!S254</f>
        <v>71</v>
      </c>
      <c r="K249" s="3479">
        <f>'[2]典型户型修正-办公'!R254</f>
        <v>14318</v>
      </c>
    </row>
    <row r="250" spans="1:11">
      <c r="A250" s="3492"/>
      <c r="B250" s="3493">
        <v>232</v>
      </c>
      <c r="C250" s="3494">
        <v>10</v>
      </c>
      <c r="D250" s="3495" t="s">
        <v>3642</v>
      </c>
      <c r="E250" s="3494">
        <v>49.62</v>
      </c>
      <c r="F250" s="3494">
        <v>3</v>
      </c>
      <c r="G250" s="3494" t="s">
        <v>3407</v>
      </c>
      <c r="H250" s="3492" t="s">
        <v>21</v>
      </c>
      <c r="I250" s="3479" t="s">
        <v>3552</v>
      </c>
      <c r="J250" s="3479">
        <f>'[2]典型户型修正-办公'!S255</f>
        <v>71</v>
      </c>
      <c r="K250" s="3479">
        <f>'[2]典型户型修正-办公'!R255</f>
        <v>14318</v>
      </c>
    </row>
    <row r="251" spans="1:11">
      <c r="A251" s="3492"/>
      <c r="B251" s="3493">
        <v>233</v>
      </c>
      <c r="C251" s="3494">
        <v>10</v>
      </c>
      <c r="D251" s="3495" t="s">
        <v>3643</v>
      </c>
      <c r="E251" s="3494">
        <v>49.62</v>
      </c>
      <c r="F251" s="3494">
        <v>3</v>
      </c>
      <c r="G251" s="3494" t="s">
        <v>3407</v>
      </c>
      <c r="H251" s="3492" t="s">
        <v>21</v>
      </c>
      <c r="I251" s="3479" t="s">
        <v>3552</v>
      </c>
      <c r="J251" s="3479">
        <f>'[2]典型户型修正-办公'!S256</f>
        <v>71</v>
      </c>
      <c r="K251" s="3479">
        <f>'[2]典型户型修正-办公'!R256</f>
        <v>14318</v>
      </c>
    </row>
    <row r="252" spans="1:11">
      <c r="A252" s="3492"/>
      <c r="B252" s="3493">
        <v>234</v>
      </c>
      <c r="C252" s="3494">
        <v>10</v>
      </c>
      <c r="D252" s="3495" t="s">
        <v>3644</v>
      </c>
      <c r="E252" s="3494">
        <v>49.62</v>
      </c>
      <c r="F252" s="3494">
        <v>3</v>
      </c>
      <c r="G252" s="3494" t="s">
        <v>3407</v>
      </c>
      <c r="H252" s="3492" t="s">
        <v>21</v>
      </c>
      <c r="I252" s="3479" t="s">
        <v>3552</v>
      </c>
      <c r="J252" s="3479">
        <f>'[2]典型户型修正-办公'!S257</f>
        <v>71</v>
      </c>
      <c r="K252" s="3479">
        <f>'[2]典型户型修正-办公'!R257</f>
        <v>14318</v>
      </c>
    </row>
    <row r="253" spans="1:11">
      <c r="A253" s="3492"/>
      <c r="B253" s="3493">
        <v>235</v>
      </c>
      <c r="C253" s="3494">
        <v>10</v>
      </c>
      <c r="D253" s="3495" t="s">
        <v>3645</v>
      </c>
      <c r="E253" s="3494">
        <v>68.78</v>
      </c>
      <c r="F253" s="3494">
        <v>3</v>
      </c>
      <c r="G253" s="3494" t="s">
        <v>3407</v>
      </c>
      <c r="H253" s="3492" t="s">
        <v>21</v>
      </c>
      <c r="I253" s="3479" t="s">
        <v>3552</v>
      </c>
      <c r="J253" s="3479">
        <f>'[2]典型户型修正-办公'!S258</f>
        <v>99</v>
      </c>
      <c r="K253" s="3479">
        <f>'[2]典型户型修正-办公'!R258</f>
        <v>14461</v>
      </c>
    </row>
    <row r="254" spans="1:11">
      <c r="A254" s="3492"/>
      <c r="B254" s="3493">
        <v>236</v>
      </c>
      <c r="C254" s="3494">
        <v>10</v>
      </c>
      <c r="D254" s="3495" t="s">
        <v>3646</v>
      </c>
      <c r="E254" s="3494">
        <v>38.1</v>
      </c>
      <c r="F254" s="3494">
        <v>3</v>
      </c>
      <c r="G254" s="3494" t="s">
        <v>3407</v>
      </c>
      <c r="H254" s="3492" t="s">
        <v>21</v>
      </c>
      <c r="I254" s="3479" t="s">
        <v>3552</v>
      </c>
      <c r="J254" s="3479">
        <f>'[2]典型户型修正-办公'!S259</f>
        <v>55</v>
      </c>
      <c r="K254" s="3479">
        <f>'[2]典型户型修正-办公'!R259</f>
        <v>14318</v>
      </c>
    </row>
    <row r="255" spans="1:11">
      <c r="A255" s="3492"/>
      <c r="B255" s="3493">
        <v>237</v>
      </c>
      <c r="C255" s="3494">
        <v>10</v>
      </c>
      <c r="D255" s="3495" t="s">
        <v>3647</v>
      </c>
      <c r="E255" s="3494">
        <v>41.4</v>
      </c>
      <c r="F255" s="3494">
        <v>3</v>
      </c>
      <c r="G255" s="3494" t="s">
        <v>3407</v>
      </c>
      <c r="H255" s="3492" t="s">
        <v>21</v>
      </c>
      <c r="I255" s="3479" t="s">
        <v>3552</v>
      </c>
      <c r="J255" s="3479">
        <f>'[2]典型户型修正-办公'!S260</f>
        <v>59</v>
      </c>
      <c r="K255" s="3479">
        <f>'[2]典型户型修正-办公'!R260</f>
        <v>14318</v>
      </c>
    </row>
    <row r="256" spans="1:11">
      <c r="A256" s="3492"/>
      <c r="B256" s="3493">
        <v>238</v>
      </c>
      <c r="C256" s="3494">
        <v>10</v>
      </c>
      <c r="D256" s="3495" t="s">
        <v>3648</v>
      </c>
      <c r="E256" s="3494">
        <v>44.09</v>
      </c>
      <c r="F256" s="3494">
        <v>3</v>
      </c>
      <c r="G256" s="3494" t="s">
        <v>3407</v>
      </c>
      <c r="H256" s="3492" t="s">
        <v>21</v>
      </c>
      <c r="I256" s="3479" t="s">
        <v>3552</v>
      </c>
      <c r="J256" s="3479">
        <f>'[2]典型户型修正-办公'!S261</f>
        <v>63</v>
      </c>
      <c r="K256" s="3479">
        <f>'[2]典型户型修正-办公'!R261</f>
        <v>14318</v>
      </c>
    </row>
    <row r="257" spans="1:11">
      <c r="A257" s="3492"/>
      <c r="B257" s="3493">
        <v>239</v>
      </c>
      <c r="C257" s="3494">
        <v>10</v>
      </c>
      <c r="D257" s="3495" t="s">
        <v>3649</v>
      </c>
      <c r="E257" s="3494">
        <v>46.17</v>
      </c>
      <c r="F257" s="3494">
        <v>3</v>
      </c>
      <c r="G257" s="3494" t="s">
        <v>3407</v>
      </c>
      <c r="H257" s="3492" t="s">
        <v>21</v>
      </c>
      <c r="I257" s="3479" t="s">
        <v>3552</v>
      </c>
      <c r="J257" s="3479">
        <f>'[2]典型户型修正-办公'!S262</f>
        <v>66</v>
      </c>
      <c r="K257" s="3479">
        <f>'[2]典型户型修正-办公'!R262</f>
        <v>14318</v>
      </c>
    </row>
    <row r="258" spans="1:11">
      <c r="A258" s="3492"/>
      <c r="B258" s="3493">
        <v>240</v>
      </c>
      <c r="C258" s="3494">
        <v>10</v>
      </c>
      <c r="D258" s="3495" t="s">
        <v>3650</v>
      </c>
      <c r="E258" s="3494">
        <v>47.65</v>
      </c>
      <c r="F258" s="3494">
        <v>3</v>
      </c>
      <c r="G258" s="3494" t="s">
        <v>3407</v>
      </c>
      <c r="H258" s="3492" t="s">
        <v>21</v>
      </c>
      <c r="I258" s="3479" t="s">
        <v>3552</v>
      </c>
      <c r="J258" s="3479">
        <f>'[2]典型户型修正-办公'!S263</f>
        <v>68</v>
      </c>
      <c r="K258" s="3479">
        <f>'[2]典型户型修正-办公'!R263</f>
        <v>14318</v>
      </c>
    </row>
    <row r="259" spans="1:11">
      <c r="A259" s="3492"/>
      <c r="B259" s="3493">
        <v>241</v>
      </c>
      <c r="C259" s="3494">
        <v>10</v>
      </c>
      <c r="D259" s="3495" t="s">
        <v>3651</v>
      </c>
      <c r="E259" s="3494">
        <v>48.6</v>
      </c>
      <c r="F259" s="3494">
        <v>3</v>
      </c>
      <c r="G259" s="3494" t="s">
        <v>3407</v>
      </c>
      <c r="H259" s="3492" t="s">
        <v>21</v>
      </c>
      <c r="I259" s="3479" t="s">
        <v>3552</v>
      </c>
      <c r="J259" s="3479">
        <f>'[2]典型户型修正-办公'!S264</f>
        <v>70</v>
      </c>
      <c r="K259" s="3479">
        <f>'[2]典型户型修正-办公'!R264</f>
        <v>14318</v>
      </c>
    </row>
    <row r="260" spans="1:11">
      <c r="A260" s="3492"/>
      <c r="B260" s="3493">
        <v>242</v>
      </c>
      <c r="C260" s="3494">
        <v>10</v>
      </c>
      <c r="D260" s="3495" t="s">
        <v>3652</v>
      </c>
      <c r="E260" s="3494">
        <v>48.89</v>
      </c>
      <c r="F260" s="3494">
        <v>3</v>
      </c>
      <c r="G260" s="3494" t="s">
        <v>3407</v>
      </c>
      <c r="H260" s="3492" t="s">
        <v>21</v>
      </c>
      <c r="I260" s="3479" t="s">
        <v>3552</v>
      </c>
      <c r="J260" s="3479">
        <f>'[2]典型户型修正-办公'!S265</f>
        <v>70</v>
      </c>
      <c r="K260" s="3479">
        <f>'[2]典型户型修正-办公'!R265</f>
        <v>14318</v>
      </c>
    </row>
    <row r="261" spans="1:11">
      <c r="A261" s="3492"/>
      <c r="B261" s="3493">
        <v>243</v>
      </c>
      <c r="C261" s="3494">
        <v>10</v>
      </c>
      <c r="D261" s="3495" t="s">
        <v>3653</v>
      </c>
      <c r="E261" s="3494">
        <v>48.59</v>
      </c>
      <c r="F261" s="3494">
        <v>3</v>
      </c>
      <c r="G261" s="3494" t="s">
        <v>3407</v>
      </c>
      <c r="H261" s="3492" t="s">
        <v>21</v>
      </c>
      <c r="I261" s="3479" t="s">
        <v>3552</v>
      </c>
      <c r="J261" s="3479">
        <f>'[2]典型户型修正-办公'!S266</f>
        <v>70</v>
      </c>
      <c r="K261" s="3479">
        <f>'[2]典型户型修正-办公'!R266</f>
        <v>14318</v>
      </c>
    </row>
    <row r="262" spans="1:11">
      <c r="A262" s="3492"/>
      <c r="B262" s="3493">
        <v>244</v>
      </c>
      <c r="C262" s="3494">
        <v>10</v>
      </c>
      <c r="D262" s="3495" t="s">
        <v>3654</v>
      </c>
      <c r="E262" s="3494">
        <v>47.73</v>
      </c>
      <c r="F262" s="3494">
        <v>3</v>
      </c>
      <c r="G262" s="3494" t="s">
        <v>3407</v>
      </c>
      <c r="H262" s="3492" t="s">
        <v>21</v>
      </c>
      <c r="I262" s="3479" t="s">
        <v>3552</v>
      </c>
      <c r="J262" s="3479">
        <f>'[2]典型户型修正-办公'!S267</f>
        <v>68</v>
      </c>
      <c r="K262" s="3479">
        <f>'[2]典型户型修正-办公'!R267</f>
        <v>14318</v>
      </c>
    </row>
    <row r="263" spans="1:11">
      <c r="A263" s="3492"/>
      <c r="B263" s="3493">
        <v>245</v>
      </c>
      <c r="C263" s="3494">
        <v>10</v>
      </c>
      <c r="D263" s="3495" t="s">
        <v>3655</v>
      </c>
      <c r="E263" s="3494">
        <v>70.2</v>
      </c>
      <c r="F263" s="3494">
        <v>3</v>
      </c>
      <c r="G263" s="3494" t="s">
        <v>3407</v>
      </c>
      <c r="H263" s="3492" t="s">
        <v>21</v>
      </c>
      <c r="I263" s="3479" t="s">
        <v>3552</v>
      </c>
      <c r="J263" s="3479">
        <f>'[2]典型户型修正-办公'!S268</f>
        <v>102</v>
      </c>
      <c r="K263" s="3479">
        <f>'[2]典型户型修正-办公'!R268</f>
        <v>14461</v>
      </c>
    </row>
    <row r="264" spans="1:11">
      <c r="A264" s="3492"/>
      <c r="B264" s="3493">
        <v>246</v>
      </c>
      <c r="C264" s="3494">
        <v>11</v>
      </c>
      <c r="D264" s="3495" t="s">
        <v>3656</v>
      </c>
      <c r="E264" s="3494">
        <v>51.46</v>
      </c>
      <c r="F264" s="3494">
        <v>3</v>
      </c>
      <c r="G264" s="3494" t="s">
        <v>3407</v>
      </c>
      <c r="H264" s="3492" t="s">
        <v>21</v>
      </c>
      <c r="I264" s="3479" t="s">
        <v>3552</v>
      </c>
      <c r="J264" s="3479">
        <f>'[2]典型户型修正-办公'!S269</f>
        <v>74</v>
      </c>
      <c r="K264" s="3479">
        <f>'[2]典型户型修正-办公'!R269</f>
        <v>14318</v>
      </c>
    </row>
    <row r="265" spans="1:11">
      <c r="A265" s="3492"/>
      <c r="B265" s="3493">
        <v>247</v>
      </c>
      <c r="C265" s="3494">
        <v>11</v>
      </c>
      <c r="D265" s="3495" t="s">
        <v>3657</v>
      </c>
      <c r="E265" s="3494">
        <v>49.62</v>
      </c>
      <c r="F265" s="3494">
        <v>3</v>
      </c>
      <c r="G265" s="3494" t="s">
        <v>3407</v>
      </c>
      <c r="H265" s="3492" t="s">
        <v>21</v>
      </c>
      <c r="I265" s="3479" t="s">
        <v>3552</v>
      </c>
      <c r="J265" s="3479">
        <f>'[2]典型户型修正-办公'!S270</f>
        <v>71</v>
      </c>
      <c r="K265" s="3479">
        <f>'[2]典型户型修正-办公'!R270</f>
        <v>14318</v>
      </c>
    </row>
    <row r="266" spans="1:11">
      <c r="A266" s="3492"/>
      <c r="B266" s="3493">
        <v>248</v>
      </c>
      <c r="C266" s="3494">
        <v>11</v>
      </c>
      <c r="D266" s="3495" t="s">
        <v>3658</v>
      </c>
      <c r="E266" s="3494">
        <v>49.62</v>
      </c>
      <c r="F266" s="3494">
        <v>3</v>
      </c>
      <c r="G266" s="3494" t="s">
        <v>3407</v>
      </c>
      <c r="H266" s="3492" t="s">
        <v>21</v>
      </c>
      <c r="I266" s="3479" t="s">
        <v>3552</v>
      </c>
      <c r="J266" s="3479">
        <f>'[2]典型户型修正-办公'!S271</f>
        <v>71</v>
      </c>
      <c r="K266" s="3479">
        <f>'[2]典型户型修正-办公'!R271</f>
        <v>14318</v>
      </c>
    </row>
    <row r="267" spans="1:11">
      <c r="A267" s="3492"/>
      <c r="B267" s="3493">
        <v>249</v>
      </c>
      <c r="C267" s="3494">
        <v>11</v>
      </c>
      <c r="D267" s="3495" t="s">
        <v>3659</v>
      </c>
      <c r="E267" s="3494">
        <v>49.62</v>
      </c>
      <c r="F267" s="3494">
        <v>3</v>
      </c>
      <c r="G267" s="3494" t="s">
        <v>3407</v>
      </c>
      <c r="H267" s="3492" t="s">
        <v>21</v>
      </c>
      <c r="I267" s="3479" t="s">
        <v>3552</v>
      </c>
      <c r="J267" s="3479">
        <f>'[2]典型户型修正-办公'!S272</f>
        <v>71</v>
      </c>
      <c r="K267" s="3479">
        <f>'[2]典型户型修正-办公'!R272</f>
        <v>14318</v>
      </c>
    </row>
    <row r="268" spans="1:11">
      <c r="A268" s="3492"/>
      <c r="B268" s="3493">
        <v>250</v>
      </c>
      <c r="C268" s="3494">
        <v>11</v>
      </c>
      <c r="D268" s="3495" t="s">
        <v>3660</v>
      </c>
      <c r="E268" s="3494">
        <v>49.62</v>
      </c>
      <c r="F268" s="3494">
        <v>3</v>
      </c>
      <c r="G268" s="3494" t="s">
        <v>3407</v>
      </c>
      <c r="H268" s="3492" t="s">
        <v>21</v>
      </c>
      <c r="I268" s="3479" t="s">
        <v>3552</v>
      </c>
      <c r="J268" s="3479">
        <f>'[2]典型户型修正-办公'!S273</f>
        <v>71</v>
      </c>
      <c r="K268" s="3479">
        <f>'[2]典型户型修正-办公'!R273</f>
        <v>14318</v>
      </c>
    </row>
    <row r="269" spans="1:11">
      <c r="A269" s="3492"/>
      <c r="B269" s="3493">
        <v>251</v>
      </c>
      <c r="C269" s="3494">
        <v>11</v>
      </c>
      <c r="D269" s="3495" t="s">
        <v>3661</v>
      </c>
      <c r="E269" s="3494">
        <v>49.62</v>
      </c>
      <c r="F269" s="3494">
        <v>3</v>
      </c>
      <c r="G269" s="3494" t="s">
        <v>3407</v>
      </c>
      <c r="H269" s="3492" t="s">
        <v>21</v>
      </c>
      <c r="I269" s="3479" t="s">
        <v>3552</v>
      </c>
      <c r="J269" s="3479">
        <f>'[2]典型户型修正-办公'!S274</f>
        <v>71</v>
      </c>
      <c r="K269" s="3479">
        <f>'[2]典型户型修正-办公'!R274</f>
        <v>14318</v>
      </c>
    </row>
    <row r="270" spans="1:11">
      <c r="A270" s="3492"/>
      <c r="B270" s="3493">
        <v>252</v>
      </c>
      <c r="C270" s="3494">
        <v>11</v>
      </c>
      <c r="D270" s="3495" t="s">
        <v>3662</v>
      </c>
      <c r="E270" s="3494">
        <v>49.62</v>
      </c>
      <c r="F270" s="3494">
        <v>3</v>
      </c>
      <c r="G270" s="3494" t="s">
        <v>3407</v>
      </c>
      <c r="H270" s="3492" t="s">
        <v>21</v>
      </c>
      <c r="I270" s="3479" t="s">
        <v>3552</v>
      </c>
      <c r="J270" s="3479">
        <f>'[2]典型户型修正-办公'!S275</f>
        <v>71</v>
      </c>
      <c r="K270" s="3479">
        <f>'[2]典型户型修正-办公'!R275</f>
        <v>14318</v>
      </c>
    </row>
    <row r="271" spans="1:11">
      <c r="A271" s="3492"/>
      <c r="B271" s="3493">
        <v>253</v>
      </c>
      <c r="C271" s="3494">
        <v>11</v>
      </c>
      <c r="D271" s="3495" t="s">
        <v>3663</v>
      </c>
      <c r="E271" s="3494">
        <v>49.62</v>
      </c>
      <c r="F271" s="3494">
        <v>3</v>
      </c>
      <c r="G271" s="3494" t="s">
        <v>3407</v>
      </c>
      <c r="H271" s="3492" t="s">
        <v>21</v>
      </c>
      <c r="I271" s="3479" t="s">
        <v>3552</v>
      </c>
      <c r="J271" s="3479">
        <f>'[2]典型户型修正-办公'!S276</f>
        <v>71</v>
      </c>
      <c r="K271" s="3479">
        <f>'[2]典型户型修正-办公'!R276</f>
        <v>14318</v>
      </c>
    </row>
    <row r="272" spans="1:11">
      <c r="A272" s="3492"/>
      <c r="B272" s="3493">
        <v>254</v>
      </c>
      <c r="C272" s="3494">
        <v>11</v>
      </c>
      <c r="D272" s="3495" t="s">
        <v>3664</v>
      </c>
      <c r="E272" s="3494">
        <v>49.62</v>
      </c>
      <c r="F272" s="3494">
        <v>3</v>
      </c>
      <c r="G272" s="3494" t="s">
        <v>3407</v>
      </c>
      <c r="H272" s="3492" t="s">
        <v>21</v>
      </c>
      <c r="I272" s="3479" t="s">
        <v>3552</v>
      </c>
      <c r="J272" s="3479">
        <f>'[2]典型户型修正-办公'!S277</f>
        <v>71</v>
      </c>
      <c r="K272" s="3479">
        <f>'[2]典型户型修正-办公'!R277</f>
        <v>14318</v>
      </c>
    </row>
    <row r="273" spans="1:11">
      <c r="A273" s="3492"/>
      <c r="B273" s="3493">
        <v>255</v>
      </c>
      <c r="C273" s="3494">
        <v>11</v>
      </c>
      <c r="D273" s="3495" t="s">
        <v>3665</v>
      </c>
      <c r="E273" s="3494">
        <v>49.62</v>
      </c>
      <c r="F273" s="3494">
        <v>3</v>
      </c>
      <c r="G273" s="3494" t="s">
        <v>3407</v>
      </c>
      <c r="H273" s="3492" t="s">
        <v>21</v>
      </c>
      <c r="I273" s="3479" t="s">
        <v>3552</v>
      </c>
      <c r="J273" s="3479">
        <f>'[2]典型户型修正-办公'!S278</f>
        <v>71</v>
      </c>
      <c r="K273" s="3479">
        <f>'[2]典型户型修正-办公'!R278</f>
        <v>14318</v>
      </c>
    </row>
    <row r="274" spans="1:11">
      <c r="A274" s="3492"/>
      <c r="B274" s="3493">
        <v>256</v>
      </c>
      <c r="C274" s="3494">
        <v>11</v>
      </c>
      <c r="D274" s="3495" t="s">
        <v>3666</v>
      </c>
      <c r="E274" s="3494">
        <v>49.62</v>
      </c>
      <c r="F274" s="3494">
        <v>3</v>
      </c>
      <c r="G274" s="3494" t="s">
        <v>3407</v>
      </c>
      <c r="H274" s="3492" t="s">
        <v>21</v>
      </c>
      <c r="I274" s="3479" t="s">
        <v>3552</v>
      </c>
      <c r="J274" s="3479">
        <f>'[2]典型户型修正-办公'!S279</f>
        <v>71</v>
      </c>
      <c r="K274" s="3479">
        <f>'[2]典型户型修正-办公'!R279</f>
        <v>14318</v>
      </c>
    </row>
    <row r="275" spans="1:11">
      <c r="A275" s="3492"/>
      <c r="B275" s="3493">
        <v>257</v>
      </c>
      <c r="C275" s="3494">
        <v>11</v>
      </c>
      <c r="D275" s="3495" t="s">
        <v>3667</v>
      </c>
      <c r="E275" s="3494">
        <v>49.62</v>
      </c>
      <c r="F275" s="3494">
        <v>3</v>
      </c>
      <c r="G275" s="3494" t="s">
        <v>3407</v>
      </c>
      <c r="H275" s="3492" t="s">
        <v>21</v>
      </c>
      <c r="I275" s="3479" t="s">
        <v>3552</v>
      </c>
      <c r="J275" s="3479">
        <f>'[2]典型户型修正-办公'!S280</f>
        <v>71</v>
      </c>
      <c r="K275" s="3479">
        <f>'[2]典型户型修正-办公'!R280</f>
        <v>14318</v>
      </c>
    </row>
    <row r="276" spans="1:11">
      <c r="A276" s="3492"/>
      <c r="B276" s="3493">
        <v>258</v>
      </c>
      <c r="C276" s="3494">
        <v>11</v>
      </c>
      <c r="D276" s="3495" t="s">
        <v>3668</v>
      </c>
      <c r="E276" s="3494">
        <v>49.62</v>
      </c>
      <c r="F276" s="3494">
        <v>3</v>
      </c>
      <c r="G276" s="3494" t="s">
        <v>3407</v>
      </c>
      <c r="H276" s="3492" t="s">
        <v>21</v>
      </c>
      <c r="I276" s="3479" t="s">
        <v>3552</v>
      </c>
      <c r="J276" s="3479">
        <f>'[2]典型户型修正-办公'!S281</f>
        <v>71</v>
      </c>
      <c r="K276" s="3479">
        <f>'[2]典型户型修正-办公'!R281</f>
        <v>14318</v>
      </c>
    </row>
    <row r="277" spans="1:11">
      <c r="A277" s="3492"/>
      <c r="B277" s="3493">
        <v>259</v>
      </c>
      <c r="C277" s="3494">
        <v>11</v>
      </c>
      <c r="D277" s="3495" t="s">
        <v>3669</v>
      </c>
      <c r="E277" s="3494">
        <v>49.62</v>
      </c>
      <c r="F277" s="3494">
        <v>3</v>
      </c>
      <c r="G277" s="3494" t="s">
        <v>3407</v>
      </c>
      <c r="H277" s="3492" t="s">
        <v>21</v>
      </c>
      <c r="I277" s="3479" t="s">
        <v>3552</v>
      </c>
      <c r="J277" s="3479">
        <f>'[2]典型户型修正-办公'!S282</f>
        <v>71</v>
      </c>
      <c r="K277" s="3479">
        <f>'[2]典型户型修正-办公'!R282</f>
        <v>14318</v>
      </c>
    </row>
    <row r="278" spans="1:11">
      <c r="A278" s="3492"/>
      <c r="B278" s="3493">
        <v>260</v>
      </c>
      <c r="C278" s="3494">
        <v>11</v>
      </c>
      <c r="D278" s="3495" t="s">
        <v>3670</v>
      </c>
      <c r="E278" s="3494">
        <v>49.62</v>
      </c>
      <c r="F278" s="3494">
        <v>3</v>
      </c>
      <c r="G278" s="3494" t="s">
        <v>3407</v>
      </c>
      <c r="H278" s="3492" t="s">
        <v>21</v>
      </c>
      <c r="I278" s="3479" t="s">
        <v>3552</v>
      </c>
      <c r="J278" s="3479">
        <f>'[2]典型户型修正-办公'!S283</f>
        <v>71</v>
      </c>
      <c r="K278" s="3479">
        <f>'[2]典型户型修正-办公'!R283</f>
        <v>14318</v>
      </c>
    </row>
    <row r="279" spans="1:11">
      <c r="A279" s="3492"/>
      <c r="B279" s="3493">
        <v>261</v>
      </c>
      <c r="C279" s="3494">
        <v>11</v>
      </c>
      <c r="D279" s="3495" t="s">
        <v>3671</v>
      </c>
      <c r="E279" s="3494">
        <v>68.78</v>
      </c>
      <c r="F279" s="3494">
        <v>3</v>
      </c>
      <c r="G279" s="3494" t="s">
        <v>3407</v>
      </c>
      <c r="H279" s="3492" t="s">
        <v>21</v>
      </c>
      <c r="I279" s="3479" t="s">
        <v>3552</v>
      </c>
      <c r="J279" s="3479">
        <f>'[2]典型户型修正-办公'!S284</f>
        <v>99</v>
      </c>
      <c r="K279" s="3479">
        <f>'[2]典型户型修正-办公'!R284</f>
        <v>14461</v>
      </c>
    </row>
    <row r="280" spans="1:11">
      <c r="A280" s="3492"/>
      <c r="B280" s="3493">
        <v>262</v>
      </c>
      <c r="C280" s="3494">
        <v>11</v>
      </c>
      <c r="D280" s="3495" t="s">
        <v>3672</v>
      </c>
      <c r="E280" s="3494">
        <v>38.1</v>
      </c>
      <c r="F280" s="3494">
        <v>3</v>
      </c>
      <c r="G280" s="3494" t="s">
        <v>3407</v>
      </c>
      <c r="H280" s="3492" t="s">
        <v>21</v>
      </c>
      <c r="I280" s="3479" t="s">
        <v>3552</v>
      </c>
      <c r="J280" s="3479">
        <f>'[2]典型户型修正-办公'!S285</f>
        <v>55</v>
      </c>
      <c r="K280" s="3479">
        <f>'[2]典型户型修正-办公'!R285</f>
        <v>14318</v>
      </c>
    </row>
    <row r="281" spans="1:11">
      <c r="A281" s="3492"/>
      <c r="B281" s="3493">
        <v>263</v>
      </c>
      <c r="C281" s="3494">
        <v>11</v>
      </c>
      <c r="D281" s="3495" t="s">
        <v>3673</v>
      </c>
      <c r="E281" s="3494">
        <v>41.4</v>
      </c>
      <c r="F281" s="3494">
        <v>3</v>
      </c>
      <c r="G281" s="3494" t="s">
        <v>3407</v>
      </c>
      <c r="H281" s="3492" t="s">
        <v>21</v>
      </c>
      <c r="I281" s="3479" t="s">
        <v>3552</v>
      </c>
      <c r="J281" s="3479">
        <f>'[2]典型户型修正-办公'!S286</f>
        <v>59</v>
      </c>
      <c r="K281" s="3479">
        <f>'[2]典型户型修正-办公'!R286</f>
        <v>14318</v>
      </c>
    </row>
    <row r="282" spans="1:11">
      <c r="A282" s="3492"/>
      <c r="B282" s="3493">
        <v>264</v>
      </c>
      <c r="C282" s="3494">
        <v>11</v>
      </c>
      <c r="D282" s="3495" t="s">
        <v>3674</v>
      </c>
      <c r="E282" s="3494">
        <v>44.09</v>
      </c>
      <c r="F282" s="3494">
        <v>3</v>
      </c>
      <c r="G282" s="3494" t="s">
        <v>3407</v>
      </c>
      <c r="H282" s="3492" t="s">
        <v>21</v>
      </c>
      <c r="I282" s="3479" t="s">
        <v>3552</v>
      </c>
      <c r="J282" s="3479">
        <f>'[2]典型户型修正-办公'!S287</f>
        <v>63</v>
      </c>
      <c r="K282" s="3479">
        <f>'[2]典型户型修正-办公'!R287</f>
        <v>14318</v>
      </c>
    </row>
    <row r="283" spans="1:11">
      <c r="A283" s="3492"/>
      <c r="B283" s="3493">
        <v>265</v>
      </c>
      <c r="C283" s="3494">
        <v>11</v>
      </c>
      <c r="D283" s="3495" t="s">
        <v>3675</v>
      </c>
      <c r="E283" s="3494">
        <v>46.17</v>
      </c>
      <c r="F283" s="3494">
        <v>3</v>
      </c>
      <c r="G283" s="3494" t="s">
        <v>3407</v>
      </c>
      <c r="H283" s="3492" t="s">
        <v>21</v>
      </c>
      <c r="I283" s="3479" t="s">
        <v>3552</v>
      </c>
      <c r="J283" s="3479">
        <f>'[2]典型户型修正-办公'!S288</f>
        <v>66</v>
      </c>
      <c r="K283" s="3479">
        <f>'[2]典型户型修正-办公'!R288</f>
        <v>14318</v>
      </c>
    </row>
    <row r="284" spans="1:11">
      <c r="A284" s="3492"/>
      <c r="B284" s="3493">
        <v>266</v>
      </c>
      <c r="C284" s="3494">
        <v>11</v>
      </c>
      <c r="D284" s="3495" t="s">
        <v>3676</v>
      </c>
      <c r="E284" s="3494">
        <v>47.65</v>
      </c>
      <c r="F284" s="3494">
        <v>3</v>
      </c>
      <c r="G284" s="3494" t="s">
        <v>3407</v>
      </c>
      <c r="H284" s="3492" t="s">
        <v>21</v>
      </c>
      <c r="I284" s="3479" t="s">
        <v>3552</v>
      </c>
      <c r="J284" s="3479">
        <f>'[2]典型户型修正-办公'!S289</f>
        <v>68</v>
      </c>
      <c r="K284" s="3479">
        <f>'[2]典型户型修正-办公'!R289</f>
        <v>14318</v>
      </c>
    </row>
    <row r="285" spans="1:11">
      <c r="A285" s="3492"/>
      <c r="B285" s="3493">
        <v>267</v>
      </c>
      <c r="C285" s="3494">
        <v>11</v>
      </c>
      <c r="D285" s="3495" t="s">
        <v>3677</v>
      </c>
      <c r="E285" s="3494">
        <v>48.6</v>
      </c>
      <c r="F285" s="3494">
        <v>3</v>
      </c>
      <c r="G285" s="3494" t="s">
        <v>3407</v>
      </c>
      <c r="H285" s="3492" t="s">
        <v>21</v>
      </c>
      <c r="I285" s="3479" t="s">
        <v>3552</v>
      </c>
      <c r="J285" s="3479">
        <f>'[2]典型户型修正-办公'!S290</f>
        <v>70</v>
      </c>
      <c r="K285" s="3479">
        <f>'[2]典型户型修正-办公'!R290</f>
        <v>14318</v>
      </c>
    </row>
    <row r="286" spans="1:11">
      <c r="A286" s="3492"/>
      <c r="B286" s="3493">
        <v>268</v>
      </c>
      <c r="C286" s="3494">
        <v>11</v>
      </c>
      <c r="D286" s="3495" t="s">
        <v>3678</v>
      </c>
      <c r="E286" s="3494">
        <v>48.89</v>
      </c>
      <c r="F286" s="3494">
        <v>3</v>
      </c>
      <c r="G286" s="3494" t="s">
        <v>3407</v>
      </c>
      <c r="H286" s="3492" t="s">
        <v>21</v>
      </c>
      <c r="I286" s="3479" t="s">
        <v>3552</v>
      </c>
      <c r="J286" s="3479">
        <f>'[2]典型户型修正-办公'!S291</f>
        <v>70</v>
      </c>
      <c r="K286" s="3479">
        <f>'[2]典型户型修正-办公'!R291</f>
        <v>14318</v>
      </c>
    </row>
    <row r="287" spans="1:11">
      <c r="A287" s="3492"/>
      <c r="B287" s="3493">
        <v>269</v>
      </c>
      <c r="C287" s="3494">
        <v>11</v>
      </c>
      <c r="D287" s="3495" t="s">
        <v>3679</v>
      </c>
      <c r="E287" s="3494">
        <v>48.59</v>
      </c>
      <c r="F287" s="3494">
        <v>3</v>
      </c>
      <c r="G287" s="3494" t="s">
        <v>3407</v>
      </c>
      <c r="H287" s="3492" t="s">
        <v>21</v>
      </c>
      <c r="I287" s="3479" t="s">
        <v>3552</v>
      </c>
      <c r="J287" s="3479">
        <f>'[2]典型户型修正-办公'!S292</f>
        <v>70</v>
      </c>
      <c r="K287" s="3479">
        <f>'[2]典型户型修正-办公'!R292</f>
        <v>14318</v>
      </c>
    </row>
    <row r="288" spans="1:11">
      <c r="A288" s="3492"/>
      <c r="B288" s="3493">
        <v>270</v>
      </c>
      <c r="C288" s="3494">
        <v>11</v>
      </c>
      <c r="D288" s="3495" t="s">
        <v>3680</v>
      </c>
      <c r="E288" s="3494">
        <v>47.73</v>
      </c>
      <c r="F288" s="3494">
        <v>3</v>
      </c>
      <c r="G288" s="3494" t="s">
        <v>3407</v>
      </c>
      <c r="H288" s="3492" t="s">
        <v>21</v>
      </c>
      <c r="I288" s="3479" t="s">
        <v>3552</v>
      </c>
      <c r="J288" s="3479">
        <f>'[2]典型户型修正-办公'!S293</f>
        <v>68</v>
      </c>
      <c r="K288" s="3479">
        <f>'[2]典型户型修正-办公'!R293</f>
        <v>14318</v>
      </c>
    </row>
    <row r="289" spans="1:11">
      <c r="A289" s="3492"/>
      <c r="B289" s="3493">
        <v>271</v>
      </c>
      <c r="C289" s="3494">
        <v>11</v>
      </c>
      <c r="D289" s="3495" t="s">
        <v>3681</v>
      </c>
      <c r="E289" s="3494">
        <v>70.2</v>
      </c>
      <c r="F289" s="3494">
        <v>3</v>
      </c>
      <c r="G289" s="3494" t="s">
        <v>3407</v>
      </c>
      <c r="H289" s="3492" t="s">
        <v>21</v>
      </c>
      <c r="I289" s="3479" t="s">
        <v>3552</v>
      </c>
      <c r="J289" s="3479">
        <f>'[2]典型户型修正-办公'!S294</f>
        <v>102</v>
      </c>
      <c r="K289" s="3479">
        <f>'[2]典型户型修正-办公'!R294</f>
        <v>14461</v>
      </c>
    </row>
    <row r="290" spans="1:11">
      <c r="A290" s="3492"/>
      <c r="B290" s="3493">
        <v>272</v>
      </c>
      <c r="C290" s="3494">
        <v>12</v>
      </c>
      <c r="D290" s="3495" t="s">
        <v>3682</v>
      </c>
      <c r="E290" s="3494">
        <v>51.46</v>
      </c>
      <c r="F290" s="3494">
        <v>3</v>
      </c>
      <c r="G290" s="3494" t="s">
        <v>3407</v>
      </c>
      <c r="H290" s="3492" t="s">
        <v>21</v>
      </c>
      <c r="I290" s="3479" t="s">
        <v>3552</v>
      </c>
      <c r="J290" s="3479">
        <f>'[2]典型户型修正-办公'!S295</f>
        <v>74</v>
      </c>
      <c r="K290" s="3479">
        <f>'[2]典型户型修正-办公'!R295</f>
        <v>14318</v>
      </c>
    </row>
    <row r="291" spans="1:11">
      <c r="A291" s="3492"/>
      <c r="B291" s="3493">
        <v>273</v>
      </c>
      <c r="C291" s="3494">
        <v>12</v>
      </c>
      <c r="D291" s="3495" t="s">
        <v>3683</v>
      </c>
      <c r="E291" s="3494">
        <v>49.62</v>
      </c>
      <c r="F291" s="3494">
        <v>3</v>
      </c>
      <c r="G291" s="3494" t="s">
        <v>3407</v>
      </c>
      <c r="H291" s="3492" t="s">
        <v>21</v>
      </c>
      <c r="I291" s="3479" t="s">
        <v>3552</v>
      </c>
      <c r="J291" s="3479">
        <f>'[2]典型户型修正-办公'!S296</f>
        <v>71</v>
      </c>
      <c r="K291" s="3479">
        <f>'[2]典型户型修正-办公'!R296</f>
        <v>14318</v>
      </c>
    </row>
    <row r="292" spans="1:11">
      <c r="A292" s="3492"/>
      <c r="B292" s="3493">
        <v>274</v>
      </c>
      <c r="C292" s="3494">
        <v>12</v>
      </c>
      <c r="D292" s="3495" t="s">
        <v>3684</v>
      </c>
      <c r="E292" s="3494">
        <v>49.62</v>
      </c>
      <c r="F292" s="3494">
        <v>3</v>
      </c>
      <c r="G292" s="3494" t="s">
        <v>3407</v>
      </c>
      <c r="H292" s="3492" t="s">
        <v>21</v>
      </c>
      <c r="I292" s="3479" t="s">
        <v>3552</v>
      </c>
      <c r="J292" s="3479">
        <f>'[2]典型户型修正-办公'!S297</f>
        <v>71</v>
      </c>
      <c r="K292" s="3479">
        <f>'[2]典型户型修正-办公'!R297</f>
        <v>14318</v>
      </c>
    </row>
    <row r="293" spans="1:11">
      <c r="A293" s="3492"/>
      <c r="B293" s="3493">
        <v>275</v>
      </c>
      <c r="C293" s="3494">
        <v>12</v>
      </c>
      <c r="D293" s="3495" t="s">
        <v>3685</v>
      </c>
      <c r="E293" s="3494">
        <v>49.62</v>
      </c>
      <c r="F293" s="3494">
        <v>3</v>
      </c>
      <c r="G293" s="3494" t="s">
        <v>3407</v>
      </c>
      <c r="H293" s="3492" t="s">
        <v>21</v>
      </c>
      <c r="I293" s="3479" t="s">
        <v>3552</v>
      </c>
      <c r="J293" s="3479">
        <f>'[2]典型户型修正-办公'!S298</f>
        <v>71</v>
      </c>
      <c r="K293" s="3479">
        <f>'[2]典型户型修正-办公'!R298</f>
        <v>14318</v>
      </c>
    </row>
    <row r="294" spans="1:11">
      <c r="A294" s="3492"/>
      <c r="B294" s="3493">
        <v>276</v>
      </c>
      <c r="C294" s="3494">
        <v>12</v>
      </c>
      <c r="D294" s="3495" t="s">
        <v>3686</v>
      </c>
      <c r="E294" s="3494">
        <v>49.62</v>
      </c>
      <c r="F294" s="3494">
        <v>3</v>
      </c>
      <c r="G294" s="3494" t="s">
        <v>3407</v>
      </c>
      <c r="H294" s="3492" t="s">
        <v>21</v>
      </c>
      <c r="I294" s="3479" t="s">
        <v>3552</v>
      </c>
      <c r="J294" s="3479">
        <f>'[2]典型户型修正-办公'!S299</f>
        <v>71</v>
      </c>
      <c r="K294" s="3479">
        <f>'[2]典型户型修正-办公'!R299</f>
        <v>14318</v>
      </c>
    </row>
    <row r="295" spans="1:11">
      <c r="A295" s="3492"/>
      <c r="B295" s="3493">
        <v>277</v>
      </c>
      <c r="C295" s="3494">
        <v>12</v>
      </c>
      <c r="D295" s="3495" t="s">
        <v>3687</v>
      </c>
      <c r="E295" s="3494">
        <v>49.62</v>
      </c>
      <c r="F295" s="3494">
        <v>3</v>
      </c>
      <c r="G295" s="3494" t="s">
        <v>3407</v>
      </c>
      <c r="H295" s="3492" t="s">
        <v>21</v>
      </c>
      <c r="I295" s="3479" t="s">
        <v>3552</v>
      </c>
      <c r="J295" s="3479">
        <f>'[2]典型户型修正-办公'!S300</f>
        <v>71</v>
      </c>
      <c r="K295" s="3479">
        <f>'[2]典型户型修正-办公'!R300</f>
        <v>14318</v>
      </c>
    </row>
    <row r="296" spans="1:11">
      <c r="A296" s="3492"/>
      <c r="B296" s="3493">
        <v>278</v>
      </c>
      <c r="C296" s="3494">
        <v>12</v>
      </c>
      <c r="D296" s="3495" t="s">
        <v>3688</v>
      </c>
      <c r="E296" s="3494">
        <v>49.62</v>
      </c>
      <c r="F296" s="3494">
        <v>3</v>
      </c>
      <c r="G296" s="3494" t="s">
        <v>3407</v>
      </c>
      <c r="H296" s="3492" t="s">
        <v>21</v>
      </c>
      <c r="I296" s="3479" t="s">
        <v>3552</v>
      </c>
      <c r="J296" s="3479">
        <f>'[2]典型户型修正-办公'!S301</f>
        <v>71</v>
      </c>
      <c r="K296" s="3479">
        <f>'[2]典型户型修正-办公'!R301</f>
        <v>14318</v>
      </c>
    </row>
    <row r="297" spans="1:11">
      <c r="A297" s="3492"/>
      <c r="B297" s="3493">
        <v>279</v>
      </c>
      <c r="C297" s="3494">
        <v>12</v>
      </c>
      <c r="D297" s="3495" t="s">
        <v>3689</v>
      </c>
      <c r="E297" s="3494">
        <v>49.62</v>
      </c>
      <c r="F297" s="3494">
        <v>3</v>
      </c>
      <c r="G297" s="3494" t="s">
        <v>3407</v>
      </c>
      <c r="H297" s="3492" t="s">
        <v>21</v>
      </c>
      <c r="I297" s="3479" t="s">
        <v>3552</v>
      </c>
      <c r="J297" s="3479">
        <f>'[2]典型户型修正-办公'!S302</f>
        <v>71</v>
      </c>
      <c r="K297" s="3479">
        <f>'[2]典型户型修正-办公'!R302</f>
        <v>14318</v>
      </c>
    </row>
    <row r="298" spans="1:11">
      <c r="A298" s="3492"/>
      <c r="B298" s="3493">
        <v>280</v>
      </c>
      <c r="C298" s="3494">
        <v>12</v>
      </c>
      <c r="D298" s="3495" t="s">
        <v>3690</v>
      </c>
      <c r="E298" s="3494">
        <v>49.62</v>
      </c>
      <c r="F298" s="3494">
        <v>3</v>
      </c>
      <c r="G298" s="3494" t="s">
        <v>3407</v>
      </c>
      <c r="H298" s="3492" t="s">
        <v>21</v>
      </c>
      <c r="I298" s="3479" t="s">
        <v>3552</v>
      </c>
      <c r="J298" s="3479">
        <f>'[2]典型户型修正-办公'!S303</f>
        <v>71</v>
      </c>
      <c r="K298" s="3479">
        <f>'[2]典型户型修正-办公'!R303</f>
        <v>14318</v>
      </c>
    </row>
    <row r="299" spans="1:11">
      <c r="A299" s="3492"/>
      <c r="B299" s="3493">
        <v>281</v>
      </c>
      <c r="C299" s="3494">
        <v>12</v>
      </c>
      <c r="D299" s="3495" t="s">
        <v>3691</v>
      </c>
      <c r="E299" s="3494">
        <v>49.62</v>
      </c>
      <c r="F299" s="3494">
        <v>3</v>
      </c>
      <c r="G299" s="3494" t="s">
        <v>3407</v>
      </c>
      <c r="H299" s="3492" t="s">
        <v>21</v>
      </c>
      <c r="I299" s="3479" t="s">
        <v>3552</v>
      </c>
      <c r="J299" s="3479">
        <f>'[2]典型户型修正-办公'!S304</f>
        <v>71</v>
      </c>
      <c r="K299" s="3479">
        <f>'[2]典型户型修正-办公'!R304</f>
        <v>14318</v>
      </c>
    </row>
    <row r="300" spans="1:11">
      <c r="A300" s="3492"/>
      <c r="B300" s="3493">
        <v>282</v>
      </c>
      <c r="C300" s="3494">
        <v>12</v>
      </c>
      <c r="D300" s="3495" t="s">
        <v>3692</v>
      </c>
      <c r="E300" s="3494">
        <v>49.62</v>
      </c>
      <c r="F300" s="3494">
        <v>3</v>
      </c>
      <c r="G300" s="3494" t="s">
        <v>3407</v>
      </c>
      <c r="H300" s="3492" t="s">
        <v>21</v>
      </c>
      <c r="I300" s="3479" t="s">
        <v>3552</v>
      </c>
      <c r="J300" s="3479">
        <f>'[2]典型户型修正-办公'!S305</f>
        <v>71</v>
      </c>
      <c r="K300" s="3479">
        <f>'[2]典型户型修正-办公'!R305</f>
        <v>14318</v>
      </c>
    </row>
    <row r="301" spans="1:11">
      <c r="A301" s="3492"/>
      <c r="B301" s="3493">
        <v>283</v>
      </c>
      <c r="C301" s="3494">
        <v>12</v>
      </c>
      <c r="D301" s="3495" t="s">
        <v>3693</v>
      </c>
      <c r="E301" s="3494">
        <v>49.62</v>
      </c>
      <c r="F301" s="3494">
        <v>3</v>
      </c>
      <c r="G301" s="3494" t="s">
        <v>3407</v>
      </c>
      <c r="H301" s="3492" t="s">
        <v>21</v>
      </c>
      <c r="I301" s="3479" t="s">
        <v>3552</v>
      </c>
      <c r="J301" s="3479">
        <f>'[2]典型户型修正-办公'!S306</f>
        <v>71</v>
      </c>
      <c r="K301" s="3479">
        <f>'[2]典型户型修正-办公'!R306</f>
        <v>14318</v>
      </c>
    </row>
    <row r="302" spans="1:11">
      <c r="A302" s="3492"/>
      <c r="B302" s="3493">
        <v>284</v>
      </c>
      <c r="C302" s="3494">
        <v>12</v>
      </c>
      <c r="D302" s="3495" t="s">
        <v>3694</v>
      </c>
      <c r="E302" s="3494">
        <v>49.62</v>
      </c>
      <c r="F302" s="3494">
        <v>3</v>
      </c>
      <c r="G302" s="3494" t="s">
        <v>3407</v>
      </c>
      <c r="H302" s="3492" t="s">
        <v>21</v>
      </c>
      <c r="I302" s="3479" t="s">
        <v>3552</v>
      </c>
      <c r="J302" s="3479">
        <f>'[2]典型户型修正-办公'!S307</f>
        <v>71</v>
      </c>
      <c r="K302" s="3479">
        <f>'[2]典型户型修正-办公'!R307</f>
        <v>14318</v>
      </c>
    </row>
    <row r="303" spans="1:11">
      <c r="A303" s="3492"/>
      <c r="B303" s="3493">
        <v>285</v>
      </c>
      <c r="C303" s="3494">
        <v>12</v>
      </c>
      <c r="D303" s="3495" t="s">
        <v>3695</v>
      </c>
      <c r="E303" s="3494">
        <v>49.62</v>
      </c>
      <c r="F303" s="3494">
        <v>3</v>
      </c>
      <c r="G303" s="3494" t="s">
        <v>3407</v>
      </c>
      <c r="H303" s="3492" t="s">
        <v>21</v>
      </c>
      <c r="I303" s="3479" t="s">
        <v>3552</v>
      </c>
      <c r="J303" s="3479">
        <f>'[2]典型户型修正-办公'!S308</f>
        <v>71</v>
      </c>
      <c r="K303" s="3479">
        <f>'[2]典型户型修正-办公'!R308</f>
        <v>14318</v>
      </c>
    </row>
    <row r="304" spans="1:11">
      <c r="A304" s="3492"/>
      <c r="B304" s="3493">
        <v>286</v>
      </c>
      <c r="C304" s="3494">
        <v>12</v>
      </c>
      <c r="D304" s="3495" t="s">
        <v>3696</v>
      </c>
      <c r="E304" s="3494">
        <v>49.62</v>
      </c>
      <c r="F304" s="3494">
        <v>3</v>
      </c>
      <c r="G304" s="3494" t="s">
        <v>3407</v>
      </c>
      <c r="H304" s="3492" t="s">
        <v>21</v>
      </c>
      <c r="I304" s="3479" t="s">
        <v>3552</v>
      </c>
      <c r="J304" s="3479">
        <f>'[2]典型户型修正-办公'!S309</f>
        <v>71</v>
      </c>
      <c r="K304" s="3479">
        <f>'[2]典型户型修正-办公'!R309</f>
        <v>14318</v>
      </c>
    </row>
    <row r="305" spans="1:11">
      <c r="A305" s="3492"/>
      <c r="B305" s="3493">
        <v>287</v>
      </c>
      <c r="C305" s="3494">
        <v>12</v>
      </c>
      <c r="D305" s="3495" t="s">
        <v>3697</v>
      </c>
      <c r="E305" s="3494">
        <v>68.78</v>
      </c>
      <c r="F305" s="3494">
        <v>3</v>
      </c>
      <c r="G305" s="3494" t="s">
        <v>3407</v>
      </c>
      <c r="H305" s="3492" t="s">
        <v>21</v>
      </c>
      <c r="I305" s="3479" t="s">
        <v>3552</v>
      </c>
      <c r="J305" s="3479">
        <f>'[2]典型户型修正-办公'!S310</f>
        <v>99</v>
      </c>
      <c r="K305" s="3479">
        <f>'[2]典型户型修正-办公'!R310</f>
        <v>14461</v>
      </c>
    </row>
    <row r="306" spans="1:11">
      <c r="A306" s="3492"/>
      <c r="B306" s="3493">
        <v>288</v>
      </c>
      <c r="C306" s="3494">
        <v>12</v>
      </c>
      <c r="D306" s="3495" t="s">
        <v>3698</v>
      </c>
      <c r="E306" s="3494">
        <v>38.1</v>
      </c>
      <c r="F306" s="3494">
        <v>3</v>
      </c>
      <c r="G306" s="3494" t="s">
        <v>3407</v>
      </c>
      <c r="H306" s="3492" t="s">
        <v>21</v>
      </c>
      <c r="I306" s="3479" t="s">
        <v>3552</v>
      </c>
      <c r="J306" s="3479">
        <f>'[2]典型户型修正-办公'!S311</f>
        <v>55</v>
      </c>
      <c r="K306" s="3479">
        <f>'[2]典型户型修正-办公'!R311</f>
        <v>14318</v>
      </c>
    </row>
    <row r="307" spans="1:11">
      <c r="A307" s="3492"/>
      <c r="B307" s="3493">
        <v>289</v>
      </c>
      <c r="C307" s="3494">
        <v>12</v>
      </c>
      <c r="D307" s="3495" t="s">
        <v>3699</v>
      </c>
      <c r="E307" s="3494">
        <v>41.4</v>
      </c>
      <c r="F307" s="3494">
        <v>3</v>
      </c>
      <c r="G307" s="3494" t="s">
        <v>3407</v>
      </c>
      <c r="H307" s="3492" t="s">
        <v>21</v>
      </c>
      <c r="I307" s="3479" t="s">
        <v>3552</v>
      </c>
      <c r="J307" s="3479">
        <f>'[2]典型户型修正-办公'!S312</f>
        <v>59</v>
      </c>
      <c r="K307" s="3479">
        <f>'[2]典型户型修正-办公'!R312</f>
        <v>14318</v>
      </c>
    </row>
    <row r="308" spans="1:11">
      <c r="A308" s="3492"/>
      <c r="B308" s="3493">
        <v>290</v>
      </c>
      <c r="C308" s="3494">
        <v>12</v>
      </c>
      <c r="D308" s="3495" t="s">
        <v>3700</v>
      </c>
      <c r="E308" s="3494">
        <v>44.09</v>
      </c>
      <c r="F308" s="3494">
        <v>3</v>
      </c>
      <c r="G308" s="3494" t="s">
        <v>3407</v>
      </c>
      <c r="H308" s="3492" t="s">
        <v>21</v>
      </c>
      <c r="I308" s="3479" t="s">
        <v>3552</v>
      </c>
      <c r="J308" s="3479">
        <f>'[2]典型户型修正-办公'!S313</f>
        <v>63</v>
      </c>
      <c r="K308" s="3479">
        <f>'[2]典型户型修正-办公'!R313</f>
        <v>14318</v>
      </c>
    </row>
    <row r="309" spans="1:11">
      <c r="A309" s="3492"/>
      <c r="B309" s="3493">
        <v>291</v>
      </c>
      <c r="C309" s="3494">
        <v>12</v>
      </c>
      <c r="D309" s="3495" t="s">
        <v>3701</v>
      </c>
      <c r="E309" s="3494">
        <v>46.17</v>
      </c>
      <c r="F309" s="3494">
        <v>3</v>
      </c>
      <c r="G309" s="3494" t="s">
        <v>3407</v>
      </c>
      <c r="H309" s="3492" t="s">
        <v>21</v>
      </c>
      <c r="I309" s="3479" t="s">
        <v>3552</v>
      </c>
      <c r="J309" s="3479">
        <f>'[2]典型户型修正-办公'!S314</f>
        <v>66</v>
      </c>
      <c r="K309" s="3479">
        <f>'[2]典型户型修正-办公'!R314</f>
        <v>14318</v>
      </c>
    </row>
    <row r="310" spans="1:11">
      <c r="A310" s="3492"/>
      <c r="B310" s="3493">
        <v>292</v>
      </c>
      <c r="C310" s="3494">
        <v>12</v>
      </c>
      <c r="D310" s="3495" t="s">
        <v>3702</v>
      </c>
      <c r="E310" s="3494">
        <v>47.65</v>
      </c>
      <c r="F310" s="3494">
        <v>3</v>
      </c>
      <c r="G310" s="3494" t="s">
        <v>3407</v>
      </c>
      <c r="H310" s="3492" t="s">
        <v>21</v>
      </c>
      <c r="I310" s="3479" t="s">
        <v>3552</v>
      </c>
      <c r="J310" s="3479">
        <f>'[2]典型户型修正-办公'!S315</f>
        <v>68</v>
      </c>
      <c r="K310" s="3479">
        <f>'[2]典型户型修正-办公'!R315</f>
        <v>14318</v>
      </c>
    </row>
    <row r="311" spans="1:11">
      <c r="A311" s="3492"/>
      <c r="B311" s="3493">
        <v>293</v>
      </c>
      <c r="C311" s="3494">
        <v>12</v>
      </c>
      <c r="D311" s="3495" t="s">
        <v>3703</v>
      </c>
      <c r="E311" s="3494">
        <v>48.6</v>
      </c>
      <c r="F311" s="3494">
        <v>3</v>
      </c>
      <c r="G311" s="3494" t="s">
        <v>3407</v>
      </c>
      <c r="H311" s="3492" t="s">
        <v>21</v>
      </c>
      <c r="I311" s="3479" t="s">
        <v>3552</v>
      </c>
      <c r="J311" s="3479">
        <f>'[2]典型户型修正-办公'!S316</f>
        <v>70</v>
      </c>
      <c r="K311" s="3479">
        <f>'[2]典型户型修正-办公'!R316</f>
        <v>14318</v>
      </c>
    </row>
    <row r="312" spans="1:11">
      <c r="A312" s="3492"/>
      <c r="B312" s="3493">
        <v>294</v>
      </c>
      <c r="C312" s="3494">
        <v>12</v>
      </c>
      <c r="D312" s="3495" t="s">
        <v>3704</v>
      </c>
      <c r="E312" s="3494">
        <v>48.89</v>
      </c>
      <c r="F312" s="3494">
        <v>3</v>
      </c>
      <c r="G312" s="3494" t="s">
        <v>3407</v>
      </c>
      <c r="H312" s="3492" t="s">
        <v>21</v>
      </c>
      <c r="I312" s="3479" t="s">
        <v>3552</v>
      </c>
      <c r="J312" s="3479">
        <f>'[2]典型户型修正-办公'!S317</f>
        <v>70</v>
      </c>
      <c r="K312" s="3479">
        <f>'[2]典型户型修正-办公'!R317</f>
        <v>14318</v>
      </c>
    </row>
    <row r="313" spans="1:11">
      <c r="A313" s="3492"/>
      <c r="B313" s="3493">
        <v>295</v>
      </c>
      <c r="C313" s="3494">
        <v>12</v>
      </c>
      <c r="D313" s="3495" t="s">
        <v>3705</v>
      </c>
      <c r="E313" s="3494">
        <v>48.59</v>
      </c>
      <c r="F313" s="3494">
        <v>3</v>
      </c>
      <c r="G313" s="3494" t="s">
        <v>3407</v>
      </c>
      <c r="H313" s="3492" t="s">
        <v>21</v>
      </c>
      <c r="I313" s="3479" t="s">
        <v>3552</v>
      </c>
      <c r="J313" s="3479">
        <f>'[2]典型户型修正-办公'!S318</f>
        <v>70</v>
      </c>
      <c r="K313" s="3479">
        <f>'[2]典型户型修正-办公'!R318</f>
        <v>14318</v>
      </c>
    </row>
    <row r="314" spans="1:11">
      <c r="A314" s="3492"/>
      <c r="B314" s="3493">
        <v>296</v>
      </c>
      <c r="C314" s="3494">
        <v>12</v>
      </c>
      <c r="D314" s="3495" t="s">
        <v>3706</v>
      </c>
      <c r="E314" s="3494">
        <v>47.73</v>
      </c>
      <c r="F314" s="3494">
        <v>3</v>
      </c>
      <c r="G314" s="3494" t="s">
        <v>3407</v>
      </c>
      <c r="H314" s="3492" t="s">
        <v>21</v>
      </c>
      <c r="I314" s="3479" t="s">
        <v>3552</v>
      </c>
      <c r="J314" s="3479">
        <f>'[2]典型户型修正-办公'!S319</f>
        <v>68</v>
      </c>
      <c r="K314" s="3479">
        <f>'[2]典型户型修正-办公'!R319</f>
        <v>14318</v>
      </c>
    </row>
    <row r="315" spans="1:11">
      <c r="A315" s="3492"/>
      <c r="B315" s="3493">
        <v>297</v>
      </c>
      <c r="C315" s="3494">
        <v>12</v>
      </c>
      <c r="D315" s="3495" t="s">
        <v>3707</v>
      </c>
      <c r="E315" s="3494">
        <v>70.2</v>
      </c>
      <c r="F315" s="3494">
        <v>3</v>
      </c>
      <c r="G315" s="3494" t="s">
        <v>3407</v>
      </c>
      <c r="H315" s="3492" t="s">
        <v>21</v>
      </c>
      <c r="I315" s="3479" t="s">
        <v>3552</v>
      </c>
      <c r="J315" s="3479">
        <f>'[2]典型户型修正-办公'!S320</f>
        <v>102</v>
      </c>
      <c r="K315" s="3479">
        <f>'[2]典型户型修正-办公'!R320</f>
        <v>14461</v>
      </c>
    </row>
    <row r="316" spans="1:11">
      <c r="A316" s="3492"/>
      <c r="B316" s="3493">
        <v>298</v>
      </c>
      <c r="C316" s="3494">
        <v>13</v>
      </c>
      <c r="D316" s="3495" t="s">
        <v>3708</v>
      </c>
      <c r="E316" s="3494">
        <v>51.46</v>
      </c>
      <c r="F316" s="3494">
        <v>3</v>
      </c>
      <c r="G316" s="3494" t="s">
        <v>3407</v>
      </c>
      <c r="H316" s="3492" t="s">
        <v>21</v>
      </c>
      <c r="I316" s="3479" t="s">
        <v>3709</v>
      </c>
      <c r="J316" s="3479">
        <f>'[2]典型户型修正-办公'!S321</f>
        <v>75</v>
      </c>
      <c r="K316" s="3479">
        <f>'[2]典型户型修正-办公'!R321</f>
        <v>14529</v>
      </c>
    </row>
    <row r="317" spans="1:11">
      <c r="A317" s="3492"/>
      <c r="B317" s="3493">
        <v>299</v>
      </c>
      <c r="C317" s="3494">
        <v>13</v>
      </c>
      <c r="D317" s="3495" t="s">
        <v>3710</v>
      </c>
      <c r="E317" s="3494">
        <v>49.62</v>
      </c>
      <c r="F317" s="3494">
        <v>3</v>
      </c>
      <c r="G317" s="3494" t="s">
        <v>3407</v>
      </c>
      <c r="H317" s="3492" t="s">
        <v>21</v>
      </c>
      <c r="I317" s="3479" t="s">
        <v>3709</v>
      </c>
      <c r="J317" s="3479">
        <f>'[2]典型户型修正-办公'!S322</f>
        <v>72</v>
      </c>
      <c r="K317" s="3479">
        <f>'[2]典型户型修正-办公'!R322</f>
        <v>14529</v>
      </c>
    </row>
    <row r="318" spans="1:11">
      <c r="A318" s="3492"/>
      <c r="B318" s="3493">
        <v>300</v>
      </c>
      <c r="C318" s="3494">
        <v>13</v>
      </c>
      <c r="D318" s="3495" t="s">
        <v>3711</v>
      </c>
      <c r="E318" s="3494">
        <v>49.62</v>
      </c>
      <c r="F318" s="3494">
        <v>3</v>
      </c>
      <c r="G318" s="3494" t="s">
        <v>3407</v>
      </c>
      <c r="H318" s="3492" t="s">
        <v>21</v>
      </c>
      <c r="I318" s="3479" t="s">
        <v>3709</v>
      </c>
      <c r="J318" s="3479">
        <f>'[2]典型户型修正-办公'!S323</f>
        <v>72</v>
      </c>
      <c r="K318" s="3479">
        <f>'[2]典型户型修正-办公'!R323</f>
        <v>14529</v>
      </c>
    </row>
    <row r="319" spans="1:11">
      <c r="A319" s="3492"/>
      <c r="B319" s="3493">
        <v>301</v>
      </c>
      <c r="C319" s="3494">
        <v>13</v>
      </c>
      <c r="D319" s="3495" t="s">
        <v>3712</v>
      </c>
      <c r="E319" s="3494">
        <v>49.62</v>
      </c>
      <c r="F319" s="3494">
        <v>3</v>
      </c>
      <c r="G319" s="3494" t="s">
        <v>3407</v>
      </c>
      <c r="H319" s="3492" t="s">
        <v>21</v>
      </c>
      <c r="I319" s="3479" t="s">
        <v>3709</v>
      </c>
      <c r="J319" s="3479">
        <f>'[2]典型户型修正-办公'!S324</f>
        <v>72</v>
      </c>
      <c r="K319" s="3479">
        <f>'[2]典型户型修正-办公'!R324</f>
        <v>14529</v>
      </c>
    </row>
    <row r="320" spans="1:11">
      <c r="A320" s="3492"/>
      <c r="B320" s="3493">
        <v>302</v>
      </c>
      <c r="C320" s="3494">
        <v>13</v>
      </c>
      <c r="D320" s="3495" t="s">
        <v>3713</v>
      </c>
      <c r="E320" s="3494">
        <v>49.62</v>
      </c>
      <c r="F320" s="3494">
        <v>3</v>
      </c>
      <c r="G320" s="3494" t="s">
        <v>3407</v>
      </c>
      <c r="H320" s="3492" t="s">
        <v>21</v>
      </c>
      <c r="I320" s="3479" t="s">
        <v>3709</v>
      </c>
      <c r="J320" s="3479">
        <f>'[2]典型户型修正-办公'!S325</f>
        <v>72</v>
      </c>
      <c r="K320" s="3479">
        <f>'[2]典型户型修正-办公'!R325</f>
        <v>14529</v>
      </c>
    </row>
    <row r="321" spans="1:11">
      <c r="A321" s="3492"/>
      <c r="B321" s="3493">
        <v>303</v>
      </c>
      <c r="C321" s="3494">
        <v>13</v>
      </c>
      <c r="D321" s="3495" t="s">
        <v>3714</v>
      </c>
      <c r="E321" s="3494">
        <v>49.62</v>
      </c>
      <c r="F321" s="3494">
        <v>3</v>
      </c>
      <c r="G321" s="3494" t="s">
        <v>3407</v>
      </c>
      <c r="H321" s="3492" t="s">
        <v>21</v>
      </c>
      <c r="I321" s="3479" t="s">
        <v>3709</v>
      </c>
      <c r="J321" s="3479">
        <f>'[2]典型户型修正-办公'!S326</f>
        <v>72</v>
      </c>
      <c r="K321" s="3479">
        <f>'[2]典型户型修正-办公'!R326</f>
        <v>14529</v>
      </c>
    </row>
    <row r="322" spans="1:11">
      <c r="A322" s="3492"/>
      <c r="B322" s="3493">
        <v>304</v>
      </c>
      <c r="C322" s="3494">
        <v>13</v>
      </c>
      <c r="D322" s="3495" t="s">
        <v>3715</v>
      </c>
      <c r="E322" s="3494">
        <v>49.62</v>
      </c>
      <c r="F322" s="3494">
        <v>3</v>
      </c>
      <c r="G322" s="3494" t="s">
        <v>3407</v>
      </c>
      <c r="H322" s="3492" t="s">
        <v>21</v>
      </c>
      <c r="I322" s="3479" t="s">
        <v>3709</v>
      </c>
      <c r="J322" s="3479">
        <f>'[2]典型户型修正-办公'!S327</f>
        <v>72</v>
      </c>
      <c r="K322" s="3479">
        <f>'[2]典型户型修正-办公'!R327</f>
        <v>14529</v>
      </c>
    </row>
    <row r="323" spans="1:11">
      <c r="A323" s="3492"/>
      <c r="B323" s="3493">
        <v>305</v>
      </c>
      <c r="C323" s="3494">
        <v>13</v>
      </c>
      <c r="D323" s="3495" t="s">
        <v>3716</v>
      </c>
      <c r="E323" s="3494">
        <v>49.62</v>
      </c>
      <c r="F323" s="3494">
        <v>3</v>
      </c>
      <c r="G323" s="3494" t="s">
        <v>3407</v>
      </c>
      <c r="H323" s="3492" t="s">
        <v>21</v>
      </c>
      <c r="I323" s="3479" t="s">
        <v>3709</v>
      </c>
      <c r="J323" s="3479">
        <f>'[2]典型户型修正-办公'!S328</f>
        <v>72</v>
      </c>
      <c r="K323" s="3479">
        <f>'[2]典型户型修正-办公'!R328</f>
        <v>14529</v>
      </c>
    </row>
    <row r="324" spans="1:11">
      <c r="A324" s="3492"/>
      <c r="B324" s="3493">
        <v>306</v>
      </c>
      <c r="C324" s="3494">
        <v>13</v>
      </c>
      <c r="D324" s="3495" t="s">
        <v>3717</v>
      </c>
      <c r="E324" s="3494">
        <v>49.62</v>
      </c>
      <c r="F324" s="3494">
        <v>3</v>
      </c>
      <c r="G324" s="3494" t="s">
        <v>3407</v>
      </c>
      <c r="H324" s="3492" t="s">
        <v>21</v>
      </c>
      <c r="I324" s="3479" t="s">
        <v>3709</v>
      </c>
      <c r="J324" s="3479">
        <f>'[2]典型户型修正-办公'!S329</f>
        <v>72</v>
      </c>
      <c r="K324" s="3479">
        <f>'[2]典型户型修正-办公'!R329</f>
        <v>14529</v>
      </c>
    </row>
    <row r="325" spans="1:11">
      <c r="A325" s="3492"/>
      <c r="B325" s="3493">
        <v>307</v>
      </c>
      <c r="C325" s="3494">
        <v>13</v>
      </c>
      <c r="D325" s="3495" t="s">
        <v>3718</v>
      </c>
      <c r="E325" s="3494">
        <v>49.62</v>
      </c>
      <c r="F325" s="3494">
        <v>3</v>
      </c>
      <c r="G325" s="3494" t="s">
        <v>3407</v>
      </c>
      <c r="H325" s="3492" t="s">
        <v>21</v>
      </c>
      <c r="I325" s="3479" t="s">
        <v>3709</v>
      </c>
      <c r="J325" s="3479">
        <f>'[2]典型户型修正-办公'!S330</f>
        <v>72</v>
      </c>
      <c r="K325" s="3479">
        <f>'[2]典型户型修正-办公'!R330</f>
        <v>14529</v>
      </c>
    </row>
    <row r="326" spans="1:11">
      <c r="A326" s="3492"/>
      <c r="B326" s="3493">
        <v>308</v>
      </c>
      <c r="C326" s="3494">
        <v>13</v>
      </c>
      <c r="D326" s="3495" t="s">
        <v>3719</v>
      </c>
      <c r="E326" s="3494">
        <v>49.62</v>
      </c>
      <c r="F326" s="3494">
        <v>3</v>
      </c>
      <c r="G326" s="3494" t="s">
        <v>3407</v>
      </c>
      <c r="H326" s="3492" t="s">
        <v>21</v>
      </c>
      <c r="I326" s="3479" t="s">
        <v>3709</v>
      </c>
      <c r="J326" s="3479">
        <f>'[2]典型户型修正-办公'!S331</f>
        <v>72</v>
      </c>
      <c r="K326" s="3479">
        <f>'[2]典型户型修正-办公'!R331</f>
        <v>14529</v>
      </c>
    </row>
    <row r="327" spans="1:11">
      <c r="A327" s="3492"/>
      <c r="B327" s="3493">
        <v>309</v>
      </c>
      <c r="C327" s="3494">
        <v>13</v>
      </c>
      <c r="D327" s="3495" t="s">
        <v>3720</v>
      </c>
      <c r="E327" s="3494">
        <v>49.62</v>
      </c>
      <c r="F327" s="3494">
        <v>3</v>
      </c>
      <c r="G327" s="3494" t="s">
        <v>3407</v>
      </c>
      <c r="H327" s="3492" t="s">
        <v>21</v>
      </c>
      <c r="I327" s="3479" t="s">
        <v>3709</v>
      </c>
      <c r="J327" s="3479">
        <f>'[2]典型户型修正-办公'!S332</f>
        <v>72</v>
      </c>
      <c r="K327" s="3479">
        <f>'[2]典型户型修正-办公'!R332</f>
        <v>14529</v>
      </c>
    </row>
    <row r="328" spans="1:11">
      <c r="A328" s="3492"/>
      <c r="B328" s="3493">
        <v>310</v>
      </c>
      <c r="C328" s="3494">
        <v>13</v>
      </c>
      <c r="D328" s="3495" t="s">
        <v>3721</v>
      </c>
      <c r="E328" s="3494">
        <v>49.62</v>
      </c>
      <c r="F328" s="3494">
        <v>3</v>
      </c>
      <c r="G328" s="3494" t="s">
        <v>3407</v>
      </c>
      <c r="H328" s="3492" t="s">
        <v>21</v>
      </c>
      <c r="I328" s="3479" t="s">
        <v>3709</v>
      </c>
      <c r="J328" s="3479">
        <f>'[2]典型户型修正-办公'!S333</f>
        <v>72</v>
      </c>
      <c r="K328" s="3479">
        <f>'[2]典型户型修正-办公'!R333</f>
        <v>14529</v>
      </c>
    </row>
    <row r="329" spans="1:11">
      <c r="A329" s="3492"/>
      <c r="B329" s="3493">
        <v>311</v>
      </c>
      <c r="C329" s="3494">
        <v>13</v>
      </c>
      <c r="D329" s="3495" t="s">
        <v>3722</v>
      </c>
      <c r="E329" s="3494">
        <v>49.62</v>
      </c>
      <c r="F329" s="3494">
        <v>3</v>
      </c>
      <c r="G329" s="3494" t="s">
        <v>3407</v>
      </c>
      <c r="H329" s="3492" t="s">
        <v>21</v>
      </c>
      <c r="I329" s="3479" t="s">
        <v>3709</v>
      </c>
      <c r="J329" s="3479">
        <f>'[2]典型户型修正-办公'!S334</f>
        <v>72</v>
      </c>
      <c r="K329" s="3479">
        <f>'[2]典型户型修正-办公'!R334</f>
        <v>14529</v>
      </c>
    </row>
    <row r="330" spans="1:11">
      <c r="A330" s="3492"/>
      <c r="B330" s="3493">
        <v>312</v>
      </c>
      <c r="C330" s="3494">
        <v>13</v>
      </c>
      <c r="D330" s="3495" t="s">
        <v>3723</v>
      </c>
      <c r="E330" s="3494">
        <v>49.62</v>
      </c>
      <c r="F330" s="3494">
        <v>3</v>
      </c>
      <c r="G330" s="3494" t="s">
        <v>3407</v>
      </c>
      <c r="H330" s="3492" t="s">
        <v>21</v>
      </c>
      <c r="I330" s="3479" t="s">
        <v>3709</v>
      </c>
      <c r="J330" s="3479">
        <f>'[2]典型户型修正-办公'!S335</f>
        <v>72</v>
      </c>
      <c r="K330" s="3479">
        <f>'[2]典型户型修正-办公'!R335</f>
        <v>14529</v>
      </c>
    </row>
    <row r="331" spans="1:11">
      <c r="A331" s="3492"/>
      <c r="B331" s="3493">
        <v>313</v>
      </c>
      <c r="C331" s="3494">
        <v>13</v>
      </c>
      <c r="D331" s="3495" t="s">
        <v>3724</v>
      </c>
      <c r="E331" s="3494">
        <v>68.78</v>
      </c>
      <c r="F331" s="3494">
        <v>3</v>
      </c>
      <c r="G331" s="3494" t="s">
        <v>3407</v>
      </c>
      <c r="H331" s="3492" t="s">
        <v>21</v>
      </c>
      <c r="I331" s="3479" t="s">
        <v>3709</v>
      </c>
      <c r="J331" s="3479">
        <f>'[2]典型户型修正-办公'!S336</f>
        <v>101</v>
      </c>
      <c r="K331" s="3479">
        <f>'[2]典型户型修正-办公'!R336</f>
        <v>14674</v>
      </c>
    </row>
    <row r="332" spans="1:11">
      <c r="A332" s="3492"/>
      <c r="B332" s="3493">
        <v>314</v>
      </c>
      <c r="C332" s="3494">
        <v>13</v>
      </c>
      <c r="D332" s="3495" t="s">
        <v>3725</v>
      </c>
      <c r="E332" s="3494">
        <v>38.1</v>
      </c>
      <c r="F332" s="3494">
        <v>3</v>
      </c>
      <c r="G332" s="3494" t="s">
        <v>3407</v>
      </c>
      <c r="H332" s="3492" t="s">
        <v>21</v>
      </c>
      <c r="I332" s="3479" t="s">
        <v>3709</v>
      </c>
      <c r="J332" s="3479">
        <f>'[2]典型户型修正-办公'!S337</f>
        <v>55</v>
      </c>
      <c r="K332" s="3479">
        <f>'[2]典型户型修正-办公'!R337</f>
        <v>14529</v>
      </c>
    </row>
    <row r="333" spans="1:11">
      <c r="A333" s="3492"/>
      <c r="B333" s="3493">
        <v>315</v>
      </c>
      <c r="C333" s="3494">
        <v>13</v>
      </c>
      <c r="D333" s="3495" t="s">
        <v>3726</v>
      </c>
      <c r="E333" s="3494">
        <v>41.4</v>
      </c>
      <c r="F333" s="3494">
        <v>3</v>
      </c>
      <c r="G333" s="3494" t="s">
        <v>3407</v>
      </c>
      <c r="H333" s="3492" t="s">
        <v>21</v>
      </c>
      <c r="I333" s="3479" t="s">
        <v>3709</v>
      </c>
      <c r="J333" s="3479">
        <f>'[2]典型户型修正-办公'!S338</f>
        <v>60</v>
      </c>
      <c r="K333" s="3479">
        <f>'[2]典型户型修正-办公'!R338</f>
        <v>14529</v>
      </c>
    </row>
    <row r="334" spans="1:11">
      <c r="A334" s="3492"/>
      <c r="B334" s="3493">
        <v>316</v>
      </c>
      <c r="C334" s="3494">
        <v>13</v>
      </c>
      <c r="D334" s="3495" t="s">
        <v>3727</v>
      </c>
      <c r="E334" s="3494">
        <v>44.09</v>
      </c>
      <c r="F334" s="3494">
        <v>3</v>
      </c>
      <c r="G334" s="3494" t="s">
        <v>3407</v>
      </c>
      <c r="H334" s="3492" t="s">
        <v>21</v>
      </c>
      <c r="I334" s="3479" t="s">
        <v>3709</v>
      </c>
      <c r="J334" s="3479">
        <f>'[2]典型户型修正-办公'!S339</f>
        <v>64</v>
      </c>
      <c r="K334" s="3479">
        <f>'[2]典型户型修正-办公'!R339</f>
        <v>14529</v>
      </c>
    </row>
    <row r="335" spans="1:11">
      <c r="A335" s="3492"/>
      <c r="B335" s="3493">
        <v>317</v>
      </c>
      <c r="C335" s="3494">
        <v>13</v>
      </c>
      <c r="D335" s="3495" t="s">
        <v>3728</v>
      </c>
      <c r="E335" s="3494">
        <v>46.17</v>
      </c>
      <c r="F335" s="3494">
        <v>3</v>
      </c>
      <c r="G335" s="3494" t="s">
        <v>3407</v>
      </c>
      <c r="H335" s="3492" t="s">
        <v>21</v>
      </c>
      <c r="I335" s="3479" t="s">
        <v>3709</v>
      </c>
      <c r="J335" s="3479">
        <f>'[2]典型户型修正-办公'!S340</f>
        <v>67</v>
      </c>
      <c r="K335" s="3479">
        <f>'[2]典型户型修正-办公'!R340</f>
        <v>14529</v>
      </c>
    </row>
    <row r="336" spans="1:11">
      <c r="A336" s="3492"/>
      <c r="B336" s="3493">
        <v>318</v>
      </c>
      <c r="C336" s="3494">
        <v>13</v>
      </c>
      <c r="D336" s="3495" t="s">
        <v>3729</v>
      </c>
      <c r="E336" s="3494">
        <v>47.65</v>
      </c>
      <c r="F336" s="3494">
        <v>3</v>
      </c>
      <c r="G336" s="3494" t="s">
        <v>3407</v>
      </c>
      <c r="H336" s="3492" t="s">
        <v>21</v>
      </c>
      <c r="I336" s="3479" t="s">
        <v>3709</v>
      </c>
      <c r="J336" s="3479">
        <f>'[2]典型户型修正-办公'!S341</f>
        <v>69</v>
      </c>
      <c r="K336" s="3479">
        <f>'[2]典型户型修正-办公'!R341</f>
        <v>14529</v>
      </c>
    </row>
    <row r="337" spans="1:11">
      <c r="A337" s="3492"/>
      <c r="B337" s="3493">
        <v>319</v>
      </c>
      <c r="C337" s="3494">
        <v>13</v>
      </c>
      <c r="D337" s="3495" t="s">
        <v>3730</v>
      </c>
      <c r="E337" s="3494">
        <v>48.6</v>
      </c>
      <c r="F337" s="3494">
        <v>3</v>
      </c>
      <c r="G337" s="3494" t="s">
        <v>3407</v>
      </c>
      <c r="H337" s="3492" t="s">
        <v>21</v>
      </c>
      <c r="I337" s="3479" t="s">
        <v>3709</v>
      </c>
      <c r="J337" s="3479">
        <f>'[2]典型户型修正-办公'!S342</f>
        <v>71</v>
      </c>
      <c r="K337" s="3479">
        <f>'[2]典型户型修正-办公'!R342</f>
        <v>14529</v>
      </c>
    </row>
    <row r="338" spans="1:11">
      <c r="A338" s="3492"/>
      <c r="B338" s="3493">
        <v>320</v>
      </c>
      <c r="C338" s="3494">
        <v>13</v>
      </c>
      <c r="D338" s="3495" t="s">
        <v>3731</v>
      </c>
      <c r="E338" s="3494">
        <v>48.89</v>
      </c>
      <c r="F338" s="3494">
        <v>3</v>
      </c>
      <c r="G338" s="3494" t="s">
        <v>3407</v>
      </c>
      <c r="H338" s="3492" t="s">
        <v>21</v>
      </c>
      <c r="I338" s="3479" t="s">
        <v>3709</v>
      </c>
      <c r="J338" s="3479">
        <f>'[2]典型户型修正-办公'!S343</f>
        <v>71</v>
      </c>
      <c r="K338" s="3479">
        <f>'[2]典型户型修正-办公'!R343</f>
        <v>14529</v>
      </c>
    </row>
    <row r="339" spans="1:11">
      <c r="A339" s="3492"/>
      <c r="B339" s="3493">
        <v>321</v>
      </c>
      <c r="C339" s="3494">
        <v>13</v>
      </c>
      <c r="D339" s="3495" t="s">
        <v>3732</v>
      </c>
      <c r="E339" s="3494">
        <v>48.59</v>
      </c>
      <c r="F339" s="3494">
        <v>3</v>
      </c>
      <c r="G339" s="3494" t="s">
        <v>3407</v>
      </c>
      <c r="H339" s="3492" t="s">
        <v>21</v>
      </c>
      <c r="I339" s="3479" t="s">
        <v>3709</v>
      </c>
      <c r="J339" s="3479">
        <f>'[2]典型户型修正-办公'!S344</f>
        <v>71</v>
      </c>
      <c r="K339" s="3479">
        <f>'[2]典型户型修正-办公'!R344</f>
        <v>14529</v>
      </c>
    </row>
    <row r="340" spans="1:11">
      <c r="A340" s="3492"/>
      <c r="B340" s="3493">
        <v>322</v>
      </c>
      <c r="C340" s="3494">
        <v>13</v>
      </c>
      <c r="D340" s="3495" t="s">
        <v>3733</v>
      </c>
      <c r="E340" s="3494">
        <v>47.73</v>
      </c>
      <c r="F340" s="3494">
        <v>3</v>
      </c>
      <c r="G340" s="3494" t="s">
        <v>3407</v>
      </c>
      <c r="H340" s="3492" t="s">
        <v>21</v>
      </c>
      <c r="I340" s="3479" t="s">
        <v>3709</v>
      </c>
      <c r="J340" s="3479">
        <f>'[2]典型户型修正-办公'!S345</f>
        <v>69</v>
      </c>
      <c r="K340" s="3479">
        <f>'[2]典型户型修正-办公'!R345</f>
        <v>14529</v>
      </c>
    </row>
    <row r="341" spans="1:11">
      <c r="A341" s="3492"/>
      <c r="B341" s="3493">
        <v>323</v>
      </c>
      <c r="C341" s="3494">
        <v>13</v>
      </c>
      <c r="D341" s="3495" t="s">
        <v>3734</v>
      </c>
      <c r="E341" s="3494">
        <v>70.2</v>
      </c>
      <c r="F341" s="3494">
        <v>3</v>
      </c>
      <c r="G341" s="3494" t="s">
        <v>3407</v>
      </c>
      <c r="H341" s="3492" t="s">
        <v>21</v>
      </c>
      <c r="I341" s="3479" t="s">
        <v>3709</v>
      </c>
      <c r="J341" s="3479">
        <f>'[2]典型户型修正-办公'!S346</f>
        <v>103</v>
      </c>
      <c r="K341" s="3479">
        <f>'[2]典型户型修正-办公'!R346</f>
        <v>14674</v>
      </c>
    </row>
    <row r="342" spans="1:11">
      <c r="A342" s="3492"/>
      <c r="B342" s="3493">
        <v>324</v>
      </c>
      <c r="C342" s="3494">
        <v>14</v>
      </c>
      <c r="D342" s="3495" t="s">
        <v>3735</v>
      </c>
      <c r="E342" s="3494">
        <v>51.46</v>
      </c>
      <c r="F342" s="3494">
        <v>3</v>
      </c>
      <c r="G342" s="3494" t="s">
        <v>3407</v>
      </c>
      <c r="H342" s="3492" t="s">
        <v>21</v>
      </c>
      <c r="I342" s="3479" t="s">
        <v>3709</v>
      </c>
      <c r="J342" s="3479">
        <f>'[2]典型户型修正-办公'!S347</f>
        <v>75</v>
      </c>
      <c r="K342" s="3479">
        <f>'[2]典型户型修正-办公'!R347</f>
        <v>14529</v>
      </c>
    </row>
    <row r="343" spans="1:11">
      <c r="A343" s="3492"/>
      <c r="B343" s="3493">
        <v>325</v>
      </c>
      <c r="C343" s="3494">
        <v>14</v>
      </c>
      <c r="D343" s="3495" t="s">
        <v>3736</v>
      </c>
      <c r="E343" s="3494">
        <v>49.62</v>
      </c>
      <c r="F343" s="3494">
        <v>3</v>
      </c>
      <c r="G343" s="3494" t="s">
        <v>3407</v>
      </c>
      <c r="H343" s="3492" t="s">
        <v>21</v>
      </c>
      <c r="I343" s="3479" t="s">
        <v>3709</v>
      </c>
      <c r="J343" s="3479">
        <f>'[2]典型户型修正-办公'!S348</f>
        <v>72</v>
      </c>
      <c r="K343" s="3479">
        <f>'[2]典型户型修正-办公'!R348</f>
        <v>14529</v>
      </c>
    </row>
    <row r="344" spans="1:11">
      <c r="A344" s="3492"/>
      <c r="B344" s="3493">
        <v>326</v>
      </c>
      <c r="C344" s="3494">
        <v>14</v>
      </c>
      <c r="D344" s="3495" t="s">
        <v>3737</v>
      </c>
      <c r="E344" s="3494">
        <v>49.62</v>
      </c>
      <c r="F344" s="3494">
        <v>3</v>
      </c>
      <c r="G344" s="3494" t="s">
        <v>3407</v>
      </c>
      <c r="H344" s="3492" t="s">
        <v>21</v>
      </c>
      <c r="I344" s="3479" t="s">
        <v>3709</v>
      </c>
      <c r="J344" s="3479">
        <f>'[2]典型户型修正-办公'!S349</f>
        <v>72</v>
      </c>
      <c r="K344" s="3479">
        <f>'[2]典型户型修正-办公'!R349</f>
        <v>14529</v>
      </c>
    </row>
    <row r="345" spans="1:11">
      <c r="A345" s="3492"/>
      <c r="B345" s="3493">
        <v>327</v>
      </c>
      <c r="C345" s="3494">
        <v>14</v>
      </c>
      <c r="D345" s="3495" t="s">
        <v>3738</v>
      </c>
      <c r="E345" s="3494">
        <v>49.62</v>
      </c>
      <c r="F345" s="3494">
        <v>3</v>
      </c>
      <c r="G345" s="3494" t="s">
        <v>3407</v>
      </c>
      <c r="H345" s="3492" t="s">
        <v>21</v>
      </c>
      <c r="I345" s="3479" t="s">
        <v>3709</v>
      </c>
      <c r="J345" s="3479">
        <f>'[2]典型户型修正-办公'!S350</f>
        <v>72</v>
      </c>
      <c r="K345" s="3479">
        <f>'[2]典型户型修正-办公'!R350</f>
        <v>14529</v>
      </c>
    </row>
    <row r="346" spans="1:11">
      <c r="A346" s="3492"/>
      <c r="B346" s="3493">
        <v>328</v>
      </c>
      <c r="C346" s="3494">
        <v>14</v>
      </c>
      <c r="D346" s="3495" t="s">
        <v>3739</v>
      </c>
      <c r="E346" s="3494">
        <v>49.62</v>
      </c>
      <c r="F346" s="3494">
        <v>3</v>
      </c>
      <c r="G346" s="3494" t="s">
        <v>3407</v>
      </c>
      <c r="H346" s="3492" t="s">
        <v>21</v>
      </c>
      <c r="I346" s="3479" t="s">
        <v>3709</v>
      </c>
      <c r="J346" s="3479">
        <f>'[2]典型户型修正-办公'!S351</f>
        <v>72</v>
      </c>
      <c r="K346" s="3479">
        <f>'[2]典型户型修正-办公'!R351</f>
        <v>14529</v>
      </c>
    </row>
    <row r="347" spans="1:11">
      <c r="A347" s="3492"/>
      <c r="B347" s="3493">
        <v>329</v>
      </c>
      <c r="C347" s="3494">
        <v>14</v>
      </c>
      <c r="D347" s="3495" t="s">
        <v>3740</v>
      </c>
      <c r="E347" s="3494">
        <v>49.62</v>
      </c>
      <c r="F347" s="3494">
        <v>3</v>
      </c>
      <c r="G347" s="3494" t="s">
        <v>3407</v>
      </c>
      <c r="H347" s="3492" t="s">
        <v>21</v>
      </c>
      <c r="I347" s="3479" t="s">
        <v>3709</v>
      </c>
      <c r="J347" s="3479">
        <f>'[2]典型户型修正-办公'!S352</f>
        <v>72</v>
      </c>
      <c r="K347" s="3479">
        <f>'[2]典型户型修正-办公'!R352</f>
        <v>14529</v>
      </c>
    </row>
    <row r="348" spans="1:11">
      <c r="A348" s="3492"/>
      <c r="B348" s="3493">
        <v>330</v>
      </c>
      <c r="C348" s="3494">
        <v>14</v>
      </c>
      <c r="D348" s="3495" t="s">
        <v>3741</v>
      </c>
      <c r="E348" s="3494">
        <v>49.62</v>
      </c>
      <c r="F348" s="3494">
        <v>3</v>
      </c>
      <c r="G348" s="3494" t="s">
        <v>3407</v>
      </c>
      <c r="H348" s="3492" t="s">
        <v>21</v>
      </c>
      <c r="I348" s="3479" t="s">
        <v>3709</v>
      </c>
      <c r="J348" s="3479">
        <f>'[2]典型户型修正-办公'!S353</f>
        <v>72</v>
      </c>
      <c r="K348" s="3479">
        <f>'[2]典型户型修正-办公'!R353</f>
        <v>14529</v>
      </c>
    </row>
    <row r="349" spans="1:11">
      <c r="A349" s="3492"/>
      <c r="B349" s="3493">
        <v>331</v>
      </c>
      <c r="C349" s="3494">
        <v>14</v>
      </c>
      <c r="D349" s="3495" t="s">
        <v>3742</v>
      </c>
      <c r="E349" s="3494">
        <v>49.62</v>
      </c>
      <c r="F349" s="3494">
        <v>3</v>
      </c>
      <c r="G349" s="3494" t="s">
        <v>3407</v>
      </c>
      <c r="H349" s="3492" t="s">
        <v>21</v>
      </c>
      <c r="I349" s="3479" t="s">
        <v>3709</v>
      </c>
      <c r="J349" s="3479">
        <f>'[2]典型户型修正-办公'!S354</f>
        <v>72</v>
      </c>
      <c r="K349" s="3479">
        <f>'[2]典型户型修正-办公'!R354</f>
        <v>14529</v>
      </c>
    </row>
    <row r="350" spans="1:11">
      <c r="A350" s="3492"/>
      <c r="B350" s="3493">
        <v>332</v>
      </c>
      <c r="C350" s="3494">
        <v>14</v>
      </c>
      <c r="D350" s="3495" t="s">
        <v>3743</v>
      </c>
      <c r="E350" s="3494">
        <v>49.62</v>
      </c>
      <c r="F350" s="3494">
        <v>3</v>
      </c>
      <c r="G350" s="3494" t="s">
        <v>3407</v>
      </c>
      <c r="H350" s="3492" t="s">
        <v>21</v>
      </c>
      <c r="I350" s="3479" t="s">
        <v>3709</v>
      </c>
      <c r="J350" s="3479">
        <f>'[2]典型户型修正-办公'!S355</f>
        <v>72</v>
      </c>
      <c r="K350" s="3479">
        <f>'[2]典型户型修正-办公'!R355</f>
        <v>14529</v>
      </c>
    </row>
    <row r="351" spans="1:11">
      <c r="A351" s="3492"/>
      <c r="B351" s="3493">
        <v>333</v>
      </c>
      <c r="C351" s="3494">
        <v>14</v>
      </c>
      <c r="D351" s="3495" t="s">
        <v>3744</v>
      </c>
      <c r="E351" s="3494">
        <v>49.62</v>
      </c>
      <c r="F351" s="3494">
        <v>3</v>
      </c>
      <c r="G351" s="3494" t="s">
        <v>3407</v>
      </c>
      <c r="H351" s="3492" t="s">
        <v>21</v>
      </c>
      <c r="I351" s="3479" t="s">
        <v>3709</v>
      </c>
      <c r="J351" s="3479">
        <f>'[2]典型户型修正-办公'!S356</f>
        <v>72</v>
      </c>
      <c r="K351" s="3479">
        <f>'[2]典型户型修正-办公'!R356</f>
        <v>14529</v>
      </c>
    </row>
    <row r="352" spans="1:11">
      <c r="A352" s="3492"/>
      <c r="B352" s="3493">
        <v>334</v>
      </c>
      <c r="C352" s="3494">
        <v>14</v>
      </c>
      <c r="D352" s="3495" t="s">
        <v>3745</v>
      </c>
      <c r="E352" s="3494">
        <v>49.62</v>
      </c>
      <c r="F352" s="3494">
        <v>3</v>
      </c>
      <c r="G352" s="3494" t="s">
        <v>3407</v>
      </c>
      <c r="H352" s="3492" t="s">
        <v>21</v>
      </c>
      <c r="I352" s="3479" t="s">
        <v>3709</v>
      </c>
      <c r="J352" s="3479">
        <f>'[2]典型户型修正-办公'!S357</f>
        <v>72</v>
      </c>
      <c r="K352" s="3479">
        <f>'[2]典型户型修正-办公'!R357</f>
        <v>14529</v>
      </c>
    </row>
    <row r="353" spans="1:11">
      <c r="A353" s="3492"/>
      <c r="B353" s="3493">
        <v>335</v>
      </c>
      <c r="C353" s="3494">
        <v>14</v>
      </c>
      <c r="D353" s="3495" t="s">
        <v>3746</v>
      </c>
      <c r="E353" s="3494">
        <v>49.62</v>
      </c>
      <c r="F353" s="3494">
        <v>3</v>
      </c>
      <c r="G353" s="3494" t="s">
        <v>3407</v>
      </c>
      <c r="H353" s="3492" t="s">
        <v>21</v>
      </c>
      <c r="I353" s="3479" t="s">
        <v>3709</v>
      </c>
      <c r="J353" s="3479">
        <f>'[2]典型户型修正-办公'!S358</f>
        <v>72</v>
      </c>
      <c r="K353" s="3479">
        <f>'[2]典型户型修正-办公'!R358</f>
        <v>14529</v>
      </c>
    </row>
    <row r="354" spans="1:11">
      <c r="A354" s="3492"/>
      <c r="B354" s="3493">
        <v>336</v>
      </c>
      <c r="C354" s="3494">
        <v>14</v>
      </c>
      <c r="D354" s="3495" t="s">
        <v>3747</v>
      </c>
      <c r="E354" s="3494">
        <v>49.62</v>
      </c>
      <c r="F354" s="3494">
        <v>3</v>
      </c>
      <c r="G354" s="3494" t="s">
        <v>3407</v>
      </c>
      <c r="H354" s="3492" t="s">
        <v>21</v>
      </c>
      <c r="I354" s="3479" t="s">
        <v>3709</v>
      </c>
      <c r="J354" s="3479">
        <f>'[2]典型户型修正-办公'!S359</f>
        <v>72</v>
      </c>
      <c r="K354" s="3479">
        <f>'[2]典型户型修正-办公'!R359</f>
        <v>14529</v>
      </c>
    </row>
    <row r="355" spans="1:11">
      <c r="A355" s="3492"/>
      <c r="B355" s="3493">
        <v>337</v>
      </c>
      <c r="C355" s="3494">
        <v>14</v>
      </c>
      <c r="D355" s="3495" t="s">
        <v>3748</v>
      </c>
      <c r="E355" s="3494">
        <v>49.62</v>
      </c>
      <c r="F355" s="3494">
        <v>3</v>
      </c>
      <c r="G355" s="3494" t="s">
        <v>3407</v>
      </c>
      <c r="H355" s="3492" t="s">
        <v>21</v>
      </c>
      <c r="I355" s="3479" t="s">
        <v>3709</v>
      </c>
      <c r="J355" s="3479">
        <f>'[2]典型户型修正-办公'!S360</f>
        <v>72</v>
      </c>
      <c r="K355" s="3479">
        <f>'[2]典型户型修正-办公'!R360</f>
        <v>14529</v>
      </c>
    </row>
    <row r="356" spans="1:11">
      <c r="A356" s="3492"/>
      <c r="B356" s="3493">
        <v>338</v>
      </c>
      <c r="C356" s="3494">
        <v>14</v>
      </c>
      <c r="D356" s="3495" t="s">
        <v>3749</v>
      </c>
      <c r="E356" s="3494">
        <v>49.62</v>
      </c>
      <c r="F356" s="3494">
        <v>3</v>
      </c>
      <c r="G356" s="3494" t="s">
        <v>3407</v>
      </c>
      <c r="H356" s="3492" t="s">
        <v>21</v>
      </c>
      <c r="I356" s="3479" t="s">
        <v>3709</v>
      </c>
      <c r="J356" s="3479">
        <f>'[2]典型户型修正-办公'!S361</f>
        <v>72</v>
      </c>
      <c r="K356" s="3479">
        <f>'[2]典型户型修正-办公'!R361</f>
        <v>14529</v>
      </c>
    </row>
    <row r="357" spans="1:11">
      <c r="A357" s="3492"/>
      <c r="B357" s="3493">
        <v>339</v>
      </c>
      <c r="C357" s="3494">
        <v>14</v>
      </c>
      <c r="D357" s="3495" t="s">
        <v>3750</v>
      </c>
      <c r="E357" s="3494">
        <v>68.78</v>
      </c>
      <c r="F357" s="3494">
        <v>3</v>
      </c>
      <c r="G357" s="3494" t="s">
        <v>3407</v>
      </c>
      <c r="H357" s="3492" t="s">
        <v>21</v>
      </c>
      <c r="I357" s="3479" t="s">
        <v>3709</v>
      </c>
      <c r="J357" s="3479">
        <f>'[2]典型户型修正-办公'!S362</f>
        <v>101</v>
      </c>
      <c r="K357" s="3479">
        <f>'[2]典型户型修正-办公'!R362</f>
        <v>14674</v>
      </c>
    </row>
    <row r="358" spans="1:11">
      <c r="A358" s="3492"/>
      <c r="B358" s="3493">
        <v>340</v>
      </c>
      <c r="C358" s="3494">
        <v>14</v>
      </c>
      <c r="D358" s="3495" t="s">
        <v>3751</v>
      </c>
      <c r="E358" s="3494">
        <v>38.1</v>
      </c>
      <c r="F358" s="3494">
        <v>3</v>
      </c>
      <c r="G358" s="3494" t="s">
        <v>3407</v>
      </c>
      <c r="H358" s="3492" t="s">
        <v>21</v>
      </c>
      <c r="I358" s="3479" t="s">
        <v>3709</v>
      </c>
      <c r="J358" s="3479">
        <f>'[2]典型户型修正-办公'!S363</f>
        <v>55</v>
      </c>
      <c r="K358" s="3479">
        <f>'[2]典型户型修正-办公'!R363</f>
        <v>14529</v>
      </c>
    </row>
    <row r="359" spans="1:11">
      <c r="A359" s="3492"/>
      <c r="B359" s="3493">
        <v>341</v>
      </c>
      <c r="C359" s="3494">
        <v>14</v>
      </c>
      <c r="D359" s="3495" t="s">
        <v>3752</v>
      </c>
      <c r="E359" s="3494">
        <v>41.4</v>
      </c>
      <c r="F359" s="3494">
        <v>3</v>
      </c>
      <c r="G359" s="3494" t="s">
        <v>3407</v>
      </c>
      <c r="H359" s="3492" t="s">
        <v>21</v>
      </c>
      <c r="I359" s="3479" t="s">
        <v>3709</v>
      </c>
      <c r="J359" s="3479">
        <f>'[2]典型户型修正-办公'!S364</f>
        <v>60</v>
      </c>
      <c r="K359" s="3479">
        <f>'[2]典型户型修正-办公'!R364</f>
        <v>14529</v>
      </c>
    </row>
    <row r="360" spans="1:11">
      <c r="A360" s="3492"/>
      <c r="B360" s="3493">
        <v>342</v>
      </c>
      <c r="C360" s="3494">
        <v>14</v>
      </c>
      <c r="D360" s="3495" t="s">
        <v>3753</v>
      </c>
      <c r="E360" s="3494">
        <v>44.09</v>
      </c>
      <c r="F360" s="3494">
        <v>3</v>
      </c>
      <c r="G360" s="3494" t="s">
        <v>3407</v>
      </c>
      <c r="H360" s="3492" t="s">
        <v>21</v>
      </c>
      <c r="I360" s="3479" t="s">
        <v>3709</v>
      </c>
      <c r="J360" s="3479">
        <f>'[2]典型户型修正-办公'!S365</f>
        <v>64</v>
      </c>
      <c r="K360" s="3479">
        <f>'[2]典型户型修正-办公'!R365</f>
        <v>14529</v>
      </c>
    </row>
    <row r="361" spans="1:11">
      <c r="A361" s="3492"/>
      <c r="B361" s="3493">
        <v>343</v>
      </c>
      <c r="C361" s="3494">
        <v>14</v>
      </c>
      <c r="D361" s="3495" t="s">
        <v>3754</v>
      </c>
      <c r="E361" s="3494">
        <v>46.17</v>
      </c>
      <c r="F361" s="3494">
        <v>3</v>
      </c>
      <c r="G361" s="3494" t="s">
        <v>3407</v>
      </c>
      <c r="H361" s="3492" t="s">
        <v>21</v>
      </c>
      <c r="I361" s="3479" t="s">
        <v>3709</v>
      </c>
      <c r="J361" s="3479">
        <f>'[2]典型户型修正-办公'!S366</f>
        <v>67</v>
      </c>
      <c r="K361" s="3479">
        <f>'[2]典型户型修正-办公'!R366</f>
        <v>14529</v>
      </c>
    </row>
    <row r="362" spans="1:11">
      <c r="A362" s="3492"/>
      <c r="B362" s="3493">
        <v>344</v>
      </c>
      <c r="C362" s="3494">
        <v>14</v>
      </c>
      <c r="D362" s="3495" t="s">
        <v>3755</v>
      </c>
      <c r="E362" s="3494">
        <v>47.65</v>
      </c>
      <c r="F362" s="3494">
        <v>3</v>
      </c>
      <c r="G362" s="3494" t="s">
        <v>3407</v>
      </c>
      <c r="H362" s="3492" t="s">
        <v>21</v>
      </c>
      <c r="I362" s="3479" t="s">
        <v>3709</v>
      </c>
      <c r="J362" s="3479">
        <f>'[2]典型户型修正-办公'!S367</f>
        <v>69</v>
      </c>
      <c r="K362" s="3479">
        <f>'[2]典型户型修正-办公'!R367</f>
        <v>14529</v>
      </c>
    </row>
    <row r="363" spans="1:11">
      <c r="A363" s="3492"/>
      <c r="B363" s="3493">
        <v>345</v>
      </c>
      <c r="C363" s="3494">
        <v>14</v>
      </c>
      <c r="D363" s="3495" t="s">
        <v>3756</v>
      </c>
      <c r="E363" s="3494">
        <v>48.6</v>
      </c>
      <c r="F363" s="3494">
        <v>3</v>
      </c>
      <c r="G363" s="3494" t="s">
        <v>3407</v>
      </c>
      <c r="H363" s="3492" t="s">
        <v>21</v>
      </c>
      <c r="I363" s="3479" t="s">
        <v>3709</v>
      </c>
      <c r="J363" s="3479">
        <f>'[2]典型户型修正-办公'!S368</f>
        <v>71</v>
      </c>
      <c r="K363" s="3479">
        <f>'[2]典型户型修正-办公'!R368</f>
        <v>14529</v>
      </c>
    </row>
    <row r="364" spans="1:11">
      <c r="A364" s="3492"/>
      <c r="B364" s="3493">
        <v>346</v>
      </c>
      <c r="C364" s="3494">
        <v>14</v>
      </c>
      <c r="D364" s="3495" t="s">
        <v>3757</v>
      </c>
      <c r="E364" s="3494">
        <v>48.89</v>
      </c>
      <c r="F364" s="3494">
        <v>3</v>
      </c>
      <c r="G364" s="3494" t="s">
        <v>3407</v>
      </c>
      <c r="H364" s="3492" t="s">
        <v>21</v>
      </c>
      <c r="I364" s="3479" t="s">
        <v>3709</v>
      </c>
      <c r="J364" s="3479">
        <f>'[2]典型户型修正-办公'!S369</f>
        <v>71</v>
      </c>
      <c r="K364" s="3479">
        <f>'[2]典型户型修正-办公'!R369</f>
        <v>14529</v>
      </c>
    </row>
    <row r="365" spans="1:11">
      <c r="A365" s="3492"/>
      <c r="B365" s="3493">
        <v>347</v>
      </c>
      <c r="C365" s="3494">
        <v>14</v>
      </c>
      <c r="D365" s="3495" t="s">
        <v>3758</v>
      </c>
      <c r="E365" s="3494">
        <v>48.59</v>
      </c>
      <c r="F365" s="3494">
        <v>3</v>
      </c>
      <c r="G365" s="3494" t="s">
        <v>3407</v>
      </c>
      <c r="H365" s="3492" t="s">
        <v>21</v>
      </c>
      <c r="I365" s="3479" t="s">
        <v>3709</v>
      </c>
      <c r="J365" s="3479">
        <f>'[2]典型户型修正-办公'!S370</f>
        <v>71</v>
      </c>
      <c r="K365" s="3479">
        <f>'[2]典型户型修正-办公'!R370</f>
        <v>14529</v>
      </c>
    </row>
    <row r="366" spans="1:11">
      <c r="A366" s="3492"/>
      <c r="B366" s="3493">
        <v>348</v>
      </c>
      <c r="C366" s="3494">
        <v>14</v>
      </c>
      <c r="D366" s="3495" t="s">
        <v>3759</v>
      </c>
      <c r="E366" s="3494">
        <v>47.73</v>
      </c>
      <c r="F366" s="3494">
        <v>3</v>
      </c>
      <c r="G366" s="3494" t="s">
        <v>3407</v>
      </c>
      <c r="H366" s="3492" t="s">
        <v>21</v>
      </c>
      <c r="I366" s="3479" t="s">
        <v>3709</v>
      </c>
      <c r="J366" s="3479">
        <f>'[2]典型户型修正-办公'!S371</f>
        <v>69</v>
      </c>
      <c r="K366" s="3479">
        <f>'[2]典型户型修正-办公'!R371</f>
        <v>14529</v>
      </c>
    </row>
    <row r="367" spans="1:11">
      <c r="A367" s="3492"/>
      <c r="B367" s="3493">
        <v>349</v>
      </c>
      <c r="C367" s="3494">
        <v>14</v>
      </c>
      <c r="D367" s="3495" t="s">
        <v>3760</v>
      </c>
      <c r="E367" s="3494">
        <v>70.2</v>
      </c>
      <c r="F367" s="3494">
        <v>3</v>
      </c>
      <c r="G367" s="3494" t="s">
        <v>3407</v>
      </c>
      <c r="H367" s="3492" t="s">
        <v>21</v>
      </c>
      <c r="I367" s="3479" t="s">
        <v>3709</v>
      </c>
      <c r="J367" s="3479">
        <f>'[2]典型户型修正-办公'!S372</f>
        <v>103</v>
      </c>
      <c r="K367" s="3479">
        <f>'[2]典型户型修正-办公'!R372</f>
        <v>14674</v>
      </c>
    </row>
    <row r="368" spans="1:11">
      <c r="A368" s="3492"/>
      <c r="B368" s="3493">
        <v>350</v>
      </c>
      <c r="C368" s="3494">
        <v>15</v>
      </c>
      <c r="D368" s="3495" t="s">
        <v>3761</v>
      </c>
      <c r="E368" s="3494">
        <v>51.46</v>
      </c>
      <c r="F368" s="3494">
        <v>3</v>
      </c>
      <c r="G368" s="3494" t="s">
        <v>3407</v>
      </c>
      <c r="H368" s="3492" t="s">
        <v>21</v>
      </c>
      <c r="I368" s="3479" t="s">
        <v>3709</v>
      </c>
      <c r="J368" s="3479">
        <f>'[2]典型户型修正-办公'!S373</f>
        <v>75</v>
      </c>
      <c r="K368" s="3479">
        <f>'[2]典型户型修正-办公'!R373</f>
        <v>14529</v>
      </c>
    </row>
    <row r="369" spans="1:11">
      <c r="A369" s="3492"/>
      <c r="B369" s="3493">
        <v>351</v>
      </c>
      <c r="C369" s="3494">
        <v>15</v>
      </c>
      <c r="D369" s="3495" t="s">
        <v>3762</v>
      </c>
      <c r="E369" s="3494">
        <v>49.62</v>
      </c>
      <c r="F369" s="3494">
        <v>3</v>
      </c>
      <c r="G369" s="3494" t="s">
        <v>3407</v>
      </c>
      <c r="H369" s="3492" t="s">
        <v>21</v>
      </c>
      <c r="I369" s="3479" t="s">
        <v>3709</v>
      </c>
      <c r="J369" s="3479">
        <f>'[2]典型户型修正-办公'!S374</f>
        <v>72</v>
      </c>
      <c r="K369" s="3479">
        <f>'[2]典型户型修正-办公'!R374</f>
        <v>14529</v>
      </c>
    </row>
    <row r="370" spans="1:11">
      <c r="A370" s="3492"/>
      <c r="B370" s="3493">
        <v>352</v>
      </c>
      <c r="C370" s="3494">
        <v>15</v>
      </c>
      <c r="D370" s="3495" t="s">
        <v>3763</v>
      </c>
      <c r="E370" s="3494">
        <v>49.62</v>
      </c>
      <c r="F370" s="3494">
        <v>3</v>
      </c>
      <c r="G370" s="3494" t="s">
        <v>3407</v>
      </c>
      <c r="H370" s="3492" t="s">
        <v>21</v>
      </c>
      <c r="I370" s="3479" t="s">
        <v>3709</v>
      </c>
      <c r="J370" s="3479">
        <f>'[2]典型户型修正-办公'!S375</f>
        <v>72</v>
      </c>
      <c r="K370" s="3479">
        <f>'[2]典型户型修正-办公'!R375</f>
        <v>14529</v>
      </c>
    </row>
    <row r="371" spans="1:11">
      <c r="A371" s="3492"/>
      <c r="B371" s="3493">
        <v>353</v>
      </c>
      <c r="C371" s="3494">
        <v>15</v>
      </c>
      <c r="D371" s="3495" t="s">
        <v>3764</v>
      </c>
      <c r="E371" s="3494">
        <v>49.62</v>
      </c>
      <c r="F371" s="3494">
        <v>3</v>
      </c>
      <c r="G371" s="3494" t="s">
        <v>3407</v>
      </c>
      <c r="H371" s="3492" t="s">
        <v>21</v>
      </c>
      <c r="I371" s="3479" t="s">
        <v>3709</v>
      </c>
      <c r="J371" s="3479">
        <f>'[2]典型户型修正-办公'!S376</f>
        <v>72</v>
      </c>
      <c r="K371" s="3479">
        <f>'[2]典型户型修正-办公'!R376</f>
        <v>14529</v>
      </c>
    </row>
    <row r="372" spans="1:11">
      <c r="A372" s="3492"/>
      <c r="B372" s="3493">
        <v>354</v>
      </c>
      <c r="C372" s="3494">
        <v>15</v>
      </c>
      <c r="D372" s="3495" t="s">
        <v>3765</v>
      </c>
      <c r="E372" s="3494">
        <v>49.62</v>
      </c>
      <c r="F372" s="3494">
        <v>3</v>
      </c>
      <c r="G372" s="3494" t="s">
        <v>3407</v>
      </c>
      <c r="H372" s="3492" t="s">
        <v>21</v>
      </c>
      <c r="I372" s="3479" t="s">
        <v>3709</v>
      </c>
      <c r="J372" s="3479">
        <f>'[2]典型户型修正-办公'!S377</f>
        <v>72</v>
      </c>
      <c r="K372" s="3479">
        <f>'[2]典型户型修正-办公'!R377</f>
        <v>14529</v>
      </c>
    </row>
    <row r="373" spans="1:11">
      <c r="A373" s="3492"/>
      <c r="B373" s="3493">
        <v>355</v>
      </c>
      <c r="C373" s="3494">
        <v>15</v>
      </c>
      <c r="D373" s="3495" t="s">
        <v>3766</v>
      </c>
      <c r="E373" s="3494">
        <v>49.62</v>
      </c>
      <c r="F373" s="3494">
        <v>3</v>
      </c>
      <c r="G373" s="3494" t="s">
        <v>3407</v>
      </c>
      <c r="H373" s="3492" t="s">
        <v>21</v>
      </c>
      <c r="I373" s="3479" t="s">
        <v>3709</v>
      </c>
      <c r="J373" s="3479">
        <f>'[2]典型户型修正-办公'!S378</f>
        <v>72</v>
      </c>
      <c r="K373" s="3479">
        <f>'[2]典型户型修正-办公'!R378</f>
        <v>14529</v>
      </c>
    </row>
    <row r="374" spans="1:11">
      <c r="A374" s="3492"/>
      <c r="B374" s="3493">
        <v>356</v>
      </c>
      <c r="C374" s="3494">
        <v>15</v>
      </c>
      <c r="D374" s="3495" t="s">
        <v>3767</v>
      </c>
      <c r="E374" s="3494">
        <v>49.62</v>
      </c>
      <c r="F374" s="3494">
        <v>3</v>
      </c>
      <c r="G374" s="3494" t="s">
        <v>3407</v>
      </c>
      <c r="H374" s="3492" t="s">
        <v>21</v>
      </c>
      <c r="I374" s="3479" t="s">
        <v>3709</v>
      </c>
      <c r="J374" s="3479">
        <f>'[2]典型户型修正-办公'!S379</f>
        <v>72</v>
      </c>
      <c r="K374" s="3479">
        <f>'[2]典型户型修正-办公'!R379</f>
        <v>14529</v>
      </c>
    </row>
    <row r="375" spans="1:11">
      <c r="A375" s="3492"/>
      <c r="B375" s="3493">
        <v>357</v>
      </c>
      <c r="C375" s="3494">
        <v>15</v>
      </c>
      <c r="D375" s="3495" t="s">
        <v>3768</v>
      </c>
      <c r="E375" s="3494">
        <v>49.62</v>
      </c>
      <c r="F375" s="3494">
        <v>3</v>
      </c>
      <c r="G375" s="3494" t="s">
        <v>3407</v>
      </c>
      <c r="H375" s="3492" t="s">
        <v>21</v>
      </c>
      <c r="I375" s="3479" t="s">
        <v>3709</v>
      </c>
      <c r="J375" s="3479">
        <f>'[2]典型户型修正-办公'!S380</f>
        <v>72</v>
      </c>
      <c r="K375" s="3479">
        <f>'[2]典型户型修正-办公'!R380</f>
        <v>14529</v>
      </c>
    </row>
    <row r="376" spans="1:11">
      <c r="A376" s="3492"/>
      <c r="B376" s="3493">
        <v>358</v>
      </c>
      <c r="C376" s="3494">
        <v>15</v>
      </c>
      <c r="D376" s="3495" t="s">
        <v>3769</v>
      </c>
      <c r="E376" s="3494">
        <v>49.62</v>
      </c>
      <c r="F376" s="3494">
        <v>3</v>
      </c>
      <c r="G376" s="3494" t="s">
        <v>3407</v>
      </c>
      <c r="H376" s="3492" t="s">
        <v>21</v>
      </c>
      <c r="I376" s="3479" t="s">
        <v>3709</v>
      </c>
      <c r="J376" s="3479">
        <f>'[2]典型户型修正-办公'!S381</f>
        <v>72</v>
      </c>
      <c r="K376" s="3479">
        <f>'[2]典型户型修正-办公'!R381</f>
        <v>14529</v>
      </c>
    </row>
    <row r="377" spans="1:11">
      <c r="A377" s="3492"/>
      <c r="B377" s="3493">
        <v>359</v>
      </c>
      <c r="C377" s="3494">
        <v>15</v>
      </c>
      <c r="D377" s="3495" t="s">
        <v>3770</v>
      </c>
      <c r="E377" s="3494">
        <v>49.62</v>
      </c>
      <c r="F377" s="3494">
        <v>3</v>
      </c>
      <c r="G377" s="3494" t="s">
        <v>3407</v>
      </c>
      <c r="H377" s="3492" t="s">
        <v>21</v>
      </c>
      <c r="I377" s="3479" t="s">
        <v>3709</v>
      </c>
      <c r="J377" s="3479">
        <f>'[2]典型户型修正-办公'!S382</f>
        <v>72</v>
      </c>
      <c r="K377" s="3479">
        <f>'[2]典型户型修正-办公'!R382</f>
        <v>14529</v>
      </c>
    </row>
    <row r="378" spans="1:11">
      <c r="A378" s="3492"/>
      <c r="B378" s="3493">
        <v>360</v>
      </c>
      <c r="C378" s="3494">
        <v>15</v>
      </c>
      <c r="D378" s="3495" t="s">
        <v>3771</v>
      </c>
      <c r="E378" s="3494">
        <v>49.62</v>
      </c>
      <c r="F378" s="3494">
        <v>3</v>
      </c>
      <c r="G378" s="3494" t="s">
        <v>3407</v>
      </c>
      <c r="H378" s="3492" t="s">
        <v>21</v>
      </c>
      <c r="I378" s="3479" t="s">
        <v>3709</v>
      </c>
      <c r="J378" s="3479">
        <f>'[2]典型户型修正-办公'!S383</f>
        <v>72</v>
      </c>
      <c r="K378" s="3479">
        <f>'[2]典型户型修正-办公'!R383</f>
        <v>14529</v>
      </c>
    </row>
    <row r="379" spans="1:11">
      <c r="A379" s="3492"/>
      <c r="B379" s="3493">
        <v>361</v>
      </c>
      <c r="C379" s="3494">
        <v>15</v>
      </c>
      <c r="D379" s="3495" t="s">
        <v>3772</v>
      </c>
      <c r="E379" s="3494">
        <v>49.62</v>
      </c>
      <c r="F379" s="3494">
        <v>3</v>
      </c>
      <c r="G379" s="3494" t="s">
        <v>3407</v>
      </c>
      <c r="H379" s="3492" t="s">
        <v>21</v>
      </c>
      <c r="I379" s="3479" t="s">
        <v>3709</v>
      </c>
      <c r="J379" s="3479">
        <f>'[2]典型户型修正-办公'!S384</f>
        <v>72</v>
      </c>
      <c r="K379" s="3479">
        <f>'[2]典型户型修正-办公'!R384</f>
        <v>14529</v>
      </c>
    </row>
    <row r="380" spans="1:11">
      <c r="A380" s="3492"/>
      <c r="B380" s="3493">
        <v>362</v>
      </c>
      <c r="C380" s="3494">
        <v>15</v>
      </c>
      <c r="D380" s="3495" t="s">
        <v>3773</v>
      </c>
      <c r="E380" s="3494">
        <v>49.62</v>
      </c>
      <c r="F380" s="3494">
        <v>3</v>
      </c>
      <c r="G380" s="3494" t="s">
        <v>3407</v>
      </c>
      <c r="H380" s="3492" t="s">
        <v>21</v>
      </c>
      <c r="I380" s="3479" t="s">
        <v>3709</v>
      </c>
      <c r="J380" s="3479">
        <f>'[2]典型户型修正-办公'!S385</f>
        <v>72</v>
      </c>
      <c r="K380" s="3479">
        <f>'[2]典型户型修正-办公'!R385</f>
        <v>14529</v>
      </c>
    </row>
    <row r="381" spans="1:11">
      <c r="A381" s="3492"/>
      <c r="B381" s="3493">
        <v>363</v>
      </c>
      <c r="C381" s="3494">
        <v>15</v>
      </c>
      <c r="D381" s="3495" t="s">
        <v>3774</v>
      </c>
      <c r="E381" s="3494">
        <v>49.62</v>
      </c>
      <c r="F381" s="3494">
        <v>3</v>
      </c>
      <c r="G381" s="3494" t="s">
        <v>3407</v>
      </c>
      <c r="H381" s="3492" t="s">
        <v>21</v>
      </c>
      <c r="I381" s="3479" t="s">
        <v>3709</v>
      </c>
      <c r="J381" s="3479">
        <f>'[2]典型户型修正-办公'!S386</f>
        <v>72</v>
      </c>
      <c r="K381" s="3479">
        <f>'[2]典型户型修正-办公'!R386</f>
        <v>14529</v>
      </c>
    </row>
    <row r="382" spans="1:11">
      <c r="A382" s="3492"/>
      <c r="B382" s="3493">
        <v>364</v>
      </c>
      <c r="C382" s="3494">
        <v>15</v>
      </c>
      <c r="D382" s="3495" t="s">
        <v>3775</v>
      </c>
      <c r="E382" s="3494">
        <v>49.62</v>
      </c>
      <c r="F382" s="3494">
        <v>3</v>
      </c>
      <c r="G382" s="3494" t="s">
        <v>3407</v>
      </c>
      <c r="H382" s="3492" t="s">
        <v>21</v>
      </c>
      <c r="I382" s="3479" t="s">
        <v>3709</v>
      </c>
      <c r="J382" s="3479">
        <f>'[2]典型户型修正-办公'!S387</f>
        <v>72</v>
      </c>
      <c r="K382" s="3479">
        <f>'[2]典型户型修正-办公'!R387</f>
        <v>14529</v>
      </c>
    </row>
    <row r="383" spans="1:11">
      <c r="A383" s="3492"/>
      <c r="B383" s="3493">
        <v>365</v>
      </c>
      <c r="C383" s="3494">
        <v>15</v>
      </c>
      <c r="D383" s="3495" t="s">
        <v>3776</v>
      </c>
      <c r="E383" s="3494">
        <v>68.78</v>
      </c>
      <c r="F383" s="3494">
        <v>3</v>
      </c>
      <c r="G383" s="3494" t="s">
        <v>3407</v>
      </c>
      <c r="H383" s="3492" t="s">
        <v>21</v>
      </c>
      <c r="I383" s="3479" t="s">
        <v>3709</v>
      </c>
      <c r="J383" s="3479">
        <f>'[2]典型户型修正-办公'!S388</f>
        <v>101</v>
      </c>
      <c r="K383" s="3479">
        <f>'[2]典型户型修正-办公'!R388</f>
        <v>14674</v>
      </c>
    </row>
    <row r="384" spans="1:11">
      <c r="A384" s="3492"/>
      <c r="B384" s="3493">
        <v>366</v>
      </c>
      <c r="C384" s="3494">
        <v>15</v>
      </c>
      <c r="D384" s="3495" t="s">
        <v>3777</v>
      </c>
      <c r="E384" s="3494">
        <v>38.1</v>
      </c>
      <c r="F384" s="3494">
        <v>3</v>
      </c>
      <c r="G384" s="3494" t="s">
        <v>3407</v>
      </c>
      <c r="H384" s="3492" t="s">
        <v>21</v>
      </c>
      <c r="I384" s="3479" t="s">
        <v>3709</v>
      </c>
      <c r="J384" s="3479">
        <f>'[2]典型户型修正-办公'!S389</f>
        <v>55</v>
      </c>
      <c r="K384" s="3479">
        <f>'[2]典型户型修正-办公'!R389</f>
        <v>14529</v>
      </c>
    </row>
    <row r="385" spans="1:11">
      <c r="A385" s="3492"/>
      <c r="B385" s="3493">
        <v>367</v>
      </c>
      <c r="C385" s="3494">
        <v>15</v>
      </c>
      <c r="D385" s="3495" t="s">
        <v>3778</v>
      </c>
      <c r="E385" s="3494">
        <v>41.4</v>
      </c>
      <c r="F385" s="3494">
        <v>3</v>
      </c>
      <c r="G385" s="3494" t="s">
        <v>3407</v>
      </c>
      <c r="H385" s="3492" t="s">
        <v>21</v>
      </c>
      <c r="I385" s="3479" t="s">
        <v>3709</v>
      </c>
      <c r="J385" s="3479">
        <f>'[2]典型户型修正-办公'!S390</f>
        <v>60</v>
      </c>
      <c r="K385" s="3479">
        <f>'[2]典型户型修正-办公'!R390</f>
        <v>14529</v>
      </c>
    </row>
    <row r="386" spans="1:11">
      <c r="A386" s="3492"/>
      <c r="B386" s="3493">
        <v>368</v>
      </c>
      <c r="C386" s="3494">
        <v>15</v>
      </c>
      <c r="D386" s="3495" t="s">
        <v>3779</v>
      </c>
      <c r="E386" s="3494">
        <v>44.09</v>
      </c>
      <c r="F386" s="3494">
        <v>3</v>
      </c>
      <c r="G386" s="3494" t="s">
        <v>3407</v>
      </c>
      <c r="H386" s="3492" t="s">
        <v>21</v>
      </c>
      <c r="I386" s="3479" t="s">
        <v>3709</v>
      </c>
      <c r="J386" s="3479">
        <f>'[2]典型户型修正-办公'!S391</f>
        <v>64</v>
      </c>
      <c r="K386" s="3479">
        <f>'[2]典型户型修正-办公'!R391</f>
        <v>14529</v>
      </c>
    </row>
    <row r="387" spans="1:11">
      <c r="A387" s="3492"/>
      <c r="B387" s="3493">
        <v>369</v>
      </c>
      <c r="C387" s="3494">
        <v>15</v>
      </c>
      <c r="D387" s="3495" t="s">
        <v>3780</v>
      </c>
      <c r="E387" s="3494">
        <v>46.17</v>
      </c>
      <c r="F387" s="3494">
        <v>3</v>
      </c>
      <c r="G387" s="3494" t="s">
        <v>3407</v>
      </c>
      <c r="H387" s="3492" t="s">
        <v>21</v>
      </c>
      <c r="I387" s="3479" t="s">
        <v>3709</v>
      </c>
      <c r="J387" s="3479">
        <f>'[2]典型户型修正-办公'!S392</f>
        <v>67</v>
      </c>
      <c r="K387" s="3479">
        <f>'[2]典型户型修正-办公'!R392</f>
        <v>14529</v>
      </c>
    </row>
    <row r="388" spans="1:11">
      <c r="A388" s="3492"/>
      <c r="B388" s="3493">
        <v>370</v>
      </c>
      <c r="C388" s="3494">
        <v>15</v>
      </c>
      <c r="D388" s="3495" t="s">
        <v>3781</v>
      </c>
      <c r="E388" s="3494">
        <v>47.65</v>
      </c>
      <c r="F388" s="3494">
        <v>3</v>
      </c>
      <c r="G388" s="3494" t="s">
        <v>3407</v>
      </c>
      <c r="H388" s="3492" t="s">
        <v>21</v>
      </c>
      <c r="I388" s="3479" t="s">
        <v>3709</v>
      </c>
      <c r="J388" s="3479">
        <f>'[2]典型户型修正-办公'!S393</f>
        <v>69</v>
      </c>
      <c r="K388" s="3479">
        <f>'[2]典型户型修正-办公'!R393</f>
        <v>14529</v>
      </c>
    </row>
    <row r="389" spans="1:11">
      <c r="A389" s="3492"/>
      <c r="B389" s="3493">
        <v>371</v>
      </c>
      <c r="C389" s="3494">
        <v>15</v>
      </c>
      <c r="D389" s="3495" t="s">
        <v>3782</v>
      </c>
      <c r="E389" s="3494">
        <v>48.6</v>
      </c>
      <c r="F389" s="3494">
        <v>3</v>
      </c>
      <c r="G389" s="3494" t="s">
        <v>3407</v>
      </c>
      <c r="H389" s="3492" t="s">
        <v>21</v>
      </c>
      <c r="I389" s="3479" t="s">
        <v>3709</v>
      </c>
      <c r="J389" s="3479">
        <f>'[2]典型户型修正-办公'!S394</f>
        <v>71</v>
      </c>
      <c r="K389" s="3479">
        <f>'[2]典型户型修正-办公'!R394</f>
        <v>14529</v>
      </c>
    </row>
    <row r="390" spans="1:11">
      <c r="A390" s="3492"/>
      <c r="B390" s="3493">
        <v>372</v>
      </c>
      <c r="C390" s="3494">
        <v>15</v>
      </c>
      <c r="D390" s="3495" t="s">
        <v>3783</v>
      </c>
      <c r="E390" s="3494">
        <v>48.89</v>
      </c>
      <c r="F390" s="3494">
        <v>3</v>
      </c>
      <c r="G390" s="3494" t="s">
        <v>3407</v>
      </c>
      <c r="H390" s="3492" t="s">
        <v>21</v>
      </c>
      <c r="I390" s="3479" t="s">
        <v>3709</v>
      </c>
      <c r="J390" s="3479">
        <f>'[2]典型户型修正-办公'!S395</f>
        <v>71</v>
      </c>
      <c r="K390" s="3479">
        <f>'[2]典型户型修正-办公'!R395</f>
        <v>14529</v>
      </c>
    </row>
    <row r="391" spans="1:11">
      <c r="A391" s="3492"/>
      <c r="B391" s="3493">
        <v>373</v>
      </c>
      <c r="C391" s="3494">
        <v>15</v>
      </c>
      <c r="D391" s="3495" t="s">
        <v>3784</v>
      </c>
      <c r="E391" s="3494">
        <v>48.59</v>
      </c>
      <c r="F391" s="3494">
        <v>3</v>
      </c>
      <c r="G391" s="3494" t="s">
        <v>3407</v>
      </c>
      <c r="H391" s="3492" t="s">
        <v>21</v>
      </c>
      <c r="I391" s="3479" t="s">
        <v>3709</v>
      </c>
      <c r="J391" s="3479">
        <f>'[2]典型户型修正-办公'!S396</f>
        <v>71</v>
      </c>
      <c r="K391" s="3479">
        <f>'[2]典型户型修正-办公'!R396</f>
        <v>14529</v>
      </c>
    </row>
    <row r="392" spans="1:11">
      <c r="A392" s="3492"/>
      <c r="B392" s="3493">
        <v>374</v>
      </c>
      <c r="C392" s="3494">
        <v>15</v>
      </c>
      <c r="D392" s="3495" t="s">
        <v>3785</v>
      </c>
      <c r="E392" s="3494">
        <v>47.73</v>
      </c>
      <c r="F392" s="3494">
        <v>3</v>
      </c>
      <c r="G392" s="3494" t="s">
        <v>3407</v>
      </c>
      <c r="H392" s="3492" t="s">
        <v>21</v>
      </c>
      <c r="I392" s="3479" t="s">
        <v>3709</v>
      </c>
      <c r="J392" s="3479">
        <f>'[2]典型户型修正-办公'!S397</f>
        <v>69</v>
      </c>
      <c r="K392" s="3479">
        <f>'[2]典型户型修正-办公'!R397</f>
        <v>14529</v>
      </c>
    </row>
    <row r="393" spans="1:11">
      <c r="A393" s="3492"/>
      <c r="B393" s="3493">
        <v>375</v>
      </c>
      <c r="C393" s="3494">
        <v>15</v>
      </c>
      <c r="D393" s="3495" t="s">
        <v>3786</v>
      </c>
      <c r="E393" s="3494">
        <v>70.2</v>
      </c>
      <c r="F393" s="3494">
        <v>3</v>
      </c>
      <c r="G393" s="3494" t="s">
        <v>3407</v>
      </c>
      <c r="H393" s="3492" t="s">
        <v>21</v>
      </c>
      <c r="I393" s="3479" t="s">
        <v>3709</v>
      </c>
      <c r="J393" s="3479">
        <f>'[2]典型户型修正-办公'!S398</f>
        <v>103</v>
      </c>
      <c r="K393" s="3479">
        <f>'[2]典型户型修正-办公'!R398</f>
        <v>14674</v>
      </c>
    </row>
    <row r="394" spans="1:11">
      <c r="A394" s="3492"/>
      <c r="B394" s="3493">
        <v>376</v>
      </c>
      <c r="C394" s="3494">
        <v>16</v>
      </c>
      <c r="D394" s="3495" t="s">
        <v>3787</v>
      </c>
      <c r="E394" s="3494">
        <v>51.46</v>
      </c>
      <c r="F394" s="3494">
        <v>3</v>
      </c>
      <c r="G394" s="3494" t="s">
        <v>3407</v>
      </c>
      <c r="H394" s="3492" t="s">
        <v>21</v>
      </c>
      <c r="I394" s="3479" t="s">
        <v>3709</v>
      </c>
      <c r="J394" s="3479">
        <f>'[2]典型户型修正-办公'!S399</f>
        <v>75</v>
      </c>
      <c r="K394" s="3479">
        <f>'[2]典型户型修正-办公'!R399</f>
        <v>14529</v>
      </c>
    </row>
    <row r="395" spans="1:11">
      <c r="A395" s="3492"/>
      <c r="B395" s="3493">
        <v>377</v>
      </c>
      <c r="C395" s="3494">
        <v>16</v>
      </c>
      <c r="D395" s="3495" t="s">
        <v>3788</v>
      </c>
      <c r="E395" s="3494">
        <v>49.62</v>
      </c>
      <c r="F395" s="3494">
        <v>3</v>
      </c>
      <c r="G395" s="3494" t="s">
        <v>3407</v>
      </c>
      <c r="H395" s="3492" t="s">
        <v>21</v>
      </c>
      <c r="I395" s="3479" t="s">
        <v>3709</v>
      </c>
      <c r="J395" s="3479">
        <f>'[2]典型户型修正-办公'!S400</f>
        <v>72</v>
      </c>
      <c r="K395" s="3479">
        <f>'[2]典型户型修正-办公'!R400</f>
        <v>14529</v>
      </c>
    </row>
    <row r="396" spans="1:11">
      <c r="A396" s="3492"/>
      <c r="B396" s="3493">
        <v>378</v>
      </c>
      <c r="C396" s="3494">
        <v>16</v>
      </c>
      <c r="D396" s="3495" t="s">
        <v>3789</v>
      </c>
      <c r="E396" s="3494">
        <v>49.62</v>
      </c>
      <c r="F396" s="3494">
        <v>3</v>
      </c>
      <c r="G396" s="3494" t="s">
        <v>3407</v>
      </c>
      <c r="H396" s="3492" t="s">
        <v>21</v>
      </c>
      <c r="I396" s="3479" t="s">
        <v>3709</v>
      </c>
      <c r="J396" s="3479">
        <f>'[2]典型户型修正-办公'!S401</f>
        <v>72</v>
      </c>
      <c r="K396" s="3479">
        <f>'[2]典型户型修正-办公'!R401</f>
        <v>14529</v>
      </c>
    </row>
    <row r="397" spans="1:11">
      <c r="A397" s="3492"/>
      <c r="B397" s="3493">
        <v>379</v>
      </c>
      <c r="C397" s="3494">
        <v>16</v>
      </c>
      <c r="D397" s="3495" t="s">
        <v>3790</v>
      </c>
      <c r="E397" s="3494">
        <v>49.62</v>
      </c>
      <c r="F397" s="3494">
        <v>3</v>
      </c>
      <c r="G397" s="3494" t="s">
        <v>3407</v>
      </c>
      <c r="H397" s="3492" t="s">
        <v>21</v>
      </c>
      <c r="I397" s="3479" t="s">
        <v>3709</v>
      </c>
      <c r="J397" s="3479">
        <f>'[2]典型户型修正-办公'!S402</f>
        <v>72</v>
      </c>
      <c r="K397" s="3479">
        <f>'[2]典型户型修正-办公'!R402</f>
        <v>14529</v>
      </c>
    </row>
    <row r="398" spans="1:11">
      <c r="A398" s="3492"/>
      <c r="B398" s="3493">
        <v>380</v>
      </c>
      <c r="C398" s="3494">
        <v>16</v>
      </c>
      <c r="D398" s="3495" t="s">
        <v>3791</v>
      </c>
      <c r="E398" s="3494">
        <v>49.62</v>
      </c>
      <c r="F398" s="3494">
        <v>3</v>
      </c>
      <c r="G398" s="3494" t="s">
        <v>3407</v>
      </c>
      <c r="H398" s="3492" t="s">
        <v>21</v>
      </c>
      <c r="I398" s="3479" t="s">
        <v>3709</v>
      </c>
      <c r="J398" s="3479">
        <f>'[2]典型户型修正-办公'!S403</f>
        <v>72</v>
      </c>
      <c r="K398" s="3479">
        <f>'[2]典型户型修正-办公'!R403</f>
        <v>14529</v>
      </c>
    </row>
    <row r="399" spans="1:11">
      <c r="A399" s="3492"/>
      <c r="B399" s="3493">
        <v>381</v>
      </c>
      <c r="C399" s="3494">
        <v>16</v>
      </c>
      <c r="D399" s="3495" t="s">
        <v>3792</v>
      </c>
      <c r="E399" s="3494">
        <v>49.62</v>
      </c>
      <c r="F399" s="3494">
        <v>3</v>
      </c>
      <c r="G399" s="3494" t="s">
        <v>3407</v>
      </c>
      <c r="H399" s="3492" t="s">
        <v>21</v>
      </c>
      <c r="I399" s="3479" t="s">
        <v>3709</v>
      </c>
      <c r="J399" s="3479">
        <f>'[2]典型户型修正-办公'!S404</f>
        <v>72</v>
      </c>
      <c r="K399" s="3479">
        <f>'[2]典型户型修正-办公'!R404</f>
        <v>14529</v>
      </c>
    </row>
    <row r="400" spans="1:11">
      <c r="A400" s="3492"/>
      <c r="B400" s="3493">
        <v>382</v>
      </c>
      <c r="C400" s="3494">
        <v>16</v>
      </c>
      <c r="D400" s="3495" t="s">
        <v>3793</v>
      </c>
      <c r="E400" s="3494">
        <v>49.62</v>
      </c>
      <c r="F400" s="3494">
        <v>3</v>
      </c>
      <c r="G400" s="3494" t="s">
        <v>3407</v>
      </c>
      <c r="H400" s="3492" t="s">
        <v>21</v>
      </c>
      <c r="I400" s="3479" t="s">
        <v>3709</v>
      </c>
      <c r="J400" s="3479">
        <f>'[2]典型户型修正-办公'!S405</f>
        <v>72</v>
      </c>
      <c r="K400" s="3479">
        <f>'[2]典型户型修正-办公'!R405</f>
        <v>14529</v>
      </c>
    </row>
    <row r="401" spans="1:11">
      <c r="A401" s="3492"/>
      <c r="B401" s="3493">
        <v>383</v>
      </c>
      <c r="C401" s="3494">
        <v>16</v>
      </c>
      <c r="D401" s="3495" t="s">
        <v>3794</v>
      </c>
      <c r="E401" s="3494">
        <v>49.62</v>
      </c>
      <c r="F401" s="3494">
        <v>3</v>
      </c>
      <c r="G401" s="3494" t="s">
        <v>3407</v>
      </c>
      <c r="H401" s="3492" t="s">
        <v>21</v>
      </c>
      <c r="I401" s="3479" t="s">
        <v>3709</v>
      </c>
      <c r="J401" s="3479">
        <f>'[2]典型户型修正-办公'!S406</f>
        <v>72</v>
      </c>
      <c r="K401" s="3479">
        <f>'[2]典型户型修正-办公'!R406</f>
        <v>14529</v>
      </c>
    </row>
    <row r="402" spans="1:11">
      <c r="A402" s="3492"/>
      <c r="B402" s="3493">
        <v>384</v>
      </c>
      <c r="C402" s="3494">
        <v>16</v>
      </c>
      <c r="D402" s="3495" t="s">
        <v>3795</v>
      </c>
      <c r="E402" s="3494">
        <v>49.62</v>
      </c>
      <c r="F402" s="3494">
        <v>3</v>
      </c>
      <c r="G402" s="3494" t="s">
        <v>3407</v>
      </c>
      <c r="H402" s="3492" t="s">
        <v>21</v>
      </c>
      <c r="I402" s="3479" t="s">
        <v>3709</v>
      </c>
      <c r="J402" s="3479">
        <f>'[2]典型户型修正-办公'!S407</f>
        <v>72</v>
      </c>
      <c r="K402" s="3479">
        <f>'[2]典型户型修正-办公'!R407</f>
        <v>14529</v>
      </c>
    </row>
    <row r="403" spans="1:11">
      <c r="A403" s="3492"/>
      <c r="B403" s="3493">
        <v>385</v>
      </c>
      <c r="C403" s="3494">
        <v>16</v>
      </c>
      <c r="D403" s="3495" t="s">
        <v>3796</v>
      </c>
      <c r="E403" s="3494">
        <v>49.62</v>
      </c>
      <c r="F403" s="3494">
        <v>3</v>
      </c>
      <c r="G403" s="3494" t="s">
        <v>3407</v>
      </c>
      <c r="H403" s="3492" t="s">
        <v>21</v>
      </c>
      <c r="I403" s="3479" t="s">
        <v>3709</v>
      </c>
      <c r="J403" s="3479">
        <f>'[2]典型户型修正-办公'!S408</f>
        <v>72</v>
      </c>
      <c r="K403" s="3479">
        <f>'[2]典型户型修正-办公'!R408</f>
        <v>14529</v>
      </c>
    </row>
    <row r="404" spans="1:11">
      <c r="A404" s="3492"/>
      <c r="B404" s="3493">
        <v>386</v>
      </c>
      <c r="C404" s="3494">
        <v>16</v>
      </c>
      <c r="D404" s="3495" t="s">
        <v>3797</v>
      </c>
      <c r="E404" s="3494">
        <v>49.62</v>
      </c>
      <c r="F404" s="3494">
        <v>3</v>
      </c>
      <c r="G404" s="3494" t="s">
        <v>3407</v>
      </c>
      <c r="H404" s="3492" t="s">
        <v>21</v>
      </c>
      <c r="I404" s="3479" t="s">
        <v>3709</v>
      </c>
      <c r="J404" s="3479">
        <f>'[2]典型户型修正-办公'!S409</f>
        <v>72</v>
      </c>
      <c r="K404" s="3479">
        <f>'[2]典型户型修正-办公'!R409</f>
        <v>14529</v>
      </c>
    </row>
    <row r="405" spans="1:11">
      <c r="A405" s="3492"/>
      <c r="B405" s="3493">
        <v>387</v>
      </c>
      <c r="C405" s="3494">
        <v>16</v>
      </c>
      <c r="D405" s="3495" t="s">
        <v>3798</v>
      </c>
      <c r="E405" s="3494">
        <v>49.62</v>
      </c>
      <c r="F405" s="3494">
        <v>3</v>
      </c>
      <c r="G405" s="3494" t="s">
        <v>3407</v>
      </c>
      <c r="H405" s="3492" t="s">
        <v>21</v>
      </c>
      <c r="I405" s="3479" t="s">
        <v>3709</v>
      </c>
      <c r="J405" s="3479">
        <f>'[2]典型户型修正-办公'!S410</f>
        <v>72</v>
      </c>
      <c r="K405" s="3479">
        <f>'[2]典型户型修正-办公'!R410</f>
        <v>14529</v>
      </c>
    </row>
    <row r="406" spans="1:11">
      <c r="A406" s="3492"/>
      <c r="B406" s="3493">
        <v>388</v>
      </c>
      <c r="C406" s="3494">
        <v>16</v>
      </c>
      <c r="D406" s="3495" t="s">
        <v>3799</v>
      </c>
      <c r="E406" s="3494">
        <v>49.62</v>
      </c>
      <c r="F406" s="3494">
        <v>3</v>
      </c>
      <c r="G406" s="3494" t="s">
        <v>3407</v>
      </c>
      <c r="H406" s="3492" t="s">
        <v>21</v>
      </c>
      <c r="I406" s="3479" t="s">
        <v>3709</v>
      </c>
      <c r="J406" s="3479">
        <f>'[2]典型户型修正-办公'!S411</f>
        <v>72</v>
      </c>
      <c r="K406" s="3479">
        <f>'[2]典型户型修正-办公'!R411</f>
        <v>14529</v>
      </c>
    </row>
    <row r="407" spans="1:11">
      <c r="A407" s="3492"/>
      <c r="B407" s="3493">
        <v>389</v>
      </c>
      <c r="C407" s="3494">
        <v>16</v>
      </c>
      <c r="D407" s="3495" t="s">
        <v>3800</v>
      </c>
      <c r="E407" s="3494">
        <v>49.62</v>
      </c>
      <c r="F407" s="3494">
        <v>3</v>
      </c>
      <c r="G407" s="3494" t="s">
        <v>3407</v>
      </c>
      <c r="H407" s="3492" t="s">
        <v>21</v>
      </c>
      <c r="I407" s="3479" t="s">
        <v>3709</v>
      </c>
      <c r="J407" s="3479">
        <f>'[2]典型户型修正-办公'!S412</f>
        <v>72</v>
      </c>
      <c r="K407" s="3479">
        <f>'[2]典型户型修正-办公'!R412</f>
        <v>14529</v>
      </c>
    </row>
    <row r="408" spans="1:11">
      <c r="A408" s="3492"/>
      <c r="B408" s="3493">
        <v>390</v>
      </c>
      <c r="C408" s="3494">
        <v>16</v>
      </c>
      <c r="D408" s="3495" t="s">
        <v>3801</v>
      </c>
      <c r="E408" s="3494">
        <v>49.62</v>
      </c>
      <c r="F408" s="3494">
        <v>3</v>
      </c>
      <c r="G408" s="3494" t="s">
        <v>3407</v>
      </c>
      <c r="H408" s="3492" t="s">
        <v>21</v>
      </c>
      <c r="I408" s="3479" t="s">
        <v>3709</v>
      </c>
      <c r="J408" s="3479">
        <f>'[2]典型户型修正-办公'!S413</f>
        <v>72</v>
      </c>
      <c r="K408" s="3479">
        <f>'[2]典型户型修正-办公'!R413</f>
        <v>14529</v>
      </c>
    </row>
    <row r="409" spans="1:11">
      <c r="A409" s="3492"/>
      <c r="B409" s="3493">
        <v>391</v>
      </c>
      <c r="C409" s="3494">
        <v>16</v>
      </c>
      <c r="D409" s="3495" t="s">
        <v>3802</v>
      </c>
      <c r="E409" s="3494">
        <v>68.78</v>
      </c>
      <c r="F409" s="3494">
        <v>3</v>
      </c>
      <c r="G409" s="3494" t="s">
        <v>3407</v>
      </c>
      <c r="H409" s="3492" t="s">
        <v>21</v>
      </c>
      <c r="I409" s="3479" t="s">
        <v>3709</v>
      </c>
      <c r="J409" s="3479">
        <f>'[2]典型户型修正-办公'!S414</f>
        <v>101</v>
      </c>
      <c r="K409" s="3479">
        <f>'[2]典型户型修正-办公'!R414</f>
        <v>14674</v>
      </c>
    </row>
    <row r="410" spans="1:11">
      <c r="A410" s="3492"/>
      <c r="B410" s="3493">
        <v>392</v>
      </c>
      <c r="C410" s="3494">
        <v>16</v>
      </c>
      <c r="D410" s="3495" t="s">
        <v>3803</v>
      </c>
      <c r="E410" s="3494">
        <v>38.1</v>
      </c>
      <c r="F410" s="3494">
        <v>3</v>
      </c>
      <c r="G410" s="3494" t="s">
        <v>3407</v>
      </c>
      <c r="H410" s="3492" t="s">
        <v>21</v>
      </c>
      <c r="I410" s="3479" t="s">
        <v>3709</v>
      </c>
      <c r="J410" s="3479">
        <f>'[2]典型户型修正-办公'!S415</f>
        <v>55</v>
      </c>
      <c r="K410" s="3479">
        <f>'[2]典型户型修正-办公'!R415</f>
        <v>14529</v>
      </c>
    </row>
    <row r="411" spans="1:11">
      <c r="A411" s="3492"/>
      <c r="B411" s="3493">
        <v>393</v>
      </c>
      <c r="C411" s="3494">
        <v>16</v>
      </c>
      <c r="D411" s="3495" t="s">
        <v>3804</v>
      </c>
      <c r="E411" s="3494">
        <v>41.4</v>
      </c>
      <c r="F411" s="3494">
        <v>3</v>
      </c>
      <c r="G411" s="3494" t="s">
        <v>3407</v>
      </c>
      <c r="H411" s="3492" t="s">
        <v>21</v>
      </c>
      <c r="I411" s="3479" t="s">
        <v>3709</v>
      </c>
      <c r="J411" s="3479">
        <f>'[2]典型户型修正-办公'!S416</f>
        <v>60</v>
      </c>
      <c r="K411" s="3479">
        <f>'[2]典型户型修正-办公'!R416</f>
        <v>14529</v>
      </c>
    </row>
    <row r="412" spans="1:11">
      <c r="A412" s="3492"/>
      <c r="B412" s="3493">
        <v>394</v>
      </c>
      <c r="C412" s="3494">
        <v>16</v>
      </c>
      <c r="D412" s="3495" t="s">
        <v>3805</v>
      </c>
      <c r="E412" s="3494">
        <v>44.09</v>
      </c>
      <c r="F412" s="3494">
        <v>3</v>
      </c>
      <c r="G412" s="3494" t="s">
        <v>3407</v>
      </c>
      <c r="H412" s="3492" t="s">
        <v>21</v>
      </c>
      <c r="I412" s="3479" t="s">
        <v>3709</v>
      </c>
      <c r="J412" s="3479">
        <f>'[2]典型户型修正-办公'!S417</f>
        <v>64</v>
      </c>
      <c r="K412" s="3479">
        <f>'[2]典型户型修正-办公'!R417</f>
        <v>14529</v>
      </c>
    </row>
    <row r="413" spans="1:11">
      <c r="A413" s="3492"/>
      <c r="B413" s="3493">
        <v>395</v>
      </c>
      <c r="C413" s="3494">
        <v>16</v>
      </c>
      <c r="D413" s="3495" t="s">
        <v>3806</v>
      </c>
      <c r="E413" s="3494">
        <v>46.17</v>
      </c>
      <c r="F413" s="3494">
        <v>3</v>
      </c>
      <c r="G413" s="3494" t="s">
        <v>3407</v>
      </c>
      <c r="H413" s="3492" t="s">
        <v>21</v>
      </c>
      <c r="I413" s="3479" t="s">
        <v>3709</v>
      </c>
      <c r="J413" s="3479">
        <f>'[2]典型户型修正-办公'!S418</f>
        <v>67</v>
      </c>
      <c r="K413" s="3479">
        <f>'[2]典型户型修正-办公'!R418</f>
        <v>14529</v>
      </c>
    </row>
    <row r="414" spans="1:11">
      <c r="A414" s="3492"/>
      <c r="B414" s="3493">
        <v>396</v>
      </c>
      <c r="C414" s="3494">
        <v>16</v>
      </c>
      <c r="D414" s="3495" t="s">
        <v>3807</v>
      </c>
      <c r="E414" s="3494">
        <v>47.65</v>
      </c>
      <c r="F414" s="3494">
        <v>3</v>
      </c>
      <c r="G414" s="3494" t="s">
        <v>3407</v>
      </c>
      <c r="H414" s="3492" t="s">
        <v>21</v>
      </c>
      <c r="I414" s="3479" t="s">
        <v>3709</v>
      </c>
      <c r="J414" s="3479">
        <f>'[2]典型户型修正-办公'!S419</f>
        <v>69</v>
      </c>
      <c r="K414" s="3479">
        <f>'[2]典型户型修正-办公'!R419</f>
        <v>14529</v>
      </c>
    </row>
    <row r="415" spans="1:11">
      <c r="A415" s="3492"/>
      <c r="B415" s="3493">
        <v>397</v>
      </c>
      <c r="C415" s="3494">
        <v>16</v>
      </c>
      <c r="D415" s="3495" t="s">
        <v>3808</v>
      </c>
      <c r="E415" s="3494">
        <v>48.6</v>
      </c>
      <c r="F415" s="3494">
        <v>3</v>
      </c>
      <c r="G415" s="3494" t="s">
        <v>3407</v>
      </c>
      <c r="H415" s="3492" t="s">
        <v>21</v>
      </c>
      <c r="I415" s="3479" t="s">
        <v>3709</v>
      </c>
      <c r="J415" s="3479">
        <f>'[2]典型户型修正-办公'!S420</f>
        <v>71</v>
      </c>
      <c r="K415" s="3479">
        <f>'[2]典型户型修正-办公'!R420</f>
        <v>14529</v>
      </c>
    </row>
    <row r="416" spans="1:11">
      <c r="A416" s="3492"/>
      <c r="B416" s="3493">
        <v>398</v>
      </c>
      <c r="C416" s="3494">
        <v>16</v>
      </c>
      <c r="D416" s="3495" t="s">
        <v>3809</v>
      </c>
      <c r="E416" s="3494">
        <v>48.89</v>
      </c>
      <c r="F416" s="3494">
        <v>3</v>
      </c>
      <c r="G416" s="3494" t="s">
        <v>3407</v>
      </c>
      <c r="H416" s="3492" t="s">
        <v>21</v>
      </c>
      <c r="I416" s="3479" t="s">
        <v>3709</v>
      </c>
      <c r="J416" s="3479">
        <f>'[2]典型户型修正-办公'!S421</f>
        <v>71</v>
      </c>
      <c r="K416" s="3479">
        <f>'[2]典型户型修正-办公'!R421</f>
        <v>14529</v>
      </c>
    </row>
    <row r="417" spans="1:11">
      <c r="A417" s="3492"/>
      <c r="B417" s="3493">
        <v>399</v>
      </c>
      <c r="C417" s="3494">
        <v>16</v>
      </c>
      <c r="D417" s="3495" t="s">
        <v>3810</v>
      </c>
      <c r="E417" s="3494">
        <v>48.59</v>
      </c>
      <c r="F417" s="3494">
        <v>3</v>
      </c>
      <c r="G417" s="3494" t="s">
        <v>3407</v>
      </c>
      <c r="H417" s="3492" t="s">
        <v>21</v>
      </c>
      <c r="I417" s="3479" t="s">
        <v>3709</v>
      </c>
      <c r="J417" s="3479">
        <f>'[2]典型户型修正-办公'!S422</f>
        <v>71</v>
      </c>
      <c r="K417" s="3479">
        <f>'[2]典型户型修正-办公'!R422</f>
        <v>14529</v>
      </c>
    </row>
    <row r="418" spans="1:11">
      <c r="A418" s="3492"/>
      <c r="B418" s="3493">
        <v>400</v>
      </c>
      <c r="C418" s="3494">
        <v>16</v>
      </c>
      <c r="D418" s="3495" t="s">
        <v>3811</v>
      </c>
      <c r="E418" s="3494">
        <v>47.73</v>
      </c>
      <c r="F418" s="3494">
        <v>3</v>
      </c>
      <c r="G418" s="3494" t="s">
        <v>3407</v>
      </c>
      <c r="H418" s="3492" t="s">
        <v>21</v>
      </c>
      <c r="I418" s="3479" t="s">
        <v>3709</v>
      </c>
      <c r="J418" s="3479">
        <f>'[2]典型户型修正-办公'!S423</f>
        <v>69</v>
      </c>
      <c r="K418" s="3479">
        <f>'[2]典型户型修正-办公'!R423</f>
        <v>14529</v>
      </c>
    </row>
    <row r="419" spans="1:11">
      <c r="A419" s="3492"/>
      <c r="B419" s="3493">
        <v>401</v>
      </c>
      <c r="C419" s="3494">
        <v>16</v>
      </c>
      <c r="D419" s="3495" t="s">
        <v>3812</v>
      </c>
      <c r="E419" s="3494">
        <v>70.2</v>
      </c>
      <c r="F419" s="3494">
        <v>3</v>
      </c>
      <c r="G419" s="3494" t="s">
        <v>3407</v>
      </c>
      <c r="H419" s="3492" t="s">
        <v>21</v>
      </c>
      <c r="I419" s="3479" t="s">
        <v>3709</v>
      </c>
      <c r="J419" s="3479">
        <f>'[2]典型户型修正-办公'!S424</f>
        <v>103</v>
      </c>
      <c r="K419" s="3479">
        <f>'[2]典型户型修正-办公'!R424</f>
        <v>14674</v>
      </c>
    </row>
    <row r="420" spans="1:11">
      <c r="A420" s="3492"/>
      <c r="B420" s="3493">
        <v>402</v>
      </c>
      <c r="C420" s="3494">
        <v>17</v>
      </c>
      <c r="D420" s="3494">
        <v>1701</v>
      </c>
      <c r="E420" s="3494">
        <v>51.46</v>
      </c>
      <c r="F420" s="3494">
        <v>5.4</v>
      </c>
      <c r="G420" s="3494" t="s">
        <v>3813</v>
      </c>
      <c r="H420" s="3492" t="s">
        <v>21</v>
      </c>
      <c r="I420" s="3479" t="s">
        <v>3709</v>
      </c>
      <c r="J420" s="3479">
        <f>'[2]典型户型修正-办公'!S425</f>
        <v>82</v>
      </c>
      <c r="K420" s="3479">
        <f>'[2]典型户型修正-办公'!R425</f>
        <v>15982</v>
      </c>
    </row>
    <row r="421" spans="1:11">
      <c r="A421" s="3492"/>
      <c r="B421" s="3493">
        <v>403</v>
      </c>
      <c r="C421" s="3494">
        <v>17</v>
      </c>
      <c r="D421" s="3494">
        <v>1702</v>
      </c>
      <c r="E421" s="3494">
        <v>99.25</v>
      </c>
      <c r="F421" s="3494">
        <v>5.4</v>
      </c>
      <c r="G421" s="3494" t="s">
        <v>3813</v>
      </c>
      <c r="H421" s="3492" t="s">
        <v>21</v>
      </c>
      <c r="I421" s="3479" t="s">
        <v>3709</v>
      </c>
      <c r="J421" s="3479">
        <f>'[2]典型户型修正-办公'!S426</f>
        <v>160</v>
      </c>
      <c r="K421" s="3479">
        <f>'[2]典型户型修正-办公'!R426</f>
        <v>16142</v>
      </c>
    </row>
    <row r="422" spans="1:11">
      <c r="A422" s="3492"/>
      <c r="B422" s="3493">
        <v>404</v>
      </c>
      <c r="C422" s="3494">
        <v>17</v>
      </c>
      <c r="D422" s="3494">
        <v>1703</v>
      </c>
      <c r="E422" s="3494">
        <v>99.25</v>
      </c>
      <c r="F422" s="3494">
        <v>5.4</v>
      </c>
      <c r="G422" s="3494" t="s">
        <v>3813</v>
      </c>
      <c r="H422" s="3492" t="s">
        <v>21</v>
      </c>
      <c r="I422" s="3479" t="s">
        <v>3709</v>
      </c>
      <c r="J422" s="3479">
        <f>'[2]典型户型修正-办公'!S427</f>
        <v>160</v>
      </c>
      <c r="K422" s="3479">
        <f>'[2]典型户型修正-办公'!R427</f>
        <v>16142</v>
      </c>
    </row>
    <row r="423" spans="1:11">
      <c r="A423" s="3492"/>
      <c r="B423" s="3493">
        <v>405</v>
      </c>
      <c r="C423" s="3494">
        <v>17</v>
      </c>
      <c r="D423" s="3494">
        <v>1704</v>
      </c>
      <c r="E423" s="3494">
        <v>99.25</v>
      </c>
      <c r="F423" s="3494">
        <v>5.4</v>
      </c>
      <c r="G423" s="3494" t="s">
        <v>3813</v>
      </c>
      <c r="H423" s="3492" t="s">
        <v>21</v>
      </c>
      <c r="I423" s="3479" t="s">
        <v>3709</v>
      </c>
      <c r="J423" s="3479">
        <f>'[2]典型户型修正-办公'!S428</f>
        <v>160</v>
      </c>
      <c r="K423" s="3479">
        <f>'[2]典型户型修正-办公'!R428</f>
        <v>16142</v>
      </c>
    </row>
    <row r="424" spans="1:11">
      <c r="A424" s="3492"/>
      <c r="B424" s="3493">
        <v>406</v>
      </c>
      <c r="C424" s="3494">
        <v>17</v>
      </c>
      <c r="D424" s="3494">
        <v>1705</v>
      </c>
      <c r="E424" s="3494">
        <v>99.25</v>
      </c>
      <c r="F424" s="3494">
        <v>5.4</v>
      </c>
      <c r="G424" s="3494" t="s">
        <v>3813</v>
      </c>
      <c r="H424" s="3492" t="s">
        <v>21</v>
      </c>
      <c r="I424" s="3479" t="s">
        <v>3709</v>
      </c>
      <c r="J424" s="3479">
        <f>'[2]典型户型修正-办公'!S429</f>
        <v>160</v>
      </c>
      <c r="K424" s="3479">
        <f>'[2]典型户型修正-办公'!R429</f>
        <v>16142</v>
      </c>
    </row>
    <row r="425" spans="1:11">
      <c r="A425" s="3492"/>
      <c r="B425" s="3493">
        <v>407</v>
      </c>
      <c r="C425" s="3494">
        <v>17</v>
      </c>
      <c r="D425" s="3494">
        <v>1706</v>
      </c>
      <c r="E425" s="3494">
        <v>99.25</v>
      </c>
      <c r="F425" s="3494">
        <v>5.4</v>
      </c>
      <c r="G425" s="3494" t="s">
        <v>3813</v>
      </c>
      <c r="H425" s="3492" t="s">
        <v>21</v>
      </c>
      <c r="I425" s="3479" t="s">
        <v>3709</v>
      </c>
      <c r="J425" s="3479">
        <f>'[2]典型户型修正-办公'!S430</f>
        <v>160</v>
      </c>
      <c r="K425" s="3479">
        <f>'[2]典型户型修正-办公'!R430</f>
        <v>16142</v>
      </c>
    </row>
    <row r="426" spans="1:11">
      <c r="A426" s="3492"/>
      <c r="B426" s="3493">
        <v>408</v>
      </c>
      <c r="C426" s="3494">
        <v>17</v>
      </c>
      <c r="D426" s="3494">
        <v>1707</v>
      </c>
      <c r="E426" s="3494">
        <v>99.25</v>
      </c>
      <c r="F426" s="3494">
        <v>5.4</v>
      </c>
      <c r="G426" s="3494" t="s">
        <v>3813</v>
      </c>
      <c r="H426" s="3492" t="s">
        <v>21</v>
      </c>
      <c r="I426" s="3479" t="s">
        <v>3709</v>
      </c>
      <c r="J426" s="3479">
        <f>'[2]典型户型修正-办公'!S431</f>
        <v>160</v>
      </c>
      <c r="K426" s="3479">
        <f>'[2]典型户型修正-办公'!R431</f>
        <v>16142</v>
      </c>
    </row>
    <row r="427" spans="1:11">
      <c r="A427" s="3492"/>
      <c r="B427" s="3493">
        <v>409</v>
      </c>
      <c r="C427" s="3494">
        <v>17</v>
      </c>
      <c r="D427" s="3494">
        <v>1708</v>
      </c>
      <c r="E427" s="3494">
        <v>99.25</v>
      </c>
      <c r="F427" s="3494">
        <v>5.4</v>
      </c>
      <c r="G427" s="3494" t="s">
        <v>3813</v>
      </c>
      <c r="H427" s="3492" t="s">
        <v>21</v>
      </c>
      <c r="I427" s="3479" t="s">
        <v>3709</v>
      </c>
      <c r="J427" s="3479">
        <f>'[2]典型户型修正-办公'!S432</f>
        <v>160</v>
      </c>
      <c r="K427" s="3479">
        <f>'[2]典型户型修正-办公'!R432</f>
        <v>16142</v>
      </c>
    </row>
    <row r="428" spans="1:11">
      <c r="A428" s="3492"/>
      <c r="B428" s="3493">
        <v>410</v>
      </c>
      <c r="C428" s="3494">
        <v>17</v>
      </c>
      <c r="D428" s="3494">
        <v>1709</v>
      </c>
      <c r="E428" s="3494">
        <v>68.78</v>
      </c>
      <c r="F428" s="3494">
        <v>5.4</v>
      </c>
      <c r="G428" s="3494" t="s">
        <v>3813</v>
      </c>
      <c r="H428" s="3492" t="s">
        <v>21</v>
      </c>
      <c r="I428" s="3479" t="s">
        <v>3709</v>
      </c>
      <c r="J428" s="3479">
        <f>'[2]典型户型修正-办公'!S433</f>
        <v>111</v>
      </c>
      <c r="K428" s="3479">
        <f>'[2]典型户型修正-办公'!R433</f>
        <v>16142</v>
      </c>
    </row>
    <row r="429" spans="1:11">
      <c r="A429" s="3492"/>
      <c r="B429" s="3493">
        <v>411</v>
      </c>
      <c r="C429" s="3494">
        <v>17</v>
      </c>
      <c r="D429" s="3494">
        <v>1710</v>
      </c>
      <c r="E429" s="3494">
        <v>79.5</v>
      </c>
      <c r="F429" s="3494">
        <v>5.4</v>
      </c>
      <c r="G429" s="3494" t="s">
        <v>3813</v>
      </c>
      <c r="H429" s="3492" t="s">
        <v>21</v>
      </c>
      <c r="I429" s="3479" t="s">
        <v>3709</v>
      </c>
      <c r="J429" s="3479">
        <f>'[2]典型户型修正-办公'!S434</f>
        <v>128</v>
      </c>
      <c r="K429" s="3479">
        <f>'[2]典型户型修正-办公'!R434</f>
        <v>16142</v>
      </c>
    </row>
    <row r="430" spans="1:11">
      <c r="A430" s="3492"/>
      <c r="B430" s="3493">
        <v>412</v>
      </c>
      <c r="C430" s="3494">
        <v>17</v>
      </c>
      <c r="D430" s="3494">
        <v>1711</v>
      </c>
      <c r="E430" s="3494">
        <v>90.26</v>
      </c>
      <c r="F430" s="3494">
        <v>5.4</v>
      </c>
      <c r="G430" s="3494" t="s">
        <v>3813</v>
      </c>
      <c r="H430" s="3492" t="s">
        <v>21</v>
      </c>
      <c r="I430" s="3479" t="s">
        <v>3709</v>
      </c>
      <c r="J430" s="3479">
        <f>'[2]典型户型修正-办公'!S435</f>
        <v>146</v>
      </c>
      <c r="K430" s="3479">
        <f>'[2]典型户型修正-办公'!R435</f>
        <v>16142</v>
      </c>
    </row>
    <row r="431" spans="1:11">
      <c r="A431" s="3492"/>
      <c r="B431" s="3493">
        <v>413</v>
      </c>
      <c r="C431" s="3494">
        <v>17</v>
      </c>
      <c r="D431" s="3494">
        <v>1712</v>
      </c>
      <c r="E431" s="3494">
        <v>96.25</v>
      </c>
      <c r="F431" s="3494">
        <v>5.4</v>
      </c>
      <c r="G431" s="3494" t="s">
        <v>3813</v>
      </c>
      <c r="H431" s="3492" t="s">
        <v>21</v>
      </c>
      <c r="I431" s="3479" t="s">
        <v>3709</v>
      </c>
      <c r="J431" s="3479">
        <f>'[2]典型户型修正-办公'!S436</f>
        <v>155</v>
      </c>
      <c r="K431" s="3479">
        <f>'[2]典型户型修正-办公'!R436</f>
        <v>16142</v>
      </c>
    </row>
    <row r="432" spans="1:11">
      <c r="A432" s="3492"/>
      <c r="B432" s="3493">
        <v>414</v>
      </c>
      <c r="C432" s="3494">
        <v>17</v>
      </c>
      <c r="D432" s="3494">
        <v>1713</v>
      </c>
      <c r="E432" s="3494">
        <v>97.47</v>
      </c>
      <c r="F432" s="3494">
        <v>5.4</v>
      </c>
      <c r="G432" s="3494" t="s">
        <v>3813</v>
      </c>
      <c r="H432" s="3492" t="s">
        <v>21</v>
      </c>
      <c r="I432" s="3479" t="s">
        <v>3709</v>
      </c>
      <c r="J432" s="3479">
        <f>'[2]典型户型修正-办公'!S437</f>
        <v>157</v>
      </c>
      <c r="K432" s="3479">
        <f>'[2]典型户型修正-办公'!R437</f>
        <v>16142</v>
      </c>
    </row>
    <row r="433" spans="1:11">
      <c r="A433" s="3492"/>
      <c r="B433" s="3493">
        <v>415</v>
      </c>
      <c r="C433" s="3494">
        <v>17</v>
      </c>
      <c r="D433" s="3494">
        <v>1714</v>
      </c>
      <c r="E433" s="3494">
        <v>70.2</v>
      </c>
      <c r="F433" s="3494">
        <v>5.4</v>
      </c>
      <c r="G433" s="3494" t="s">
        <v>3813</v>
      </c>
      <c r="H433" s="3492" t="s">
        <v>21</v>
      </c>
      <c r="I433" s="3479" t="s">
        <v>3709</v>
      </c>
      <c r="J433" s="3479">
        <f>'[2]典型户型修正-办公'!S438</f>
        <v>113</v>
      </c>
      <c r="K433" s="3479">
        <f>'[2]典型户型修正-办公'!R438</f>
        <v>16142</v>
      </c>
    </row>
    <row r="434" spans="1:11">
      <c r="A434" s="3492" t="s">
        <v>3814</v>
      </c>
      <c r="B434" s="3493">
        <v>416</v>
      </c>
      <c r="C434" s="3493">
        <v>1</v>
      </c>
      <c r="D434" s="3494">
        <v>101</v>
      </c>
      <c r="E434" s="3496">
        <v>104.91</v>
      </c>
      <c r="F434" s="3493">
        <v>5.3</v>
      </c>
      <c r="G434" s="3493" t="s">
        <v>3395</v>
      </c>
      <c r="H434" s="3492" t="s">
        <v>3815</v>
      </c>
      <c r="I434" s="3479" t="s">
        <v>3408</v>
      </c>
      <c r="J434" s="3479">
        <f>'[2]典型户型修正-办公'!S439</f>
        <v>168</v>
      </c>
      <c r="K434" s="3479">
        <f>'[2]典型户型修正-办公'!R439</f>
        <v>15985</v>
      </c>
    </row>
    <row r="435" spans="1:11">
      <c r="A435" s="3492" t="s">
        <v>3815</v>
      </c>
      <c r="B435" s="3493">
        <v>417</v>
      </c>
      <c r="C435" s="3493">
        <v>1</v>
      </c>
      <c r="D435" s="3497" t="s">
        <v>3412</v>
      </c>
      <c r="E435" s="3498">
        <v>99.47</v>
      </c>
      <c r="F435" s="3493">
        <v>5.3</v>
      </c>
      <c r="G435" s="3493" t="s">
        <v>3395</v>
      </c>
      <c r="H435" s="3492" t="s">
        <v>3815</v>
      </c>
      <c r="I435" s="3479" t="s">
        <v>3408</v>
      </c>
      <c r="J435" s="3479">
        <f>'[2]典型户型修正-办公'!S440</f>
        <v>159</v>
      </c>
      <c r="K435" s="3479">
        <f>'[2]典型户型修正-办公'!R440</f>
        <v>15985</v>
      </c>
    </row>
    <row r="436" spans="1:11">
      <c r="A436" s="3492" t="s">
        <v>3816</v>
      </c>
      <c r="B436" s="3493">
        <v>418</v>
      </c>
      <c r="C436" s="3493">
        <v>1</v>
      </c>
      <c r="D436" s="3497" t="s">
        <v>3413</v>
      </c>
      <c r="E436" s="3498">
        <v>99.47</v>
      </c>
      <c r="F436" s="3493">
        <v>5.3</v>
      </c>
      <c r="G436" s="3493" t="s">
        <v>3395</v>
      </c>
      <c r="H436" s="3492" t="s">
        <v>3815</v>
      </c>
      <c r="I436" s="3479" t="s">
        <v>3408</v>
      </c>
      <c r="J436" s="3479">
        <f>'[2]典型户型修正-办公'!S441</f>
        <v>159</v>
      </c>
      <c r="K436" s="3479">
        <f>'[2]典型户型修正-办公'!R441</f>
        <v>15985</v>
      </c>
    </row>
    <row r="437" spans="1:11">
      <c r="A437" s="3499"/>
      <c r="B437" s="3493">
        <v>419</v>
      </c>
      <c r="C437" s="3493">
        <v>1</v>
      </c>
      <c r="D437" s="3500">
        <v>104</v>
      </c>
      <c r="E437" s="3496">
        <v>99.47</v>
      </c>
      <c r="F437" s="3493">
        <v>5.3</v>
      </c>
      <c r="G437" s="3493" t="s">
        <v>3395</v>
      </c>
      <c r="H437" s="3492" t="s">
        <v>3815</v>
      </c>
      <c r="I437" s="3479" t="s">
        <v>3408</v>
      </c>
      <c r="J437" s="3479">
        <f>'[2]典型户型修正-办公'!S442</f>
        <v>159</v>
      </c>
      <c r="K437" s="3479">
        <f>'[2]典型户型修正-办公'!R442</f>
        <v>15985</v>
      </c>
    </row>
    <row r="438" spans="1:11">
      <c r="A438" s="3499"/>
      <c r="B438" s="3493">
        <v>420</v>
      </c>
      <c r="C438" s="3493">
        <v>1</v>
      </c>
      <c r="D438" s="3500">
        <v>105</v>
      </c>
      <c r="E438" s="3496">
        <v>99.47</v>
      </c>
      <c r="F438" s="3493">
        <v>5.3</v>
      </c>
      <c r="G438" s="3493" t="s">
        <v>3395</v>
      </c>
      <c r="H438" s="3492" t="s">
        <v>3815</v>
      </c>
      <c r="I438" s="3479" t="s">
        <v>3408</v>
      </c>
      <c r="J438" s="3479">
        <f>'[2]典型户型修正-办公'!S443</f>
        <v>159</v>
      </c>
      <c r="K438" s="3479">
        <f>'[2]典型户型修正-办公'!R443</f>
        <v>15985</v>
      </c>
    </row>
    <row r="439" spans="1:11">
      <c r="A439" s="3499"/>
      <c r="B439" s="3493">
        <v>421</v>
      </c>
      <c r="C439" s="3493">
        <v>1</v>
      </c>
      <c r="D439" s="3500">
        <v>106</v>
      </c>
      <c r="E439" s="3496">
        <v>99.47</v>
      </c>
      <c r="F439" s="3493">
        <v>5.3</v>
      </c>
      <c r="G439" s="3493" t="s">
        <v>3395</v>
      </c>
      <c r="H439" s="3492" t="s">
        <v>3815</v>
      </c>
      <c r="I439" s="3479" t="s">
        <v>3408</v>
      </c>
      <c r="J439" s="3479">
        <f>'[2]典型户型修正-办公'!S444</f>
        <v>159</v>
      </c>
      <c r="K439" s="3479">
        <f>'[2]典型户型修正-办公'!R444</f>
        <v>15985</v>
      </c>
    </row>
    <row r="440" spans="1:11">
      <c r="A440" s="3499"/>
      <c r="B440" s="3493">
        <v>422</v>
      </c>
      <c r="C440" s="3493">
        <v>1</v>
      </c>
      <c r="D440" s="3500">
        <v>107</v>
      </c>
      <c r="E440" s="3496">
        <v>99.47</v>
      </c>
      <c r="F440" s="3493">
        <v>5.3</v>
      </c>
      <c r="G440" s="3493" t="s">
        <v>3395</v>
      </c>
      <c r="H440" s="3492" t="s">
        <v>3815</v>
      </c>
      <c r="I440" s="3479" t="s">
        <v>3408</v>
      </c>
      <c r="J440" s="3479">
        <f>'[2]典型户型修正-办公'!S445</f>
        <v>159</v>
      </c>
      <c r="K440" s="3479">
        <f>'[2]典型户型修正-办公'!R445</f>
        <v>15985</v>
      </c>
    </row>
    <row r="441" spans="1:11">
      <c r="A441" s="3499"/>
      <c r="B441" s="3493">
        <v>423</v>
      </c>
      <c r="C441" s="3493">
        <v>1</v>
      </c>
      <c r="D441" s="3500">
        <v>108</v>
      </c>
      <c r="E441" s="3496">
        <v>68.94</v>
      </c>
      <c r="F441" s="3493">
        <v>5.3</v>
      </c>
      <c r="G441" s="3493" t="s">
        <v>3395</v>
      </c>
      <c r="H441" s="3492" t="s">
        <v>3815</v>
      </c>
      <c r="I441" s="3479" t="s">
        <v>3408</v>
      </c>
      <c r="J441" s="3479">
        <f>'[2]典型户型修正-办公'!S446</f>
        <v>110</v>
      </c>
      <c r="K441" s="3479">
        <f>'[2]典型户型修正-办公'!R446</f>
        <v>15985</v>
      </c>
    </row>
    <row r="442" spans="1:11">
      <c r="A442" s="3499"/>
      <c r="B442" s="3493">
        <v>424</v>
      </c>
      <c r="C442" s="3493">
        <v>1</v>
      </c>
      <c r="D442" s="3500">
        <v>109</v>
      </c>
      <c r="E442" s="3496">
        <v>88.44</v>
      </c>
      <c r="F442" s="3493">
        <v>5.3</v>
      </c>
      <c r="G442" s="3493" t="s">
        <v>3395</v>
      </c>
      <c r="H442" s="3492" t="s">
        <v>3815</v>
      </c>
      <c r="I442" s="3479" t="s">
        <v>3408</v>
      </c>
      <c r="J442" s="3479">
        <f>'[2]典型户型修正-办公'!S447</f>
        <v>141</v>
      </c>
      <c r="K442" s="3479">
        <f>'[2]典型户型修正-办公'!R447</f>
        <v>15985</v>
      </c>
    </row>
    <row r="443" spans="1:11">
      <c r="A443" s="3499"/>
      <c r="B443" s="3493">
        <v>425</v>
      </c>
      <c r="C443" s="3493">
        <v>1</v>
      </c>
      <c r="D443" s="3500">
        <v>110</v>
      </c>
      <c r="E443" s="3496">
        <v>96.78</v>
      </c>
      <c r="F443" s="3493">
        <v>5.3</v>
      </c>
      <c r="G443" s="3493" t="s">
        <v>3395</v>
      </c>
      <c r="H443" s="3492" t="s">
        <v>3815</v>
      </c>
      <c r="I443" s="3479" t="s">
        <v>3408</v>
      </c>
      <c r="J443" s="3479">
        <f>'[2]典型户型修正-办公'!S448</f>
        <v>155</v>
      </c>
      <c r="K443" s="3479">
        <f>'[2]典型户型修正-办公'!R448</f>
        <v>15985</v>
      </c>
    </row>
    <row r="444" spans="1:11">
      <c r="A444" s="3499"/>
      <c r="B444" s="3493">
        <v>426</v>
      </c>
      <c r="C444" s="3493">
        <v>1</v>
      </c>
      <c r="D444" s="3500">
        <v>111</v>
      </c>
      <c r="E444" s="3496">
        <v>100.44</v>
      </c>
      <c r="F444" s="3493">
        <v>5.3</v>
      </c>
      <c r="G444" s="3493" t="s">
        <v>3395</v>
      </c>
      <c r="H444" s="3492" t="s">
        <v>3815</v>
      </c>
      <c r="I444" s="3479" t="s">
        <v>3408</v>
      </c>
      <c r="J444" s="3479">
        <f>'[2]典型户型修正-办公'!S449</f>
        <v>161</v>
      </c>
      <c r="K444" s="3479">
        <f>'[2]典型户型修正-办公'!R449</f>
        <v>15985</v>
      </c>
    </row>
    <row r="445" spans="1:11">
      <c r="A445" s="3499"/>
      <c r="B445" s="3493">
        <v>427</v>
      </c>
      <c r="C445" s="3493">
        <v>1</v>
      </c>
      <c r="D445" s="3500">
        <v>112</v>
      </c>
      <c r="E445" s="3496">
        <v>98.9</v>
      </c>
      <c r="F445" s="3493">
        <v>5.3</v>
      </c>
      <c r="G445" s="3493" t="s">
        <v>3395</v>
      </c>
      <c r="H445" s="3492" t="s">
        <v>3815</v>
      </c>
      <c r="I445" s="3479" t="s">
        <v>3408</v>
      </c>
      <c r="J445" s="3479">
        <f>'[2]典型户型修正-办公'!S450</f>
        <v>158</v>
      </c>
      <c r="K445" s="3479">
        <f>'[2]典型户型修正-办公'!R450</f>
        <v>15985</v>
      </c>
    </row>
    <row r="446" spans="1:11">
      <c r="A446" s="3499"/>
      <c r="B446" s="3493">
        <v>428</v>
      </c>
      <c r="C446" s="3493">
        <v>2</v>
      </c>
      <c r="D446" s="3500">
        <v>201</v>
      </c>
      <c r="E446" s="3496">
        <v>55.18</v>
      </c>
      <c r="F446" s="3493">
        <v>5.3</v>
      </c>
      <c r="G446" s="3493" t="s">
        <v>3395</v>
      </c>
      <c r="H446" s="3492" t="s">
        <v>3815</v>
      </c>
      <c r="I446" s="3479" t="s">
        <v>3408</v>
      </c>
      <c r="J446" s="3479">
        <f>'[2]典型户型修正-办公'!S451</f>
        <v>87</v>
      </c>
      <c r="K446" s="3479">
        <f>'[2]典型户型修正-办公'!R451</f>
        <v>15827</v>
      </c>
    </row>
    <row r="447" spans="1:11">
      <c r="A447" s="3499"/>
      <c r="B447" s="3493">
        <v>429</v>
      </c>
      <c r="C447" s="3493">
        <v>2</v>
      </c>
      <c r="D447" s="3500">
        <v>202</v>
      </c>
      <c r="E447" s="3496">
        <v>49.74</v>
      </c>
      <c r="F447" s="3493">
        <v>5.3</v>
      </c>
      <c r="G447" s="3493" t="s">
        <v>3395</v>
      </c>
      <c r="H447" s="3492" t="s">
        <v>3815</v>
      </c>
      <c r="I447" s="3479" t="s">
        <v>3408</v>
      </c>
      <c r="J447" s="3479">
        <f>'[2]典型户型修正-办公'!S452</f>
        <v>79</v>
      </c>
      <c r="K447" s="3479">
        <f>'[2]典型户型修正-办公'!R452</f>
        <v>15827</v>
      </c>
    </row>
    <row r="448" spans="1:11">
      <c r="A448" s="3499"/>
      <c r="B448" s="3493">
        <v>430</v>
      </c>
      <c r="C448" s="3493">
        <v>2</v>
      </c>
      <c r="D448" s="3500">
        <v>203</v>
      </c>
      <c r="E448" s="3496">
        <v>49.74</v>
      </c>
      <c r="F448" s="3493">
        <v>5.3</v>
      </c>
      <c r="G448" s="3493" t="s">
        <v>3395</v>
      </c>
      <c r="H448" s="3492" t="s">
        <v>3815</v>
      </c>
      <c r="I448" s="3479" t="s">
        <v>3408</v>
      </c>
      <c r="J448" s="3479">
        <f>'[2]典型户型修正-办公'!S453</f>
        <v>79</v>
      </c>
      <c r="K448" s="3479">
        <f>'[2]典型户型修正-办公'!R453</f>
        <v>15827</v>
      </c>
    </row>
    <row r="449" spans="1:11">
      <c r="A449" s="3499"/>
      <c r="B449" s="3493">
        <v>431</v>
      </c>
      <c r="C449" s="3493">
        <v>2</v>
      </c>
      <c r="D449" s="3500">
        <v>204</v>
      </c>
      <c r="E449" s="3496">
        <v>49.74</v>
      </c>
      <c r="F449" s="3493">
        <v>5.3</v>
      </c>
      <c r="G449" s="3493" t="s">
        <v>3395</v>
      </c>
      <c r="H449" s="3492" t="s">
        <v>3815</v>
      </c>
      <c r="I449" s="3479" t="s">
        <v>3408</v>
      </c>
      <c r="J449" s="3479">
        <f>'[2]典型户型修正-办公'!S454</f>
        <v>79</v>
      </c>
      <c r="K449" s="3479">
        <f>'[2]典型户型修正-办公'!R454</f>
        <v>15827</v>
      </c>
    </row>
    <row r="450" spans="1:11">
      <c r="A450" s="3499"/>
      <c r="B450" s="3493">
        <v>432</v>
      </c>
      <c r="C450" s="3493">
        <v>2</v>
      </c>
      <c r="D450" s="3500">
        <v>205</v>
      </c>
      <c r="E450" s="3496">
        <v>49.74</v>
      </c>
      <c r="F450" s="3493">
        <v>5.3</v>
      </c>
      <c r="G450" s="3493" t="s">
        <v>3395</v>
      </c>
      <c r="H450" s="3492" t="s">
        <v>3815</v>
      </c>
      <c r="I450" s="3479" t="s">
        <v>3408</v>
      </c>
      <c r="J450" s="3479">
        <f>'[2]典型户型修正-办公'!S455</f>
        <v>79</v>
      </c>
      <c r="K450" s="3479">
        <f>'[2]典型户型修正-办公'!R455</f>
        <v>15827</v>
      </c>
    </row>
    <row r="451" spans="1:11">
      <c r="A451" s="3499"/>
      <c r="B451" s="3493">
        <v>433</v>
      </c>
      <c r="C451" s="3493">
        <v>2</v>
      </c>
      <c r="D451" s="3500">
        <v>206</v>
      </c>
      <c r="E451" s="3496">
        <v>49.74</v>
      </c>
      <c r="F451" s="3493">
        <v>5.3</v>
      </c>
      <c r="G451" s="3493" t="s">
        <v>3395</v>
      </c>
      <c r="H451" s="3492" t="s">
        <v>3815</v>
      </c>
      <c r="I451" s="3479" t="s">
        <v>3408</v>
      </c>
      <c r="J451" s="3479">
        <f>'[2]典型户型修正-办公'!S456</f>
        <v>79</v>
      </c>
      <c r="K451" s="3479">
        <f>'[2]典型户型修正-办公'!R456</f>
        <v>15827</v>
      </c>
    </row>
    <row r="452" spans="1:11">
      <c r="A452" s="3499"/>
      <c r="B452" s="3493">
        <v>434</v>
      </c>
      <c r="C452" s="3493">
        <v>2</v>
      </c>
      <c r="D452" s="3500">
        <v>207</v>
      </c>
      <c r="E452" s="3496">
        <v>49.74</v>
      </c>
      <c r="F452" s="3493">
        <v>5.3</v>
      </c>
      <c r="G452" s="3493" t="s">
        <v>3395</v>
      </c>
      <c r="H452" s="3492" t="s">
        <v>3815</v>
      </c>
      <c r="I452" s="3479" t="s">
        <v>3408</v>
      </c>
      <c r="J452" s="3479">
        <f>'[2]典型户型修正-办公'!S457</f>
        <v>79</v>
      </c>
      <c r="K452" s="3479">
        <f>'[2]典型户型修正-办公'!R457</f>
        <v>15827</v>
      </c>
    </row>
    <row r="453" spans="1:11">
      <c r="A453" s="3499"/>
      <c r="B453" s="3493">
        <v>435</v>
      </c>
      <c r="C453" s="3493">
        <v>2</v>
      </c>
      <c r="D453" s="3500">
        <v>208</v>
      </c>
      <c r="E453" s="3496">
        <v>49.74</v>
      </c>
      <c r="F453" s="3493">
        <v>5.3</v>
      </c>
      <c r="G453" s="3493" t="s">
        <v>3395</v>
      </c>
      <c r="H453" s="3492" t="s">
        <v>3815</v>
      </c>
      <c r="I453" s="3479" t="s">
        <v>3408</v>
      </c>
      <c r="J453" s="3479">
        <f>'[2]典型户型修正-办公'!S458</f>
        <v>79</v>
      </c>
      <c r="K453" s="3479">
        <f>'[2]典型户型修正-办公'!R458</f>
        <v>15827</v>
      </c>
    </row>
    <row r="454" spans="1:11">
      <c r="A454" s="3499"/>
      <c r="B454" s="3493">
        <v>436</v>
      </c>
      <c r="C454" s="3493">
        <v>2</v>
      </c>
      <c r="D454" s="3500">
        <v>209</v>
      </c>
      <c r="E454" s="3496">
        <v>49.74</v>
      </c>
      <c r="F454" s="3493">
        <v>5.3</v>
      </c>
      <c r="G454" s="3493" t="s">
        <v>3395</v>
      </c>
      <c r="H454" s="3492" t="s">
        <v>3815</v>
      </c>
      <c r="I454" s="3479" t="s">
        <v>3408</v>
      </c>
      <c r="J454" s="3479">
        <f>'[2]典型户型修正-办公'!S459</f>
        <v>79</v>
      </c>
      <c r="K454" s="3479">
        <f>'[2]典型户型修正-办公'!R459</f>
        <v>15827</v>
      </c>
    </row>
    <row r="455" spans="1:11">
      <c r="A455" s="3499"/>
      <c r="B455" s="3493">
        <v>437</v>
      </c>
      <c r="C455" s="3493">
        <v>2</v>
      </c>
      <c r="D455" s="3500">
        <v>210</v>
      </c>
      <c r="E455" s="3496">
        <v>49.74</v>
      </c>
      <c r="F455" s="3493">
        <v>5.3</v>
      </c>
      <c r="G455" s="3493" t="s">
        <v>3395</v>
      </c>
      <c r="H455" s="3492" t="s">
        <v>3815</v>
      </c>
      <c r="I455" s="3479" t="s">
        <v>3408</v>
      </c>
      <c r="J455" s="3479">
        <f>'[2]典型户型修正-办公'!S460</f>
        <v>79</v>
      </c>
      <c r="K455" s="3479">
        <f>'[2]典型户型修正-办公'!R460</f>
        <v>15827</v>
      </c>
    </row>
    <row r="456" spans="1:11">
      <c r="A456" s="3499"/>
      <c r="B456" s="3493">
        <v>438</v>
      </c>
      <c r="C456" s="3493">
        <v>2</v>
      </c>
      <c r="D456" s="3500">
        <v>211</v>
      </c>
      <c r="E456" s="3496">
        <v>49.74</v>
      </c>
      <c r="F456" s="3493">
        <v>5.3</v>
      </c>
      <c r="G456" s="3493" t="s">
        <v>3395</v>
      </c>
      <c r="H456" s="3492" t="s">
        <v>3815</v>
      </c>
      <c r="I456" s="3479" t="s">
        <v>3408</v>
      </c>
      <c r="J456" s="3479">
        <f>'[2]典型户型修正-办公'!S461</f>
        <v>79</v>
      </c>
      <c r="K456" s="3479">
        <f>'[2]典型户型修正-办公'!R461</f>
        <v>15827</v>
      </c>
    </row>
    <row r="457" spans="1:11">
      <c r="A457" s="3499"/>
      <c r="B457" s="3493">
        <v>439</v>
      </c>
      <c r="C457" s="3493">
        <v>2</v>
      </c>
      <c r="D457" s="3500">
        <v>212</v>
      </c>
      <c r="E457" s="3496">
        <v>49.74</v>
      </c>
      <c r="F457" s="3493">
        <v>5.3</v>
      </c>
      <c r="G457" s="3493" t="s">
        <v>3395</v>
      </c>
      <c r="H457" s="3492" t="s">
        <v>3815</v>
      </c>
      <c r="I457" s="3479" t="s">
        <v>3408</v>
      </c>
      <c r="J457" s="3479">
        <f>'[2]典型户型修正-办公'!S462</f>
        <v>79</v>
      </c>
      <c r="K457" s="3479">
        <f>'[2]典型户型修正-办公'!R462</f>
        <v>15827</v>
      </c>
    </row>
    <row r="458" spans="1:11">
      <c r="A458" s="3499"/>
      <c r="B458" s="3493">
        <v>440</v>
      </c>
      <c r="C458" s="3493">
        <v>2</v>
      </c>
      <c r="D458" s="3500">
        <v>213</v>
      </c>
      <c r="E458" s="3496">
        <v>49.74</v>
      </c>
      <c r="F458" s="3493">
        <v>5.3</v>
      </c>
      <c r="G458" s="3493" t="s">
        <v>3395</v>
      </c>
      <c r="H458" s="3492" t="s">
        <v>3815</v>
      </c>
      <c r="I458" s="3479" t="s">
        <v>3408</v>
      </c>
      <c r="J458" s="3479">
        <f>'[2]典型户型修正-办公'!S463</f>
        <v>79</v>
      </c>
      <c r="K458" s="3479">
        <f>'[2]典型户型修正-办公'!R463</f>
        <v>15827</v>
      </c>
    </row>
    <row r="459" spans="1:11">
      <c r="A459" s="3499"/>
      <c r="B459" s="3493">
        <v>441</v>
      </c>
      <c r="C459" s="3493">
        <v>2</v>
      </c>
      <c r="D459" s="3500">
        <v>214</v>
      </c>
      <c r="E459" s="3496">
        <v>49.74</v>
      </c>
      <c r="F459" s="3493">
        <v>5.3</v>
      </c>
      <c r="G459" s="3493" t="s">
        <v>3395</v>
      </c>
      <c r="H459" s="3492" t="s">
        <v>3815</v>
      </c>
      <c r="I459" s="3479" t="s">
        <v>3408</v>
      </c>
      <c r="J459" s="3479">
        <f>'[2]典型户型修正-办公'!S464</f>
        <v>79</v>
      </c>
      <c r="K459" s="3479">
        <f>'[2]典型户型修正-办公'!R464</f>
        <v>15827</v>
      </c>
    </row>
    <row r="460" spans="1:11">
      <c r="A460" s="3499"/>
      <c r="B460" s="3493">
        <v>442</v>
      </c>
      <c r="C460" s="3493">
        <v>2</v>
      </c>
      <c r="D460" s="3500">
        <v>215</v>
      </c>
      <c r="E460" s="3496">
        <v>68.94</v>
      </c>
      <c r="F460" s="3493">
        <v>5.3</v>
      </c>
      <c r="G460" s="3493" t="s">
        <v>3395</v>
      </c>
      <c r="H460" s="3492" t="s">
        <v>3815</v>
      </c>
      <c r="I460" s="3479" t="s">
        <v>3408</v>
      </c>
      <c r="J460" s="3479">
        <f>'[2]典型户型修正-办公'!S465</f>
        <v>110</v>
      </c>
      <c r="K460" s="3479">
        <f>'[2]典型户型修正-办公'!R465</f>
        <v>15985</v>
      </c>
    </row>
    <row r="461" spans="1:11">
      <c r="A461" s="3499"/>
      <c r="B461" s="3493">
        <v>443</v>
      </c>
      <c r="C461" s="3493">
        <v>2</v>
      </c>
      <c r="D461" s="3500">
        <v>216</v>
      </c>
      <c r="E461" s="3496">
        <v>39.58</v>
      </c>
      <c r="F461" s="3493">
        <v>5.3</v>
      </c>
      <c r="G461" s="3493" t="s">
        <v>3395</v>
      </c>
      <c r="H461" s="3492" t="s">
        <v>3815</v>
      </c>
      <c r="I461" s="3479" t="s">
        <v>3408</v>
      </c>
      <c r="J461" s="3479">
        <f>'[2]典型户型修正-办公'!S466</f>
        <v>63</v>
      </c>
      <c r="K461" s="3479">
        <f>'[2]典型户型修正-办公'!R466</f>
        <v>15827</v>
      </c>
    </row>
    <row r="462" spans="1:11">
      <c r="A462" s="3499"/>
      <c r="B462" s="3493">
        <v>444</v>
      </c>
      <c r="C462" s="3493">
        <v>2</v>
      </c>
      <c r="D462" s="3500">
        <v>217</v>
      </c>
      <c r="E462" s="3496">
        <v>42.88</v>
      </c>
      <c r="F462" s="3493">
        <v>5.3</v>
      </c>
      <c r="G462" s="3493" t="s">
        <v>3395</v>
      </c>
      <c r="H462" s="3492" t="s">
        <v>3815</v>
      </c>
      <c r="I462" s="3479" t="s">
        <v>3408</v>
      </c>
      <c r="J462" s="3479">
        <f>'[2]典型户型修正-办公'!S467</f>
        <v>68</v>
      </c>
      <c r="K462" s="3479">
        <f>'[2]典型户型修正-办公'!R467</f>
        <v>15827</v>
      </c>
    </row>
    <row r="463" spans="1:11">
      <c r="A463" s="3499"/>
      <c r="B463" s="3493">
        <v>445</v>
      </c>
      <c r="C463" s="3493">
        <v>2</v>
      </c>
      <c r="D463" s="3500">
        <v>218</v>
      </c>
      <c r="E463" s="3496">
        <v>45.57</v>
      </c>
      <c r="F463" s="3493">
        <v>5.3</v>
      </c>
      <c r="G463" s="3493" t="s">
        <v>3395</v>
      </c>
      <c r="H463" s="3492" t="s">
        <v>3815</v>
      </c>
      <c r="I463" s="3479" t="s">
        <v>3408</v>
      </c>
      <c r="J463" s="3479">
        <f>'[2]典型户型修正-办公'!S468</f>
        <v>72</v>
      </c>
      <c r="K463" s="3479">
        <f>'[2]典型户型修正-办公'!R468</f>
        <v>15827</v>
      </c>
    </row>
    <row r="464" spans="1:11">
      <c r="A464" s="3499"/>
      <c r="B464" s="3493">
        <v>446</v>
      </c>
      <c r="C464" s="3493">
        <v>2</v>
      </c>
      <c r="D464" s="3500">
        <v>219</v>
      </c>
      <c r="E464" s="3496">
        <v>47.67</v>
      </c>
      <c r="F464" s="3493">
        <v>5.3</v>
      </c>
      <c r="G464" s="3493" t="s">
        <v>3395</v>
      </c>
      <c r="H464" s="3492" t="s">
        <v>3815</v>
      </c>
      <c r="I464" s="3479" t="s">
        <v>3408</v>
      </c>
      <c r="J464" s="3479">
        <f>'[2]典型户型修正-办公'!S469</f>
        <v>75</v>
      </c>
      <c r="K464" s="3479">
        <f>'[2]典型户型修正-办公'!R469</f>
        <v>15827</v>
      </c>
    </row>
    <row r="465" spans="1:11">
      <c r="A465" s="3499"/>
      <c r="B465" s="3493">
        <v>447</v>
      </c>
      <c r="C465" s="3493">
        <v>2</v>
      </c>
      <c r="D465" s="3500">
        <v>220</v>
      </c>
      <c r="E465" s="3496">
        <v>49.11</v>
      </c>
      <c r="F465" s="3493">
        <v>5.3</v>
      </c>
      <c r="G465" s="3493" t="s">
        <v>3395</v>
      </c>
      <c r="H465" s="3492" t="s">
        <v>3815</v>
      </c>
      <c r="I465" s="3479" t="s">
        <v>3408</v>
      </c>
      <c r="J465" s="3479">
        <f>'[2]典型户型修正-办公'!S470</f>
        <v>78</v>
      </c>
      <c r="K465" s="3479">
        <f>'[2]典型户型修正-办公'!R470</f>
        <v>15827</v>
      </c>
    </row>
    <row r="466" spans="1:11">
      <c r="A466" s="3499"/>
      <c r="B466" s="3493">
        <v>448</v>
      </c>
      <c r="C466" s="3493">
        <v>2</v>
      </c>
      <c r="D466" s="3500">
        <v>221</v>
      </c>
      <c r="E466" s="3496">
        <v>50.09</v>
      </c>
      <c r="F466" s="3493">
        <v>5.3</v>
      </c>
      <c r="G466" s="3493" t="s">
        <v>3395</v>
      </c>
      <c r="H466" s="3492" t="s">
        <v>3815</v>
      </c>
      <c r="I466" s="3479" t="s">
        <v>3408</v>
      </c>
      <c r="J466" s="3479">
        <f>'[2]典型户型修正-办公'!S471</f>
        <v>79</v>
      </c>
      <c r="K466" s="3479">
        <f>'[2]典型户型修正-办公'!R471</f>
        <v>15827</v>
      </c>
    </row>
    <row r="467" spans="1:11">
      <c r="A467" s="3499"/>
      <c r="B467" s="3493">
        <v>449</v>
      </c>
      <c r="C467" s="3493">
        <v>2</v>
      </c>
      <c r="D467" s="3500">
        <v>222</v>
      </c>
      <c r="E467" s="3496">
        <v>50.35</v>
      </c>
      <c r="F467" s="3493">
        <v>5.3</v>
      </c>
      <c r="G467" s="3493" t="s">
        <v>3395</v>
      </c>
      <c r="H467" s="3492" t="s">
        <v>3815</v>
      </c>
      <c r="I467" s="3479" t="s">
        <v>3408</v>
      </c>
      <c r="J467" s="3479">
        <f>'[2]典型户型修正-办公'!S472</f>
        <v>80</v>
      </c>
      <c r="K467" s="3479">
        <f>'[2]典型户型修正-办公'!R472</f>
        <v>15827</v>
      </c>
    </row>
    <row r="468" spans="1:11">
      <c r="A468" s="3499"/>
      <c r="B468" s="3493">
        <v>450</v>
      </c>
      <c r="C468" s="3493">
        <v>2</v>
      </c>
      <c r="D468" s="3500">
        <v>223</v>
      </c>
      <c r="E468" s="3496">
        <v>50.07</v>
      </c>
      <c r="F468" s="3493">
        <v>5.3</v>
      </c>
      <c r="G468" s="3493" t="s">
        <v>3395</v>
      </c>
      <c r="H468" s="3492" t="s">
        <v>3815</v>
      </c>
      <c r="I468" s="3479" t="s">
        <v>3408</v>
      </c>
      <c r="J468" s="3479">
        <f>'[2]典型户型修正-办公'!S473</f>
        <v>79</v>
      </c>
      <c r="K468" s="3479">
        <f>'[2]典型户型修正-办公'!R473</f>
        <v>15827</v>
      </c>
    </row>
    <row r="469" spans="1:11">
      <c r="A469" s="3499"/>
      <c r="B469" s="3493">
        <v>451</v>
      </c>
      <c r="C469" s="3493">
        <v>2</v>
      </c>
      <c r="D469" s="3500">
        <v>224</v>
      </c>
      <c r="E469" s="3496">
        <v>75.28</v>
      </c>
      <c r="F469" s="3493">
        <v>5.3</v>
      </c>
      <c r="G469" s="3493" t="s">
        <v>3395</v>
      </c>
      <c r="H469" s="3492" t="s">
        <v>3815</v>
      </c>
      <c r="I469" s="3479" t="s">
        <v>3408</v>
      </c>
      <c r="J469" s="3479">
        <f>'[2]典型户型修正-办公'!S474</f>
        <v>120</v>
      </c>
      <c r="K469" s="3479">
        <f>'[2]典型户型修正-办公'!R474</f>
        <v>15985</v>
      </c>
    </row>
    <row r="470" spans="1:11">
      <c r="A470" s="3499"/>
      <c r="B470" s="3493">
        <v>452</v>
      </c>
      <c r="C470" s="3493">
        <v>3</v>
      </c>
      <c r="D470" s="3500">
        <v>301</v>
      </c>
      <c r="E470" s="3496">
        <v>50.15</v>
      </c>
      <c r="F470" s="3493">
        <v>3</v>
      </c>
      <c r="G470" s="3493" t="s">
        <v>3407</v>
      </c>
      <c r="H470" s="3492" t="s">
        <v>3815</v>
      </c>
      <c r="I470" s="3479" t="s">
        <v>3408</v>
      </c>
      <c r="J470" s="3479">
        <f>'[2]典型户型修正-办公'!S475</f>
        <v>72</v>
      </c>
      <c r="K470" s="3479">
        <f>'[2]典型户型修正-办公'!R475</f>
        <v>14388</v>
      </c>
    </row>
    <row r="471" spans="1:11">
      <c r="A471" s="3499"/>
      <c r="B471" s="3493">
        <v>453</v>
      </c>
      <c r="C471" s="3493">
        <v>3</v>
      </c>
      <c r="D471" s="3500">
        <v>302</v>
      </c>
      <c r="E471" s="3496">
        <v>49.74</v>
      </c>
      <c r="F471" s="3493">
        <v>3</v>
      </c>
      <c r="G471" s="3493" t="s">
        <v>3407</v>
      </c>
      <c r="H471" s="3492" t="s">
        <v>3815</v>
      </c>
      <c r="I471" s="3479" t="s">
        <v>3408</v>
      </c>
      <c r="J471" s="3479">
        <f>'[2]典型户型修正-办公'!S476</f>
        <v>72</v>
      </c>
      <c r="K471" s="3479">
        <f>'[2]典型户型修正-办公'!R476</f>
        <v>14388</v>
      </c>
    </row>
    <row r="472" spans="1:11">
      <c r="A472" s="3499"/>
      <c r="B472" s="3493">
        <v>454</v>
      </c>
      <c r="C472" s="3493">
        <v>3</v>
      </c>
      <c r="D472" s="3500">
        <v>303</v>
      </c>
      <c r="E472" s="3496">
        <v>49.74</v>
      </c>
      <c r="F472" s="3493">
        <v>3</v>
      </c>
      <c r="G472" s="3493" t="s">
        <v>3407</v>
      </c>
      <c r="H472" s="3492" t="s">
        <v>3815</v>
      </c>
      <c r="I472" s="3479" t="s">
        <v>3408</v>
      </c>
      <c r="J472" s="3479">
        <f>'[2]典型户型修正-办公'!S477</f>
        <v>72</v>
      </c>
      <c r="K472" s="3479">
        <f>'[2]典型户型修正-办公'!R477</f>
        <v>14388</v>
      </c>
    </row>
    <row r="473" spans="1:11">
      <c r="A473" s="3499"/>
      <c r="B473" s="3493">
        <v>455</v>
      </c>
      <c r="C473" s="3493">
        <v>3</v>
      </c>
      <c r="D473" s="3500">
        <v>304</v>
      </c>
      <c r="E473" s="3496">
        <v>49.74</v>
      </c>
      <c r="F473" s="3493">
        <v>3</v>
      </c>
      <c r="G473" s="3493" t="s">
        <v>3407</v>
      </c>
      <c r="H473" s="3492" t="s">
        <v>3815</v>
      </c>
      <c r="I473" s="3479" t="s">
        <v>3408</v>
      </c>
      <c r="J473" s="3479">
        <f>'[2]典型户型修正-办公'!S478</f>
        <v>72</v>
      </c>
      <c r="K473" s="3479">
        <f>'[2]典型户型修正-办公'!R478</f>
        <v>14388</v>
      </c>
    </row>
    <row r="474" spans="1:11">
      <c r="A474" s="3499"/>
      <c r="B474" s="3493">
        <v>456</v>
      </c>
      <c r="C474" s="3493">
        <v>3</v>
      </c>
      <c r="D474" s="3500">
        <v>305</v>
      </c>
      <c r="E474" s="3496">
        <v>49.74</v>
      </c>
      <c r="F474" s="3493">
        <v>3</v>
      </c>
      <c r="G474" s="3493" t="s">
        <v>3407</v>
      </c>
      <c r="H474" s="3492" t="s">
        <v>3815</v>
      </c>
      <c r="I474" s="3479" t="s">
        <v>3408</v>
      </c>
      <c r="J474" s="3479">
        <f>'[2]典型户型修正-办公'!S479</f>
        <v>72</v>
      </c>
      <c r="K474" s="3479">
        <f>'[2]典型户型修正-办公'!R479</f>
        <v>14388</v>
      </c>
    </row>
    <row r="475" spans="1:11">
      <c r="A475" s="3499"/>
      <c r="B475" s="3493">
        <v>457</v>
      </c>
      <c r="C475" s="3493">
        <v>3</v>
      </c>
      <c r="D475" s="3500">
        <v>306</v>
      </c>
      <c r="E475" s="3496">
        <v>49.74</v>
      </c>
      <c r="F475" s="3493">
        <v>3</v>
      </c>
      <c r="G475" s="3493" t="s">
        <v>3407</v>
      </c>
      <c r="H475" s="3492" t="s">
        <v>3815</v>
      </c>
      <c r="I475" s="3479" t="s">
        <v>3408</v>
      </c>
      <c r="J475" s="3479">
        <f>'[2]典型户型修正-办公'!S480</f>
        <v>72</v>
      </c>
      <c r="K475" s="3479">
        <f>'[2]典型户型修正-办公'!R480</f>
        <v>14388</v>
      </c>
    </row>
    <row r="476" spans="1:11">
      <c r="A476" s="3499"/>
      <c r="B476" s="3493">
        <v>458</v>
      </c>
      <c r="C476" s="3493">
        <v>3</v>
      </c>
      <c r="D476" s="3500">
        <v>307</v>
      </c>
      <c r="E476" s="3496">
        <v>49.74</v>
      </c>
      <c r="F476" s="3493">
        <v>3</v>
      </c>
      <c r="G476" s="3493" t="s">
        <v>3407</v>
      </c>
      <c r="H476" s="3492" t="s">
        <v>3815</v>
      </c>
      <c r="I476" s="3479" t="s">
        <v>3408</v>
      </c>
      <c r="J476" s="3479">
        <f>'[2]典型户型修正-办公'!S481</f>
        <v>72</v>
      </c>
      <c r="K476" s="3479">
        <f>'[2]典型户型修正-办公'!R481</f>
        <v>14388</v>
      </c>
    </row>
    <row r="477" spans="1:11">
      <c r="A477" s="3499"/>
      <c r="B477" s="3493">
        <v>459</v>
      </c>
      <c r="C477" s="3493">
        <v>3</v>
      </c>
      <c r="D477" s="3500">
        <v>308</v>
      </c>
      <c r="E477" s="3496">
        <v>49.74</v>
      </c>
      <c r="F477" s="3493">
        <v>3</v>
      </c>
      <c r="G477" s="3493" t="s">
        <v>3407</v>
      </c>
      <c r="H477" s="3492" t="s">
        <v>3815</v>
      </c>
      <c r="I477" s="3479" t="s">
        <v>3408</v>
      </c>
      <c r="J477" s="3479">
        <f>'[2]典型户型修正-办公'!S482</f>
        <v>72</v>
      </c>
      <c r="K477" s="3479">
        <f>'[2]典型户型修正-办公'!R482</f>
        <v>14388</v>
      </c>
    </row>
    <row r="478" spans="1:11">
      <c r="A478" s="3499"/>
      <c r="B478" s="3493">
        <v>460</v>
      </c>
      <c r="C478" s="3493">
        <v>3</v>
      </c>
      <c r="D478" s="3500">
        <v>309</v>
      </c>
      <c r="E478" s="3496">
        <v>49.74</v>
      </c>
      <c r="F478" s="3493">
        <v>3</v>
      </c>
      <c r="G478" s="3493" t="s">
        <v>3407</v>
      </c>
      <c r="H478" s="3492" t="s">
        <v>3815</v>
      </c>
      <c r="I478" s="3479" t="s">
        <v>3408</v>
      </c>
      <c r="J478" s="3479">
        <f>'[2]典型户型修正-办公'!S483</f>
        <v>72</v>
      </c>
      <c r="K478" s="3479">
        <f>'[2]典型户型修正-办公'!R483</f>
        <v>14388</v>
      </c>
    </row>
    <row r="479" spans="1:11">
      <c r="A479" s="3499"/>
      <c r="B479" s="3493">
        <v>461</v>
      </c>
      <c r="C479" s="3493">
        <v>3</v>
      </c>
      <c r="D479" s="3500">
        <v>310</v>
      </c>
      <c r="E479" s="3496">
        <v>49.74</v>
      </c>
      <c r="F479" s="3493">
        <v>3</v>
      </c>
      <c r="G479" s="3493" t="s">
        <v>3407</v>
      </c>
      <c r="H479" s="3492" t="s">
        <v>3815</v>
      </c>
      <c r="I479" s="3479" t="s">
        <v>3408</v>
      </c>
      <c r="J479" s="3479">
        <f>'[2]典型户型修正-办公'!S484</f>
        <v>72</v>
      </c>
      <c r="K479" s="3479">
        <f>'[2]典型户型修正-办公'!R484</f>
        <v>14388</v>
      </c>
    </row>
    <row r="480" spans="1:11">
      <c r="A480" s="3499"/>
      <c r="B480" s="3493">
        <v>462</v>
      </c>
      <c r="C480" s="3493">
        <v>3</v>
      </c>
      <c r="D480" s="3500">
        <v>311</v>
      </c>
      <c r="E480" s="3496">
        <v>49.74</v>
      </c>
      <c r="F480" s="3493">
        <v>3</v>
      </c>
      <c r="G480" s="3493" t="s">
        <v>3407</v>
      </c>
      <c r="H480" s="3492" t="s">
        <v>3815</v>
      </c>
      <c r="I480" s="3479" t="s">
        <v>3408</v>
      </c>
      <c r="J480" s="3479">
        <f>'[2]典型户型修正-办公'!S485</f>
        <v>72</v>
      </c>
      <c r="K480" s="3479">
        <f>'[2]典型户型修正-办公'!R485</f>
        <v>14388</v>
      </c>
    </row>
    <row r="481" spans="1:11">
      <c r="A481" s="3499"/>
      <c r="B481" s="3493">
        <v>463</v>
      </c>
      <c r="C481" s="3493">
        <v>3</v>
      </c>
      <c r="D481" s="3500">
        <v>312</v>
      </c>
      <c r="E481" s="3496">
        <v>49.74</v>
      </c>
      <c r="F481" s="3493">
        <v>3</v>
      </c>
      <c r="G481" s="3493" t="s">
        <v>3407</v>
      </c>
      <c r="H481" s="3492" t="s">
        <v>3815</v>
      </c>
      <c r="I481" s="3479" t="s">
        <v>3408</v>
      </c>
      <c r="J481" s="3479">
        <f>'[2]典型户型修正-办公'!S486</f>
        <v>72</v>
      </c>
      <c r="K481" s="3479">
        <f>'[2]典型户型修正-办公'!R486</f>
        <v>14388</v>
      </c>
    </row>
    <row r="482" spans="1:11">
      <c r="A482" s="3499"/>
      <c r="B482" s="3493">
        <v>464</v>
      </c>
      <c r="C482" s="3493">
        <v>3</v>
      </c>
      <c r="D482" s="3500">
        <v>313</v>
      </c>
      <c r="E482" s="3496">
        <v>49.74</v>
      </c>
      <c r="F482" s="3493">
        <v>3</v>
      </c>
      <c r="G482" s="3493" t="s">
        <v>3407</v>
      </c>
      <c r="H482" s="3492" t="s">
        <v>3815</v>
      </c>
      <c r="I482" s="3479" t="s">
        <v>3408</v>
      </c>
      <c r="J482" s="3479">
        <f>'[2]典型户型修正-办公'!S487</f>
        <v>72</v>
      </c>
      <c r="K482" s="3479">
        <f>'[2]典型户型修正-办公'!R487</f>
        <v>14388</v>
      </c>
    </row>
    <row r="483" spans="1:11">
      <c r="A483" s="3499"/>
      <c r="B483" s="3493">
        <v>465</v>
      </c>
      <c r="C483" s="3493">
        <v>3</v>
      </c>
      <c r="D483" s="3500">
        <v>314</v>
      </c>
      <c r="E483" s="3496">
        <v>49.74</v>
      </c>
      <c r="F483" s="3493">
        <v>3</v>
      </c>
      <c r="G483" s="3493" t="s">
        <v>3407</v>
      </c>
      <c r="H483" s="3492" t="s">
        <v>3815</v>
      </c>
      <c r="I483" s="3479" t="s">
        <v>3408</v>
      </c>
      <c r="J483" s="3479">
        <f>'[2]典型户型修正-办公'!S488</f>
        <v>72</v>
      </c>
      <c r="K483" s="3479">
        <f>'[2]典型户型修正-办公'!R488</f>
        <v>14388</v>
      </c>
    </row>
    <row r="484" spans="1:11">
      <c r="A484" s="3499"/>
      <c r="B484" s="3493">
        <v>466</v>
      </c>
      <c r="C484" s="3493">
        <v>3</v>
      </c>
      <c r="D484" s="3500">
        <v>315</v>
      </c>
      <c r="E484" s="3496">
        <v>68.94</v>
      </c>
      <c r="F484" s="3493">
        <v>3</v>
      </c>
      <c r="G484" s="3493" t="s">
        <v>3407</v>
      </c>
      <c r="H484" s="3492" t="s">
        <v>3815</v>
      </c>
      <c r="I484" s="3479" t="s">
        <v>3408</v>
      </c>
      <c r="J484" s="3479">
        <f>'[2]典型户型修正-办公'!S489</f>
        <v>100</v>
      </c>
      <c r="K484" s="3479">
        <f>'[2]典型户型修正-办公'!R489</f>
        <v>14532</v>
      </c>
    </row>
    <row r="485" spans="1:11">
      <c r="A485" s="3499"/>
      <c r="B485" s="3493">
        <v>467</v>
      </c>
      <c r="C485" s="3493">
        <v>3</v>
      </c>
      <c r="D485" s="3500">
        <v>316</v>
      </c>
      <c r="E485" s="3496">
        <v>38.19</v>
      </c>
      <c r="F485" s="3493">
        <v>3</v>
      </c>
      <c r="G485" s="3493" t="s">
        <v>3407</v>
      </c>
      <c r="H485" s="3492" t="s">
        <v>3815</v>
      </c>
      <c r="I485" s="3479" t="s">
        <v>3408</v>
      </c>
      <c r="J485" s="3479">
        <f>'[2]典型户型修正-办公'!S490</f>
        <v>55</v>
      </c>
      <c r="K485" s="3479">
        <f>'[2]典型户型修正-办公'!R490</f>
        <v>14388</v>
      </c>
    </row>
    <row r="486" spans="1:11">
      <c r="A486" s="3499"/>
      <c r="B486" s="3493">
        <v>468</v>
      </c>
      <c r="C486" s="3493">
        <v>3</v>
      </c>
      <c r="D486" s="3500">
        <v>317</v>
      </c>
      <c r="E486" s="3496">
        <v>41.5</v>
      </c>
      <c r="F486" s="3493">
        <v>3</v>
      </c>
      <c r="G486" s="3493" t="s">
        <v>3407</v>
      </c>
      <c r="H486" s="3492" t="s">
        <v>3815</v>
      </c>
      <c r="I486" s="3479" t="s">
        <v>3408</v>
      </c>
      <c r="J486" s="3479">
        <f>'[2]典型户型修正-办公'!S491</f>
        <v>60</v>
      </c>
      <c r="K486" s="3479">
        <f>'[2]典型户型修正-办公'!R491</f>
        <v>14388</v>
      </c>
    </row>
    <row r="487" spans="1:11">
      <c r="A487" s="3499"/>
      <c r="B487" s="3493">
        <v>469</v>
      </c>
      <c r="C487" s="3493">
        <v>3</v>
      </c>
      <c r="D487" s="3500">
        <v>318</v>
      </c>
      <c r="E487" s="3496">
        <v>44.19</v>
      </c>
      <c r="F487" s="3493">
        <v>3</v>
      </c>
      <c r="G487" s="3493" t="s">
        <v>3407</v>
      </c>
      <c r="H487" s="3492" t="s">
        <v>3815</v>
      </c>
      <c r="I487" s="3479" t="s">
        <v>3408</v>
      </c>
      <c r="J487" s="3479">
        <f>'[2]典型户型修正-办公'!S492</f>
        <v>64</v>
      </c>
      <c r="K487" s="3479">
        <f>'[2]典型户型修正-办公'!R492</f>
        <v>14388</v>
      </c>
    </row>
    <row r="488" spans="1:11">
      <c r="B488" s="3493">
        <v>470</v>
      </c>
      <c r="C488" s="3493">
        <v>3</v>
      </c>
      <c r="D488" s="3500">
        <v>319</v>
      </c>
      <c r="E488" s="3496">
        <v>46.28</v>
      </c>
      <c r="F488" s="3493">
        <v>3</v>
      </c>
      <c r="G488" s="3493" t="s">
        <v>3407</v>
      </c>
      <c r="H488" s="3492" t="s">
        <v>3815</v>
      </c>
      <c r="I488" s="3479" t="s">
        <v>3408</v>
      </c>
      <c r="J488" s="3479">
        <f>'[2]典型户型修正-办公'!S493</f>
        <v>67</v>
      </c>
      <c r="K488" s="3479">
        <f>'[2]典型户型修正-办公'!R493</f>
        <v>14388</v>
      </c>
    </row>
    <row r="489" spans="1:11">
      <c r="A489" s="3492"/>
      <c r="B489" s="3493">
        <v>471</v>
      </c>
      <c r="C489" s="3493">
        <v>3</v>
      </c>
      <c r="D489" s="3500">
        <v>320</v>
      </c>
      <c r="E489" s="3496">
        <v>47.76</v>
      </c>
      <c r="F489" s="3493">
        <v>3</v>
      </c>
      <c r="G489" s="3493" t="s">
        <v>3407</v>
      </c>
      <c r="H489" s="3492" t="s">
        <v>3815</v>
      </c>
      <c r="I489" s="3479" t="s">
        <v>3408</v>
      </c>
      <c r="J489" s="3479">
        <f>'[2]典型户型修正-办公'!S494</f>
        <v>69</v>
      </c>
      <c r="K489" s="3479">
        <f>'[2]典型户型修正-办公'!R494</f>
        <v>14388</v>
      </c>
    </row>
    <row r="490" spans="1:11">
      <c r="A490" s="3492"/>
      <c r="B490" s="3493">
        <v>472</v>
      </c>
      <c r="C490" s="3493">
        <v>3</v>
      </c>
      <c r="D490" s="3500">
        <v>321</v>
      </c>
      <c r="E490" s="3496">
        <v>48.71</v>
      </c>
      <c r="F490" s="3493">
        <v>3</v>
      </c>
      <c r="G490" s="3493" t="s">
        <v>3407</v>
      </c>
      <c r="H490" s="3492" t="s">
        <v>3815</v>
      </c>
      <c r="I490" s="3479" t="s">
        <v>3408</v>
      </c>
      <c r="J490" s="3479">
        <f>'[2]典型户型修正-办公'!S495</f>
        <v>70</v>
      </c>
      <c r="K490" s="3479">
        <f>'[2]典型户型修正-办公'!R495</f>
        <v>14388</v>
      </c>
    </row>
    <row r="491" spans="1:11">
      <c r="A491" s="3492"/>
      <c r="B491" s="3493">
        <v>473</v>
      </c>
      <c r="C491" s="3493">
        <v>3</v>
      </c>
      <c r="D491" s="3500">
        <v>322</v>
      </c>
      <c r="E491" s="3496">
        <v>49</v>
      </c>
      <c r="F491" s="3493">
        <v>3</v>
      </c>
      <c r="G491" s="3493" t="s">
        <v>3407</v>
      </c>
      <c r="H491" s="3492" t="s">
        <v>3815</v>
      </c>
      <c r="I491" s="3479" t="s">
        <v>3408</v>
      </c>
      <c r="J491" s="3479">
        <f>'[2]典型户型修正-办公'!S496</f>
        <v>71</v>
      </c>
      <c r="K491" s="3479">
        <f>'[2]典型户型修正-办公'!R496</f>
        <v>14388</v>
      </c>
    </row>
    <row r="492" spans="1:11">
      <c r="A492" s="3499"/>
      <c r="B492" s="3493">
        <v>474</v>
      </c>
      <c r="C492" s="3493">
        <v>3</v>
      </c>
      <c r="D492" s="3500">
        <v>323</v>
      </c>
      <c r="E492" s="3496">
        <v>48.7</v>
      </c>
      <c r="F492" s="3493">
        <v>3</v>
      </c>
      <c r="G492" s="3493" t="s">
        <v>3407</v>
      </c>
      <c r="H492" s="3492" t="s">
        <v>3815</v>
      </c>
      <c r="I492" s="3479" t="s">
        <v>3408</v>
      </c>
      <c r="J492" s="3479">
        <f>'[2]典型户型修正-办公'!S497</f>
        <v>70</v>
      </c>
      <c r="K492" s="3479">
        <f>'[2]典型户型修正-办公'!R497</f>
        <v>14388</v>
      </c>
    </row>
    <row r="493" spans="1:11">
      <c r="A493" s="3499"/>
      <c r="B493" s="3493">
        <v>475</v>
      </c>
      <c r="C493" s="3493">
        <v>3</v>
      </c>
      <c r="D493" s="3500">
        <v>324</v>
      </c>
      <c r="E493" s="3496">
        <v>73.150000000000006</v>
      </c>
      <c r="F493" s="3493">
        <v>3</v>
      </c>
      <c r="G493" s="3493" t="s">
        <v>3407</v>
      </c>
      <c r="H493" s="3492" t="s">
        <v>3815</v>
      </c>
      <c r="I493" s="3479" t="s">
        <v>3408</v>
      </c>
      <c r="J493" s="3479">
        <f>'[2]典型户型修正-办公'!S498</f>
        <v>106</v>
      </c>
      <c r="K493" s="3479">
        <f>'[2]典型户型修正-办公'!R498</f>
        <v>14532</v>
      </c>
    </row>
    <row r="494" spans="1:11">
      <c r="A494" s="3499"/>
      <c r="B494" s="3493">
        <v>476</v>
      </c>
      <c r="C494" s="3493">
        <v>4</v>
      </c>
      <c r="D494" s="3500">
        <v>401</v>
      </c>
      <c r="E494" s="3496">
        <v>50.15</v>
      </c>
      <c r="F494" s="3493">
        <v>3</v>
      </c>
      <c r="G494" s="3493" t="s">
        <v>3407</v>
      </c>
      <c r="H494" s="3492" t="s">
        <v>3815</v>
      </c>
      <c r="I494" s="3479" t="s">
        <v>3408</v>
      </c>
      <c r="J494" s="3479">
        <f>'[2]典型户型修正-办公'!S499</f>
        <v>72</v>
      </c>
      <c r="K494" s="3479">
        <f>'[2]典型户型修正-办公'!R499</f>
        <v>14388</v>
      </c>
    </row>
    <row r="495" spans="1:11">
      <c r="A495" s="3499"/>
      <c r="B495" s="3493">
        <v>477</v>
      </c>
      <c r="C495" s="3493">
        <v>4</v>
      </c>
      <c r="D495" s="3500">
        <v>402</v>
      </c>
      <c r="E495" s="3496">
        <v>49.74</v>
      </c>
      <c r="F495" s="3493">
        <v>3</v>
      </c>
      <c r="G495" s="3493" t="s">
        <v>3407</v>
      </c>
      <c r="H495" s="3492" t="s">
        <v>3815</v>
      </c>
      <c r="I495" s="3479" t="s">
        <v>3408</v>
      </c>
      <c r="J495" s="3479">
        <f>'[2]典型户型修正-办公'!S500</f>
        <v>72</v>
      </c>
      <c r="K495" s="3479">
        <f>'[2]典型户型修正-办公'!R500</f>
        <v>14388</v>
      </c>
    </row>
    <row r="496" spans="1:11">
      <c r="A496" s="3499"/>
      <c r="B496" s="3493">
        <v>478</v>
      </c>
      <c r="C496" s="3493">
        <v>4</v>
      </c>
      <c r="D496" s="3500">
        <v>403</v>
      </c>
      <c r="E496" s="3496">
        <v>49.74</v>
      </c>
      <c r="F496" s="3493">
        <v>3</v>
      </c>
      <c r="G496" s="3493" t="s">
        <v>3407</v>
      </c>
      <c r="H496" s="3492" t="s">
        <v>3815</v>
      </c>
      <c r="I496" s="3479" t="s">
        <v>3408</v>
      </c>
      <c r="J496" s="3479">
        <f>'[2]典型户型修正-办公'!S501</f>
        <v>72</v>
      </c>
      <c r="K496" s="3479">
        <f>'[2]典型户型修正-办公'!R501</f>
        <v>14388</v>
      </c>
    </row>
    <row r="497" spans="1:11">
      <c r="A497" s="3499"/>
      <c r="B497" s="3493">
        <v>479</v>
      </c>
      <c r="C497" s="3493">
        <v>4</v>
      </c>
      <c r="D497" s="3500">
        <v>404</v>
      </c>
      <c r="E497" s="3496">
        <v>49.74</v>
      </c>
      <c r="F497" s="3493">
        <v>3</v>
      </c>
      <c r="G497" s="3493" t="s">
        <v>3407</v>
      </c>
      <c r="H497" s="3492" t="s">
        <v>3815</v>
      </c>
      <c r="I497" s="3479" t="s">
        <v>3408</v>
      </c>
      <c r="J497" s="3479">
        <f>'[2]典型户型修正-办公'!S502</f>
        <v>72</v>
      </c>
      <c r="K497" s="3479">
        <f>'[2]典型户型修正-办公'!R502</f>
        <v>14388</v>
      </c>
    </row>
    <row r="498" spans="1:11">
      <c r="A498" s="3499"/>
      <c r="B498" s="3493">
        <v>480</v>
      </c>
      <c r="C498" s="3493">
        <v>4</v>
      </c>
      <c r="D498" s="3500">
        <v>405</v>
      </c>
      <c r="E498" s="3496">
        <v>49.74</v>
      </c>
      <c r="F498" s="3493">
        <v>3</v>
      </c>
      <c r="G498" s="3493" t="s">
        <v>3407</v>
      </c>
      <c r="H498" s="3492" t="s">
        <v>3815</v>
      </c>
      <c r="I498" s="3479" t="s">
        <v>3408</v>
      </c>
      <c r="J498" s="3479">
        <f>'[2]典型户型修正-办公'!S503</f>
        <v>72</v>
      </c>
      <c r="K498" s="3479">
        <f>'[2]典型户型修正-办公'!R503</f>
        <v>14388</v>
      </c>
    </row>
    <row r="499" spans="1:11">
      <c r="A499" s="3499"/>
      <c r="B499" s="3493">
        <v>481</v>
      </c>
      <c r="C499" s="3493">
        <v>4</v>
      </c>
      <c r="D499" s="3500">
        <v>406</v>
      </c>
      <c r="E499" s="3496">
        <v>49.74</v>
      </c>
      <c r="F499" s="3493">
        <v>3</v>
      </c>
      <c r="G499" s="3493" t="s">
        <v>3407</v>
      </c>
      <c r="H499" s="3492" t="s">
        <v>3815</v>
      </c>
      <c r="I499" s="3479" t="s">
        <v>3408</v>
      </c>
      <c r="J499" s="3479">
        <f>'[2]典型户型修正-办公'!S504</f>
        <v>72</v>
      </c>
      <c r="K499" s="3479">
        <f>'[2]典型户型修正-办公'!R504</f>
        <v>14388</v>
      </c>
    </row>
    <row r="500" spans="1:11">
      <c r="A500" s="3499"/>
      <c r="B500" s="3493">
        <v>482</v>
      </c>
      <c r="C500" s="3493">
        <v>4</v>
      </c>
      <c r="D500" s="3500">
        <v>407</v>
      </c>
      <c r="E500" s="3496">
        <v>49.74</v>
      </c>
      <c r="F500" s="3493">
        <v>3</v>
      </c>
      <c r="G500" s="3493" t="s">
        <v>3407</v>
      </c>
      <c r="H500" s="3492" t="s">
        <v>3815</v>
      </c>
      <c r="I500" s="3479" t="s">
        <v>3408</v>
      </c>
      <c r="J500" s="3479">
        <f>'[2]典型户型修正-办公'!S505</f>
        <v>72</v>
      </c>
      <c r="K500" s="3479">
        <f>'[2]典型户型修正-办公'!R505</f>
        <v>14388</v>
      </c>
    </row>
    <row r="501" spans="1:11">
      <c r="A501" s="3499"/>
      <c r="B501" s="3493">
        <v>483</v>
      </c>
      <c r="C501" s="3493">
        <v>4</v>
      </c>
      <c r="D501" s="3500">
        <v>408</v>
      </c>
      <c r="E501" s="3496">
        <v>49.74</v>
      </c>
      <c r="F501" s="3493">
        <v>3</v>
      </c>
      <c r="G501" s="3493" t="s">
        <v>3407</v>
      </c>
      <c r="H501" s="3492" t="s">
        <v>3815</v>
      </c>
      <c r="I501" s="3479" t="s">
        <v>3408</v>
      </c>
      <c r="J501" s="3479">
        <f>'[2]典型户型修正-办公'!S506</f>
        <v>72</v>
      </c>
      <c r="K501" s="3479">
        <f>'[2]典型户型修正-办公'!R506</f>
        <v>14388</v>
      </c>
    </row>
    <row r="502" spans="1:11">
      <c r="A502" s="3499"/>
      <c r="B502" s="3493">
        <v>484</v>
      </c>
      <c r="C502" s="3493">
        <v>4</v>
      </c>
      <c r="D502" s="3500">
        <v>409</v>
      </c>
      <c r="E502" s="3496">
        <v>49.74</v>
      </c>
      <c r="F502" s="3493">
        <v>3</v>
      </c>
      <c r="G502" s="3493" t="s">
        <v>3407</v>
      </c>
      <c r="H502" s="3492" t="s">
        <v>3815</v>
      </c>
      <c r="I502" s="3479" t="s">
        <v>3408</v>
      </c>
      <c r="J502" s="3479">
        <f>'[2]典型户型修正-办公'!S507</f>
        <v>72</v>
      </c>
      <c r="K502" s="3479">
        <f>'[2]典型户型修正-办公'!R507</f>
        <v>14388</v>
      </c>
    </row>
    <row r="503" spans="1:11">
      <c r="A503" s="3499"/>
      <c r="B503" s="3493">
        <v>485</v>
      </c>
      <c r="C503" s="3493">
        <v>4</v>
      </c>
      <c r="D503" s="3500">
        <v>410</v>
      </c>
      <c r="E503" s="3496">
        <v>49.74</v>
      </c>
      <c r="F503" s="3493">
        <v>3</v>
      </c>
      <c r="G503" s="3493" t="s">
        <v>3407</v>
      </c>
      <c r="H503" s="3492" t="s">
        <v>3815</v>
      </c>
      <c r="I503" s="3479" t="s">
        <v>3408</v>
      </c>
      <c r="J503" s="3479">
        <f>'[2]典型户型修正-办公'!S508</f>
        <v>72</v>
      </c>
      <c r="K503" s="3479">
        <f>'[2]典型户型修正-办公'!R508</f>
        <v>14388</v>
      </c>
    </row>
    <row r="504" spans="1:11">
      <c r="A504" s="3499"/>
      <c r="B504" s="3493">
        <v>486</v>
      </c>
      <c r="C504" s="3493">
        <v>4</v>
      </c>
      <c r="D504" s="3500">
        <v>411</v>
      </c>
      <c r="E504" s="3496">
        <v>49.74</v>
      </c>
      <c r="F504" s="3493">
        <v>3</v>
      </c>
      <c r="G504" s="3493" t="s">
        <v>3407</v>
      </c>
      <c r="H504" s="3492" t="s">
        <v>3815</v>
      </c>
      <c r="I504" s="3479" t="s">
        <v>3408</v>
      </c>
      <c r="J504" s="3479">
        <f>'[2]典型户型修正-办公'!S509</f>
        <v>72</v>
      </c>
      <c r="K504" s="3479">
        <f>'[2]典型户型修正-办公'!R509</f>
        <v>14388</v>
      </c>
    </row>
    <row r="505" spans="1:11">
      <c r="A505" s="3499"/>
      <c r="B505" s="3493">
        <v>487</v>
      </c>
      <c r="C505" s="3493">
        <v>4</v>
      </c>
      <c r="D505" s="3500">
        <v>412</v>
      </c>
      <c r="E505" s="3496">
        <v>49.74</v>
      </c>
      <c r="F505" s="3493">
        <v>3</v>
      </c>
      <c r="G505" s="3493" t="s">
        <v>3407</v>
      </c>
      <c r="H505" s="3492" t="s">
        <v>3815</v>
      </c>
      <c r="I505" s="3479" t="s">
        <v>3408</v>
      </c>
      <c r="J505" s="3479">
        <f>'[2]典型户型修正-办公'!S510</f>
        <v>72</v>
      </c>
      <c r="K505" s="3479">
        <f>'[2]典型户型修正-办公'!R510</f>
        <v>14388</v>
      </c>
    </row>
    <row r="506" spans="1:11">
      <c r="A506" s="3499"/>
      <c r="B506" s="3493">
        <v>488</v>
      </c>
      <c r="C506" s="3493">
        <v>4</v>
      </c>
      <c r="D506" s="3500">
        <v>413</v>
      </c>
      <c r="E506" s="3496">
        <v>49.74</v>
      </c>
      <c r="F506" s="3493">
        <v>3</v>
      </c>
      <c r="G506" s="3493" t="s">
        <v>3407</v>
      </c>
      <c r="H506" s="3492" t="s">
        <v>3815</v>
      </c>
      <c r="I506" s="3479" t="s">
        <v>3408</v>
      </c>
      <c r="J506" s="3479">
        <f>'[2]典型户型修正-办公'!S511</f>
        <v>72</v>
      </c>
      <c r="K506" s="3479">
        <f>'[2]典型户型修正-办公'!R511</f>
        <v>14388</v>
      </c>
    </row>
    <row r="507" spans="1:11">
      <c r="A507" s="3499"/>
      <c r="B507" s="3493">
        <v>489</v>
      </c>
      <c r="C507" s="3493">
        <v>4</v>
      </c>
      <c r="D507" s="3500">
        <v>414</v>
      </c>
      <c r="E507" s="3496">
        <v>49.74</v>
      </c>
      <c r="F507" s="3493">
        <v>3</v>
      </c>
      <c r="G507" s="3493" t="s">
        <v>3407</v>
      </c>
      <c r="H507" s="3492" t="s">
        <v>3815</v>
      </c>
      <c r="I507" s="3479" t="s">
        <v>3408</v>
      </c>
      <c r="J507" s="3479">
        <f>'[2]典型户型修正-办公'!S512</f>
        <v>72</v>
      </c>
      <c r="K507" s="3479">
        <f>'[2]典型户型修正-办公'!R512</f>
        <v>14388</v>
      </c>
    </row>
    <row r="508" spans="1:11">
      <c r="A508" s="3499"/>
      <c r="B508" s="3493">
        <v>490</v>
      </c>
      <c r="C508" s="3493">
        <v>4</v>
      </c>
      <c r="D508" s="3500">
        <v>415</v>
      </c>
      <c r="E508" s="3496">
        <v>68.94</v>
      </c>
      <c r="F508" s="3493">
        <v>3</v>
      </c>
      <c r="G508" s="3493" t="s">
        <v>3407</v>
      </c>
      <c r="H508" s="3492" t="s">
        <v>3815</v>
      </c>
      <c r="I508" s="3479" t="s">
        <v>3408</v>
      </c>
      <c r="J508" s="3479">
        <f>'[2]典型户型修正-办公'!S513</f>
        <v>100</v>
      </c>
      <c r="K508" s="3479">
        <f>'[2]典型户型修正-办公'!R513</f>
        <v>14532</v>
      </c>
    </row>
    <row r="509" spans="1:11">
      <c r="A509" s="3499"/>
      <c r="B509" s="3493">
        <v>491</v>
      </c>
      <c r="C509" s="3493">
        <v>4</v>
      </c>
      <c r="D509" s="3500">
        <v>416</v>
      </c>
      <c r="E509" s="3496">
        <v>38.19</v>
      </c>
      <c r="F509" s="3493">
        <v>3</v>
      </c>
      <c r="G509" s="3493" t="s">
        <v>3407</v>
      </c>
      <c r="H509" s="3492" t="s">
        <v>3815</v>
      </c>
      <c r="I509" s="3479" t="s">
        <v>3408</v>
      </c>
      <c r="J509" s="3479">
        <f>'[2]典型户型修正-办公'!S514</f>
        <v>55</v>
      </c>
      <c r="K509" s="3479">
        <f>'[2]典型户型修正-办公'!R514</f>
        <v>14388</v>
      </c>
    </row>
    <row r="510" spans="1:11">
      <c r="A510" s="3499"/>
      <c r="B510" s="3493">
        <v>492</v>
      </c>
      <c r="C510" s="3493">
        <v>4</v>
      </c>
      <c r="D510" s="3500">
        <v>417</v>
      </c>
      <c r="E510" s="3496">
        <v>41.5</v>
      </c>
      <c r="F510" s="3493">
        <v>3</v>
      </c>
      <c r="G510" s="3493" t="s">
        <v>3407</v>
      </c>
      <c r="H510" s="3492" t="s">
        <v>3815</v>
      </c>
      <c r="I510" s="3479" t="s">
        <v>3408</v>
      </c>
      <c r="J510" s="3479">
        <f>'[2]典型户型修正-办公'!S515</f>
        <v>60</v>
      </c>
      <c r="K510" s="3479">
        <f>'[2]典型户型修正-办公'!R515</f>
        <v>14388</v>
      </c>
    </row>
    <row r="511" spans="1:11">
      <c r="A511" s="3499"/>
      <c r="B511" s="3493">
        <v>493</v>
      </c>
      <c r="C511" s="3493">
        <v>4</v>
      </c>
      <c r="D511" s="3500">
        <v>418</v>
      </c>
      <c r="E511" s="3496">
        <v>44.19</v>
      </c>
      <c r="F511" s="3493">
        <v>3</v>
      </c>
      <c r="G511" s="3493" t="s">
        <v>3407</v>
      </c>
      <c r="H511" s="3492" t="s">
        <v>3815</v>
      </c>
      <c r="I511" s="3479" t="s">
        <v>3408</v>
      </c>
      <c r="J511" s="3479">
        <f>'[2]典型户型修正-办公'!S516</f>
        <v>64</v>
      </c>
      <c r="K511" s="3479">
        <f>'[2]典型户型修正-办公'!R516</f>
        <v>14388</v>
      </c>
    </row>
    <row r="512" spans="1:11">
      <c r="A512" s="3499"/>
      <c r="B512" s="3493">
        <v>494</v>
      </c>
      <c r="C512" s="3493">
        <v>4</v>
      </c>
      <c r="D512" s="3500">
        <v>419</v>
      </c>
      <c r="E512" s="3496">
        <v>46.28</v>
      </c>
      <c r="F512" s="3493">
        <v>3</v>
      </c>
      <c r="G512" s="3493" t="s">
        <v>3407</v>
      </c>
      <c r="H512" s="3492" t="s">
        <v>3815</v>
      </c>
      <c r="I512" s="3479" t="s">
        <v>3408</v>
      </c>
      <c r="J512" s="3479">
        <f>'[2]典型户型修正-办公'!S517</f>
        <v>67</v>
      </c>
      <c r="K512" s="3479">
        <f>'[2]典型户型修正-办公'!R517</f>
        <v>14388</v>
      </c>
    </row>
    <row r="513" spans="1:11">
      <c r="A513" s="3499"/>
      <c r="B513" s="3493">
        <v>495</v>
      </c>
      <c r="C513" s="3493">
        <v>4</v>
      </c>
      <c r="D513" s="3500">
        <v>420</v>
      </c>
      <c r="E513" s="3496">
        <v>47.76</v>
      </c>
      <c r="F513" s="3493">
        <v>3</v>
      </c>
      <c r="G513" s="3493" t="s">
        <v>3407</v>
      </c>
      <c r="H513" s="3492" t="s">
        <v>3815</v>
      </c>
      <c r="I513" s="3479" t="s">
        <v>3408</v>
      </c>
      <c r="J513" s="3479">
        <f>'[2]典型户型修正-办公'!S518</f>
        <v>69</v>
      </c>
      <c r="K513" s="3479">
        <f>'[2]典型户型修正-办公'!R518</f>
        <v>14388</v>
      </c>
    </row>
    <row r="514" spans="1:11">
      <c r="A514" s="3499"/>
      <c r="B514" s="3493">
        <v>496</v>
      </c>
      <c r="C514" s="3493">
        <v>4</v>
      </c>
      <c r="D514" s="3500">
        <v>421</v>
      </c>
      <c r="E514" s="3496">
        <v>48.71</v>
      </c>
      <c r="F514" s="3493">
        <v>3</v>
      </c>
      <c r="G514" s="3493" t="s">
        <v>3407</v>
      </c>
      <c r="H514" s="3492" t="s">
        <v>3815</v>
      </c>
      <c r="I514" s="3479" t="s">
        <v>3408</v>
      </c>
      <c r="J514" s="3479">
        <f>'[2]典型户型修正-办公'!S519</f>
        <v>70</v>
      </c>
      <c r="K514" s="3479">
        <f>'[2]典型户型修正-办公'!R519</f>
        <v>14388</v>
      </c>
    </row>
    <row r="515" spans="1:11">
      <c r="A515" s="3499"/>
      <c r="B515" s="3493">
        <v>497</v>
      </c>
      <c r="C515" s="3493">
        <v>4</v>
      </c>
      <c r="D515" s="3500">
        <v>422</v>
      </c>
      <c r="E515" s="3496">
        <v>49</v>
      </c>
      <c r="F515" s="3493">
        <v>3</v>
      </c>
      <c r="G515" s="3493" t="s">
        <v>3407</v>
      </c>
      <c r="H515" s="3492" t="s">
        <v>3815</v>
      </c>
      <c r="I515" s="3479" t="s">
        <v>3408</v>
      </c>
      <c r="J515" s="3479">
        <f>'[2]典型户型修正-办公'!S520</f>
        <v>71</v>
      </c>
      <c r="K515" s="3479">
        <f>'[2]典型户型修正-办公'!R520</f>
        <v>14388</v>
      </c>
    </row>
    <row r="516" spans="1:11">
      <c r="A516" s="3499"/>
      <c r="B516" s="3493">
        <v>498</v>
      </c>
      <c r="C516" s="3493">
        <v>4</v>
      </c>
      <c r="D516" s="3500">
        <v>423</v>
      </c>
      <c r="E516" s="3496">
        <v>48.7</v>
      </c>
      <c r="F516" s="3493">
        <v>3</v>
      </c>
      <c r="G516" s="3493" t="s">
        <v>3407</v>
      </c>
      <c r="H516" s="3492" t="s">
        <v>3815</v>
      </c>
      <c r="I516" s="3479" t="s">
        <v>3408</v>
      </c>
      <c r="J516" s="3479">
        <f>'[2]典型户型修正-办公'!S521</f>
        <v>70</v>
      </c>
      <c r="K516" s="3479">
        <f>'[2]典型户型修正-办公'!R521</f>
        <v>14388</v>
      </c>
    </row>
    <row r="517" spans="1:11">
      <c r="A517" s="3499"/>
      <c r="B517" s="3493">
        <v>499</v>
      </c>
      <c r="C517" s="3493">
        <v>4</v>
      </c>
      <c r="D517" s="3500">
        <v>424</v>
      </c>
      <c r="E517" s="3496">
        <v>73.150000000000006</v>
      </c>
      <c r="F517" s="3493">
        <v>3</v>
      </c>
      <c r="G517" s="3493" t="s">
        <v>3407</v>
      </c>
      <c r="H517" s="3492" t="s">
        <v>3815</v>
      </c>
      <c r="I517" s="3479" t="s">
        <v>3408</v>
      </c>
      <c r="J517" s="3479">
        <f>'[2]典型户型修正-办公'!S522</f>
        <v>106</v>
      </c>
      <c r="K517" s="3479">
        <f>'[2]典型户型修正-办公'!R522</f>
        <v>14532</v>
      </c>
    </row>
    <row r="518" spans="1:11">
      <c r="A518" s="3499"/>
      <c r="B518" s="3493">
        <v>500</v>
      </c>
      <c r="C518" s="3493">
        <v>5</v>
      </c>
      <c r="D518" s="3500">
        <v>501</v>
      </c>
      <c r="E518" s="3496">
        <v>50.15</v>
      </c>
      <c r="F518" s="3493">
        <v>3</v>
      </c>
      <c r="G518" s="3493" t="s">
        <v>3407</v>
      </c>
      <c r="H518" s="3492" t="s">
        <v>3815</v>
      </c>
      <c r="I518" s="3479" t="s">
        <v>3408</v>
      </c>
      <c r="J518" s="3479">
        <f>'[2]典型户型修正-办公'!S523</f>
        <v>72</v>
      </c>
      <c r="K518" s="3479">
        <f>'[2]典型户型修正-办公'!R523</f>
        <v>14388</v>
      </c>
    </row>
    <row r="519" spans="1:11">
      <c r="A519" s="3499"/>
      <c r="B519" s="3493">
        <v>501</v>
      </c>
      <c r="C519" s="3493">
        <v>5</v>
      </c>
      <c r="D519" s="3500">
        <v>502</v>
      </c>
      <c r="E519" s="3496">
        <v>49.74</v>
      </c>
      <c r="F519" s="3493">
        <v>3</v>
      </c>
      <c r="G519" s="3493" t="s">
        <v>3407</v>
      </c>
      <c r="H519" s="3492" t="s">
        <v>3815</v>
      </c>
      <c r="I519" s="3479" t="s">
        <v>3408</v>
      </c>
      <c r="J519" s="3479">
        <f>'[2]典型户型修正-办公'!S524</f>
        <v>72</v>
      </c>
      <c r="K519" s="3479">
        <f>'[2]典型户型修正-办公'!R524</f>
        <v>14388</v>
      </c>
    </row>
    <row r="520" spans="1:11">
      <c r="A520" s="3499"/>
      <c r="B520" s="3493">
        <v>502</v>
      </c>
      <c r="C520" s="3493">
        <v>5</v>
      </c>
      <c r="D520" s="3500">
        <v>503</v>
      </c>
      <c r="E520" s="3496">
        <v>49.74</v>
      </c>
      <c r="F520" s="3493">
        <v>3</v>
      </c>
      <c r="G520" s="3493" t="s">
        <v>3407</v>
      </c>
      <c r="H520" s="3492" t="s">
        <v>3815</v>
      </c>
      <c r="I520" s="3479" t="s">
        <v>3408</v>
      </c>
      <c r="J520" s="3479">
        <f>'[2]典型户型修正-办公'!S525</f>
        <v>72</v>
      </c>
      <c r="K520" s="3479">
        <f>'[2]典型户型修正-办公'!R525</f>
        <v>14388</v>
      </c>
    </row>
    <row r="521" spans="1:11">
      <c r="A521" s="3499"/>
      <c r="B521" s="3493">
        <v>503</v>
      </c>
      <c r="C521" s="3493">
        <v>5</v>
      </c>
      <c r="D521" s="3500">
        <v>504</v>
      </c>
      <c r="E521" s="3496">
        <v>49.74</v>
      </c>
      <c r="F521" s="3493">
        <v>3</v>
      </c>
      <c r="G521" s="3493" t="s">
        <v>3407</v>
      </c>
      <c r="H521" s="3492" t="s">
        <v>3815</v>
      </c>
      <c r="I521" s="3479" t="s">
        <v>3408</v>
      </c>
      <c r="J521" s="3479">
        <f>'[2]典型户型修正-办公'!S526</f>
        <v>72</v>
      </c>
      <c r="K521" s="3479">
        <f>'[2]典型户型修正-办公'!R526</f>
        <v>14388</v>
      </c>
    </row>
    <row r="522" spans="1:11">
      <c r="A522" s="3499"/>
      <c r="B522" s="3493">
        <v>504</v>
      </c>
      <c r="C522" s="3493">
        <v>5</v>
      </c>
      <c r="D522" s="3500">
        <v>505</v>
      </c>
      <c r="E522" s="3496">
        <v>49.74</v>
      </c>
      <c r="F522" s="3493">
        <v>3</v>
      </c>
      <c r="G522" s="3493" t="s">
        <v>3407</v>
      </c>
      <c r="H522" s="3492" t="s">
        <v>3815</v>
      </c>
      <c r="I522" s="3479" t="s">
        <v>3408</v>
      </c>
      <c r="J522" s="3479">
        <f>'[2]典型户型修正-办公'!S527</f>
        <v>72</v>
      </c>
      <c r="K522" s="3479">
        <f>'[2]典型户型修正-办公'!R527</f>
        <v>14388</v>
      </c>
    </row>
    <row r="523" spans="1:11">
      <c r="A523" s="3499"/>
      <c r="B523" s="3493">
        <v>505</v>
      </c>
      <c r="C523" s="3493">
        <v>5</v>
      </c>
      <c r="D523" s="3500">
        <v>506</v>
      </c>
      <c r="E523" s="3496">
        <v>49.74</v>
      </c>
      <c r="F523" s="3493">
        <v>3</v>
      </c>
      <c r="G523" s="3493" t="s">
        <v>3407</v>
      </c>
      <c r="H523" s="3492" t="s">
        <v>3815</v>
      </c>
      <c r="I523" s="3479" t="s">
        <v>3408</v>
      </c>
      <c r="J523" s="3479">
        <f>'[2]典型户型修正-办公'!S528</f>
        <v>72</v>
      </c>
      <c r="K523" s="3479">
        <f>'[2]典型户型修正-办公'!R528</f>
        <v>14388</v>
      </c>
    </row>
    <row r="524" spans="1:11">
      <c r="A524" s="3499"/>
      <c r="B524" s="3493">
        <v>506</v>
      </c>
      <c r="C524" s="3493">
        <v>5</v>
      </c>
      <c r="D524" s="3500">
        <v>507</v>
      </c>
      <c r="E524" s="3496">
        <v>49.74</v>
      </c>
      <c r="F524" s="3493">
        <v>3</v>
      </c>
      <c r="G524" s="3493" t="s">
        <v>3407</v>
      </c>
      <c r="H524" s="3492" t="s">
        <v>3815</v>
      </c>
      <c r="I524" s="3479" t="s">
        <v>3408</v>
      </c>
      <c r="J524" s="3479">
        <f>'[2]典型户型修正-办公'!S529</f>
        <v>72</v>
      </c>
      <c r="K524" s="3479">
        <f>'[2]典型户型修正-办公'!R529</f>
        <v>14388</v>
      </c>
    </row>
    <row r="525" spans="1:11">
      <c r="A525" s="3499"/>
      <c r="B525" s="3493">
        <v>507</v>
      </c>
      <c r="C525" s="3493">
        <v>5</v>
      </c>
      <c r="D525" s="3500">
        <v>508</v>
      </c>
      <c r="E525" s="3496">
        <v>49.74</v>
      </c>
      <c r="F525" s="3493">
        <v>3</v>
      </c>
      <c r="G525" s="3493" t="s">
        <v>3407</v>
      </c>
      <c r="H525" s="3492" t="s">
        <v>3815</v>
      </c>
      <c r="I525" s="3479" t="s">
        <v>3408</v>
      </c>
      <c r="J525" s="3479">
        <f>'[2]典型户型修正-办公'!S530</f>
        <v>72</v>
      </c>
      <c r="K525" s="3479">
        <f>'[2]典型户型修正-办公'!R530</f>
        <v>14388</v>
      </c>
    </row>
    <row r="526" spans="1:11">
      <c r="A526" s="3499"/>
      <c r="B526" s="3493">
        <v>508</v>
      </c>
      <c r="C526" s="3493">
        <v>5</v>
      </c>
      <c r="D526" s="3500">
        <v>509</v>
      </c>
      <c r="E526" s="3496">
        <v>49.74</v>
      </c>
      <c r="F526" s="3493">
        <v>3</v>
      </c>
      <c r="G526" s="3493" t="s">
        <v>3407</v>
      </c>
      <c r="H526" s="3492" t="s">
        <v>3815</v>
      </c>
      <c r="I526" s="3479" t="s">
        <v>3408</v>
      </c>
      <c r="J526" s="3479">
        <f>'[2]典型户型修正-办公'!S531</f>
        <v>72</v>
      </c>
      <c r="K526" s="3479">
        <f>'[2]典型户型修正-办公'!R531</f>
        <v>14388</v>
      </c>
    </row>
    <row r="527" spans="1:11">
      <c r="A527" s="3499"/>
      <c r="B527" s="3493">
        <v>509</v>
      </c>
      <c r="C527" s="3493">
        <v>5</v>
      </c>
      <c r="D527" s="3500">
        <v>510</v>
      </c>
      <c r="E527" s="3496">
        <v>49.74</v>
      </c>
      <c r="F527" s="3493">
        <v>3</v>
      </c>
      <c r="G527" s="3493" t="s">
        <v>3407</v>
      </c>
      <c r="H527" s="3492" t="s">
        <v>3815</v>
      </c>
      <c r="I527" s="3479" t="s">
        <v>3408</v>
      </c>
      <c r="J527" s="3479">
        <f>'[2]典型户型修正-办公'!S532</f>
        <v>72</v>
      </c>
      <c r="K527" s="3479">
        <f>'[2]典型户型修正-办公'!R532</f>
        <v>14388</v>
      </c>
    </row>
    <row r="528" spans="1:11">
      <c r="A528" s="3499"/>
      <c r="B528" s="3493">
        <v>510</v>
      </c>
      <c r="C528" s="3493">
        <v>5</v>
      </c>
      <c r="D528" s="3500">
        <v>511</v>
      </c>
      <c r="E528" s="3496">
        <v>49.74</v>
      </c>
      <c r="F528" s="3493">
        <v>3</v>
      </c>
      <c r="G528" s="3493" t="s">
        <v>3407</v>
      </c>
      <c r="H528" s="3492" t="s">
        <v>3815</v>
      </c>
      <c r="I528" s="3479" t="s">
        <v>3408</v>
      </c>
      <c r="J528" s="3479">
        <f>'[2]典型户型修正-办公'!S533</f>
        <v>72</v>
      </c>
      <c r="K528" s="3479">
        <f>'[2]典型户型修正-办公'!R533</f>
        <v>14388</v>
      </c>
    </row>
    <row r="529" spans="1:11">
      <c r="A529" s="3499"/>
      <c r="B529" s="3493">
        <v>511</v>
      </c>
      <c r="C529" s="3493">
        <v>5</v>
      </c>
      <c r="D529" s="3500">
        <v>512</v>
      </c>
      <c r="E529" s="3496">
        <v>49.74</v>
      </c>
      <c r="F529" s="3493">
        <v>3</v>
      </c>
      <c r="G529" s="3493" t="s">
        <v>3407</v>
      </c>
      <c r="H529" s="3492" t="s">
        <v>3815</v>
      </c>
      <c r="I529" s="3479" t="s">
        <v>3408</v>
      </c>
      <c r="J529" s="3479">
        <f>'[2]典型户型修正-办公'!S534</f>
        <v>72</v>
      </c>
      <c r="K529" s="3479">
        <f>'[2]典型户型修正-办公'!R534</f>
        <v>14388</v>
      </c>
    </row>
    <row r="530" spans="1:11">
      <c r="A530" s="3499"/>
      <c r="B530" s="3493">
        <v>512</v>
      </c>
      <c r="C530" s="3493">
        <v>5</v>
      </c>
      <c r="D530" s="3500">
        <v>513</v>
      </c>
      <c r="E530" s="3496">
        <v>49.74</v>
      </c>
      <c r="F530" s="3493">
        <v>3</v>
      </c>
      <c r="G530" s="3493" t="s">
        <v>3407</v>
      </c>
      <c r="H530" s="3492" t="s">
        <v>3815</v>
      </c>
      <c r="I530" s="3479" t="s">
        <v>3408</v>
      </c>
      <c r="J530" s="3479">
        <f>'[2]典型户型修正-办公'!S535</f>
        <v>72</v>
      </c>
      <c r="K530" s="3479">
        <f>'[2]典型户型修正-办公'!R535</f>
        <v>14388</v>
      </c>
    </row>
    <row r="531" spans="1:11">
      <c r="A531" s="3499"/>
      <c r="B531" s="3493">
        <v>513</v>
      </c>
      <c r="C531" s="3493">
        <v>5</v>
      </c>
      <c r="D531" s="3500">
        <v>514</v>
      </c>
      <c r="E531" s="3496">
        <v>49.74</v>
      </c>
      <c r="F531" s="3493">
        <v>3</v>
      </c>
      <c r="G531" s="3493" t="s">
        <v>3407</v>
      </c>
      <c r="H531" s="3492" t="s">
        <v>3815</v>
      </c>
      <c r="I531" s="3479" t="s">
        <v>3408</v>
      </c>
      <c r="J531" s="3479">
        <f>'[2]典型户型修正-办公'!S536</f>
        <v>72</v>
      </c>
      <c r="K531" s="3479">
        <f>'[2]典型户型修正-办公'!R536</f>
        <v>14388</v>
      </c>
    </row>
    <row r="532" spans="1:11">
      <c r="A532" s="3499"/>
      <c r="B532" s="3493">
        <v>514</v>
      </c>
      <c r="C532" s="3493">
        <v>5</v>
      </c>
      <c r="D532" s="3500">
        <v>515</v>
      </c>
      <c r="E532" s="3496">
        <v>68.94</v>
      </c>
      <c r="F532" s="3493">
        <v>3</v>
      </c>
      <c r="G532" s="3493" t="s">
        <v>3407</v>
      </c>
      <c r="H532" s="3492" t="s">
        <v>3815</v>
      </c>
      <c r="I532" s="3479" t="s">
        <v>3408</v>
      </c>
      <c r="J532" s="3479">
        <f>'[2]典型户型修正-办公'!S537</f>
        <v>100</v>
      </c>
      <c r="K532" s="3479">
        <f>'[2]典型户型修正-办公'!R537</f>
        <v>14532</v>
      </c>
    </row>
    <row r="533" spans="1:11">
      <c r="A533" s="3499"/>
      <c r="B533" s="3493">
        <v>515</v>
      </c>
      <c r="C533" s="3493">
        <v>5</v>
      </c>
      <c r="D533" s="3500">
        <v>516</v>
      </c>
      <c r="E533" s="3496">
        <v>38.19</v>
      </c>
      <c r="F533" s="3493">
        <v>3</v>
      </c>
      <c r="G533" s="3493" t="s">
        <v>3407</v>
      </c>
      <c r="H533" s="3492" t="s">
        <v>3815</v>
      </c>
      <c r="I533" s="3479" t="s">
        <v>3408</v>
      </c>
      <c r="J533" s="3479">
        <f>'[2]典型户型修正-办公'!S538</f>
        <v>55</v>
      </c>
      <c r="K533" s="3479">
        <f>'[2]典型户型修正-办公'!R538</f>
        <v>14388</v>
      </c>
    </row>
    <row r="534" spans="1:11">
      <c r="A534" s="3499"/>
      <c r="B534" s="3493">
        <v>516</v>
      </c>
      <c r="C534" s="3493">
        <v>5</v>
      </c>
      <c r="D534" s="3500">
        <v>517</v>
      </c>
      <c r="E534" s="3496">
        <v>41.5</v>
      </c>
      <c r="F534" s="3493">
        <v>3</v>
      </c>
      <c r="G534" s="3493" t="s">
        <v>3407</v>
      </c>
      <c r="H534" s="3492" t="s">
        <v>3815</v>
      </c>
      <c r="I534" s="3479" t="s">
        <v>3408</v>
      </c>
      <c r="J534" s="3479">
        <f>'[2]典型户型修正-办公'!S539</f>
        <v>60</v>
      </c>
      <c r="K534" s="3479">
        <f>'[2]典型户型修正-办公'!R539</f>
        <v>14388</v>
      </c>
    </row>
    <row r="535" spans="1:11">
      <c r="A535" s="3499"/>
      <c r="B535" s="3493">
        <v>517</v>
      </c>
      <c r="C535" s="3493">
        <v>5</v>
      </c>
      <c r="D535" s="3500">
        <v>518</v>
      </c>
      <c r="E535" s="3496">
        <v>44.19</v>
      </c>
      <c r="F535" s="3493">
        <v>3</v>
      </c>
      <c r="G535" s="3493" t="s">
        <v>3407</v>
      </c>
      <c r="H535" s="3492" t="s">
        <v>3815</v>
      </c>
      <c r="I535" s="3479" t="s">
        <v>3408</v>
      </c>
      <c r="J535" s="3479">
        <f>'[2]典型户型修正-办公'!S540</f>
        <v>64</v>
      </c>
      <c r="K535" s="3479">
        <f>'[2]典型户型修正-办公'!R540</f>
        <v>14388</v>
      </c>
    </row>
    <row r="536" spans="1:11">
      <c r="A536" s="3499"/>
      <c r="B536" s="3493">
        <v>518</v>
      </c>
      <c r="C536" s="3493">
        <v>5</v>
      </c>
      <c r="D536" s="3500">
        <v>519</v>
      </c>
      <c r="E536" s="3496">
        <v>46.28</v>
      </c>
      <c r="F536" s="3493">
        <v>3</v>
      </c>
      <c r="G536" s="3493" t="s">
        <v>3407</v>
      </c>
      <c r="H536" s="3492" t="s">
        <v>3815</v>
      </c>
      <c r="I536" s="3479" t="s">
        <v>3408</v>
      </c>
      <c r="J536" s="3479">
        <f>'[2]典型户型修正-办公'!S541</f>
        <v>67</v>
      </c>
      <c r="K536" s="3479">
        <f>'[2]典型户型修正-办公'!R541</f>
        <v>14388</v>
      </c>
    </row>
    <row r="537" spans="1:11">
      <c r="A537" s="3499"/>
      <c r="B537" s="3493">
        <v>519</v>
      </c>
      <c r="C537" s="3493">
        <v>5</v>
      </c>
      <c r="D537" s="3500">
        <v>520</v>
      </c>
      <c r="E537" s="3496">
        <v>47.76</v>
      </c>
      <c r="F537" s="3493">
        <v>3</v>
      </c>
      <c r="G537" s="3493" t="s">
        <v>3407</v>
      </c>
      <c r="H537" s="3492" t="s">
        <v>3815</v>
      </c>
      <c r="I537" s="3479" t="s">
        <v>3408</v>
      </c>
      <c r="J537" s="3479">
        <f>'[2]典型户型修正-办公'!S542</f>
        <v>69</v>
      </c>
      <c r="K537" s="3479">
        <f>'[2]典型户型修正-办公'!R542</f>
        <v>14388</v>
      </c>
    </row>
    <row r="538" spans="1:11">
      <c r="A538" s="3499"/>
      <c r="B538" s="3493">
        <v>520</v>
      </c>
      <c r="C538" s="3493">
        <v>5</v>
      </c>
      <c r="D538" s="3500">
        <v>521</v>
      </c>
      <c r="E538" s="3496">
        <v>48.71</v>
      </c>
      <c r="F538" s="3493">
        <v>3</v>
      </c>
      <c r="G538" s="3493" t="s">
        <v>3407</v>
      </c>
      <c r="H538" s="3492" t="s">
        <v>3815</v>
      </c>
      <c r="I538" s="3479" t="s">
        <v>3408</v>
      </c>
      <c r="J538" s="3479">
        <f>'[2]典型户型修正-办公'!S543</f>
        <v>70</v>
      </c>
      <c r="K538" s="3479">
        <f>'[2]典型户型修正-办公'!R543</f>
        <v>14388</v>
      </c>
    </row>
    <row r="539" spans="1:11">
      <c r="A539" s="3499"/>
      <c r="B539" s="3493">
        <v>521</v>
      </c>
      <c r="C539" s="3493">
        <v>5</v>
      </c>
      <c r="D539" s="3500">
        <v>522</v>
      </c>
      <c r="E539" s="3496">
        <v>49</v>
      </c>
      <c r="F539" s="3493">
        <v>3</v>
      </c>
      <c r="G539" s="3493" t="s">
        <v>3407</v>
      </c>
      <c r="H539" s="3492" t="s">
        <v>3815</v>
      </c>
      <c r="I539" s="3479" t="s">
        <v>3408</v>
      </c>
      <c r="J539" s="3479">
        <f>'[2]典型户型修正-办公'!S544</f>
        <v>71</v>
      </c>
      <c r="K539" s="3479">
        <f>'[2]典型户型修正-办公'!R544</f>
        <v>14388</v>
      </c>
    </row>
    <row r="540" spans="1:11">
      <c r="A540" s="3499"/>
      <c r="B540" s="3493">
        <v>522</v>
      </c>
      <c r="C540" s="3493">
        <v>5</v>
      </c>
      <c r="D540" s="3500">
        <v>523</v>
      </c>
      <c r="E540" s="3496">
        <v>48.7</v>
      </c>
      <c r="F540" s="3493">
        <v>3</v>
      </c>
      <c r="G540" s="3493" t="s">
        <v>3407</v>
      </c>
      <c r="H540" s="3492" t="s">
        <v>3815</v>
      </c>
      <c r="I540" s="3479" t="s">
        <v>3408</v>
      </c>
      <c r="J540" s="3479">
        <f>'[2]典型户型修正-办公'!S545</f>
        <v>70</v>
      </c>
      <c r="K540" s="3479">
        <f>'[2]典型户型修正-办公'!R545</f>
        <v>14388</v>
      </c>
    </row>
    <row r="541" spans="1:11">
      <c r="B541" s="3493">
        <v>523</v>
      </c>
      <c r="C541" s="3493">
        <v>5</v>
      </c>
      <c r="D541" s="3500">
        <v>524</v>
      </c>
      <c r="E541" s="3496">
        <v>73.150000000000006</v>
      </c>
      <c r="F541" s="3493">
        <v>3</v>
      </c>
      <c r="G541" s="3493" t="s">
        <v>3407</v>
      </c>
      <c r="H541" s="3492" t="s">
        <v>3815</v>
      </c>
      <c r="I541" s="3479" t="s">
        <v>3408</v>
      </c>
      <c r="J541" s="3479">
        <f>'[2]典型户型修正-办公'!S546</f>
        <v>106</v>
      </c>
      <c r="K541" s="3479">
        <f>'[2]典型户型修正-办公'!R546</f>
        <v>14532</v>
      </c>
    </row>
    <row r="542" spans="1:11">
      <c r="B542" s="3493">
        <v>524</v>
      </c>
      <c r="C542" s="3493">
        <v>6</v>
      </c>
      <c r="D542" s="3500">
        <v>601</v>
      </c>
      <c r="E542" s="3496">
        <v>50.15</v>
      </c>
      <c r="F542" s="3493">
        <v>3</v>
      </c>
      <c r="G542" s="3493" t="s">
        <v>3407</v>
      </c>
      <c r="H542" s="3492" t="s">
        <v>3815</v>
      </c>
      <c r="I542" s="3479" t="s">
        <v>3552</v>
      </c>
      <c r="J542" s="3479">
        <f>'[2]典型户型修正-办公'!S547</f>
        <v>73</v>
      </c>
      <c r="K542" s="3479">
        <f>'[2]典型户型修正-办公'!R547</f>
        <v>14604</v>
      </c>
    </row>
    <row r="543" spans="1:11">
      <c r="B543" s="3493">
        <v>525</v>
      </c>
      <c r="C543" s="3493">
        <v>6</v>
      </c>
      <c r="D543" s="3500">
        <v>602</v>
      </c>
      <c r="E543" s="3496">
        <v>49.74</v>
      </c>
      <c r="F543" s="3493">
        <v>3</v>
      </c>
      <c r="G543" s="3493" t="s">
        <v>3407</v>
      </c>
      <c r="H543" s="3492" t="s">
        <v>3815</v>
      </c>
      <c r="I543" s="3479" t="s">
        <v>3552</v>
      </c>
      <c r="J543" s="3479">
        <f>'[2]典型户型修正-办公'!S548</f>
        <v>73</v>
      </c>
      <c r="K543" s="3479">
        <f>'[2]典型户型修正-办公'!R548</f>
        <v>14604</v>
      </c>
    </row>
    <row r="544" spans="1:11">
      <c r="B544" s="3493">
        <v>526</v>
      </c>
      <c r="C544" s="3493">
        <v>6</v>
      </c>
      <c r="D544" s="3500">
        <v>603</v>
      </c>
      <c r="E544" s="3496">
        <v>49.74</v>
      </c>
      <c r="F544" s="3493">
        <v>3</v>
      </c>
      <c r="G544" s="3493" t="s">
        <v>3407</v>
      </c>
      <c r="H544" s="3492" t="s">
        <v>3815</v>
      </c>
      <c r="I544" s="3479" t="s">
        <v>3552</v>
      </c>
      <c r="J544" s="3479">
        <f>'[2]典型户型修正-办公'!S549</f>
        <v>73</v>
      </c>
      <c r="K544" s="3479">
        <f>'[2]典型户型修正-办公'!R549</f>
        <v>14604</v>
      </c>
    </row>
    <row r="545" spans="2:11">
      <c r="B545" s="3493">
        <v>527</v>
      </c>
      <c r="C545" s="3493">
        <v>6</v>
      </c>
      <c r="D545" s="3500">
        <v>604</v>
      </c>
      <c r="E545" s="3496">
        <v>49.74</v>
      </c>
      <c r="F545" s="3493">
        <v>3</v>
      </c>
      <c r="G545" s="3493" t="s">
        <v>3407</v>
      </c>
      <c r="H545" s="3492" t="s">
        <v>3815</v>
      </c>
      <c r="I545" s="3479" t="s">
        <v>3552</v>
      </c>
      <c r="J545" s="3479">
        <f>'[2]典型户型修正-办公'!S550</f>
        <v>73</v>
      </c>
      <c r="K545" s="3479">
        <f>'[2]典型户型修正-办公'!R550</f>
        <v>14604</v>
      </c>
    </row>
    <row r="546" spans="2:11">
      <c r="B546" s="3493">
        <v>528</v>
      </c>
      <c r="C546" s="3493">
        <v>6</v>
      </c>
      <c r="D546" s="3500">
        <v>605</v>
      </c>
      <c r="E546" s="3496">
        <v>49.74</v>
      </c>
      <c r="F546" s="3493">
        <v>3</v>
      </c>
      <c r="G546" s="3493" t="s">
        <v>3407</v>
      </c>
      <c r="H546" s="3492" t="s">
        <v>3815</v>
      </c>
      <c r="I546" s="3479" t="s">
        <v>3552</v>
      </c>
      <c r="J546" s="3479">
        <f>'[2]典型户型修正-办公'!S551</f>
        <v>73</v>
      </c>
      <c r="K546" s="3479">
        <f>'[2]典型户型修正-办公'!R551</f>
        <v>14604</v>
      </c>
    </row>
    <row r="547" spans="2:11">
      <c r="B547" s="3493">
        <v>529</v>
      </c>
      <c r="C547" s="3493">
        <v>6</v>
      </c>
      <c r="D547" s="3500">
        <v>606</v>
      </c>
      <c r="E547" s="3496">
        <v>49.74</v>
      </c>
      <c r="F547" s="3493">
        <v>3</v>
      </c>
      <c r="G547" s="3493" t="s">
        <v>3407</v>
      </c>
      <c r="H547" s="3492" t="s">
        <v>3815</v>
      </c>
      <c r="I547" s="3479" t="s">
        <v>3552</v>
      </c>
      <c r="J547" s="3479">
        <f>'[2]典型户型修正-办公'!S552</f>
        <v>73</v>
      </c>
      <c r="K547" s="3479">
        <f>'[2]典型户型修正-办公'!R552</f>
        <v>14604</v>
      </c>
    </row>
    <row r="548" spans="2:11">
      <c r="B548" s="3493">
        <v>530</v>
      </c>
      <c r="C548" s="3493">
        <v>6</v>
      </c>
      <c r="D548" s="3500">
        <v>607</v>
      </c>
      <c r="E548" s="3496">
        <v>49.74</v>
      </c>
      <c r="F548" s="3493">
        <v>3</v>
      </c>
      <c r="G548" s="3493" t="s">
        <v>3407</v>
      </c>
      <c r="H548" s="3492" t="s">
        <v>3815</v>
      </c>
      <c r="I548" s="3479" t="s">
        <v>3552</v>
      </c>
      <c r="J548" s="3479">
        <f>'[2]典型户型修正-办公'!S553</f>
        <v>73</v>
      </c>
      <c r="K548" s="3479">
        <f>'[2]典型户型修正-办公'!R553</f>
        <v>14604</v>
      </c>
    </row>
    <row r="549" spans="2:11">
      <c r="B549" s="3493">
        <v>531</v>
      </c>
      <c r="C549" s="3493">
        <v>6</v>
      </c>
      <c r="D549" s="3500">
        <v>608</v>
      </c>
      <c r="E549" s="3496">
        <v>49.74</v>
      </c>
      <c r="F549" s="3493">
        <v>3</v>
      </c>
      <c r="G549" s="3493" t="s">
        <v>3407</v>
      </c>
      <c r="H549" s="3492" t="s">
        <v>3815</v>
      </c>
      <c r="I549" s="3479" t="s">
        <v>3552</v>
      </c>
      <c r="J549" s="3479">
        <f>'[2]典型户型修正-办公'!S554</f>
        <v>73</v>
      </c>
      <c r="K549" s="3479">
        <f>'[2]典型户型修正-办公'!R554</f>
        <v>14604</v>
      </c>
    </row>
    <row r="550" spans="2:11">
      <c r="B550" s="3493">
        <v>532</v>
      </c>
      <c r="C550" s="3493">
        <v>6</v>
      </c>
      <c r="D550" s="3500">
        <v>609</v>
      </c>
      <c r="E550" s="3496">
        <v>49.74</v>
      </c>
      <c r="F550" s="3493">
        <v>3</v>
      </c>
      <c r="G550" s="3493" t="s">
        <v>3407</v>
      </c>
      <c r="H550" s="3492" t="s">
        <v>3815</v>
      </c>
      <c r="I550" s="3479" t="s">
        <v>3552</v>
      </c>
      <c r="J550" s="3479">
        <f>'[2]典型户型修正-办公'!S555</f>
        <v>73</v>
      </c>
      <c r="K550" s="3479">
        <f>'[2]典型户型修正-办公'!R555</f>
        <v>14604</v>
      </c>
    </row>
    <row r="551" spans="2:11">
      <c r="B551" s="3493">
        <v>533</v>
      </c>
      <c r="C551" s="3493">
        <v>6</v>
      </c>
      <c r="D551" s="3500">
        <v>610</v>
      </c>
      <c r="E551" s="3496">
        <v>49.74</v>
      </c>
      <c r="F551" s="3493">
        <v>3</v>
      </c>
      <c r="G551" s="3493" t="s">
        <v>3407</v>
      </c>
      <c r="H551" s="3492" t="s">
        <v>3815</v>
      </c>
      <c r="I551" s="3479" t="s">
        <v>3552</v>
      </c>
      <c r="J551" s="3479">
        <f>'[2]典型户型修正-办公'!S556</f>
        <v>73</v>
      </c>
      <c r="K551" s="3479">
        <f>'[2]典型户型修正-办公'!R556</f>
        <v>14604</v>
      </c>
    </row>
    <row r="552" spans="2:11">
      <c r="B552" s="3493">
        <v>534</v>
      </c>
      <c r="C552" s="3493">
        <v>6</v>
      </c>
      <c r="D552" s="3500">
        <v>611</v>
      </c>
      <c r="E552" s="3496">
        <v>49.74</v>
      </c>
      <c r="F552" s="3493">
        <v>3</v>
      </c>
      <c r="G552" s="3493" t="s">
        <v>3407</v>
      </c>
      <c r="H552" s="3492" t="s">
        <v>3815</v>
      </c>
      <c r="I552" s="3479" t="s">
        <v>3552</v>
      </c>
      <c r="J552" s="3479">
        <f>'[2]典型户型修正-办公'!S557</f>
        <v>73</v>
      </c>
      <c r="K552" s="3479">
        <f>'[2]典型户型修正-办公'!R557</f>
        <v>14604</v>
      </c>
    </row>
    <row r="553" spans="2:11">
      <c r="B553" s="3493">
        <v>535</v>
      </c>
      <c r="C553" s="3493">
        <v>6</v>
      </c>
      <c r="D553" s="3500">
        <v>612</v>
      </c>
      <c r="E553" s="3496">
        <v>49.74</v>
      </c>
      <c r="F553" s="3493">
        <v>3</v>
      </c>
      <c r="G553" s="3493" t="s">
        <v>3407</v>
      </c>
      <c r="H553" s="3492" t="s">
        <v>3815</v>
      </c>
      <c r="I553" s="3479" t="s">
        <v>3552</v>
      </c>
      <c r="J553" s="3479">
        <f>'[2]典型户型修正-办公'!S558</f>
        <v>73</v>
      </c>
      <c r="K553" s="3479">
        <f>'[2]典型户型修正-办公'!R558</f>
        <v>14604</v>
      </c>
    </row>
    <row r="554" spans="2:11">
      <c r="B554" s="3493">
        <v>536</v>
      </c>
      <c r="C554" s="3493">
        <v>6</v>
      </c>
      <c r="D554" s="3500">
        <v>613</v>
      </c>
      <c r="E554" s="3496">
        <v>49.74</v>
      </c>
      <c r="F554" s="3493">
        <v>3</v>
      </c>
      <c r="G554" s="3493" t="s">
        <v>3407</v>
      </c>
      <c r="H554" s="3492" t="s">
        <v>3815</v>
      </c>
      <c r="I554" s="3479" t="s">
        <v>3552</v>
      </c>
      <c r="J554" s="3479">
        <f>'[2]典型户型修正-办公'!S559</f>
        <v>73</v>
      </c>
      <c r="K554" s="3479">
        <f>'[2]典型户型修正-办公'!R559</f>
        <v>14604</v>
      </c>
    </row>
    <row r="555" spans="2:11">
      <c r="B555" s="3493">
        <v>537</v>
      </c>
      <c r="C555" s="3493">
        <v>6</v>
      </c>
      <c r="D555" s="3500">
        <v>614</v>
      </c>
      <c r="E555" s="3496">
        <v>49.74</v>
      </c>
      <c r="F555" s="3493">
        <v>3</v>
      </c>
      <c r="G555" s="3493" t="s">
        <v>3407</v>
      </c>
      <c r="H555" s="3492" t="s">
        <v>3815</v>
      </c>
      <c r="I555" s="3479" t="s">
        <v>3552</v>
      </c>
      <c r="J555" s="3479">
        <f>'[2]典型户型修正-办公'!S560</f>
        <v>73</v>
      </c>
      <c r="K555" s="3479">
        <f>'[2]典型户型修正-办公'!R560</f>
        <v>14604</v>
      </c>
    </row>
    <row r="556" spans="2:11">
      <c r="B556" s="3493">
        <v>538</v>
      </c>
      <c r="C556" s="3493">
        <v>6</v>
      </c>
      <c r="D556" s="3500">
        <v>615</v>
      </c>
      <c r="E556" s="3496">
        <v>68.94</v>
      </c>
      <c r="F556" s="3493">
        <v>3</v>
      </c>
      <c r="G556" s="3493" t="s">
        <v>3407</v>
      </c>
      <c r="H556" s="3492" t="s">
        <v>3815</v>
      </c>
      <c r="I556" s="3479" t="s">
        <v>3552</v>
      </c>
      <c r="J556" s="3479">
        <f>'[2]典型户型修正-办公'!S561</f>
        <v>102</v>
      </c>
      <c r="K556" s="3479">
        <f>'[2]典型户型修正-办公'!R561</f>
        <v>14750</v>
      </c>
    </row>
    <row r="557" spans="2:11">
      <c r="B557" s="3493">
        <v>539</v>
      </c>
      <c r="C557" s="3493">
        <v>6</v>
      </c>
      <c r="D557" s="3500">
        <v>616</v>
      </c>
      <c r="E557" s="3496">
        <v>38.19</v>
      </c>
      <c r="F557" s="3493">
        <v>3</v>
      </c>
      <c r="G557" s="3493" t="s">
        <v>3407</v>
      </c>
      <c r="H557" s="3492" t="s">
        <v>3815</v>
      </c>
      <c r="I557" s="3479" t="s">
        <v>3552</v>
      </c>
      <c r="J557" s="3479">
        <f>'[2]典型户型修正-办公'!S562</f>
        <v>56</v>
      </c>
      <c r="K557" s="3479">
        <f>'[2]典型户型修正-办公'!R562</f>
        <v>14604</v>
      </c>
    </row>
    <row r="558" spans="2:11">
      <c r="B558" s="3493">
        <v>540</v>
      </c>
      <c r="C558" s="3493">
        <v>6</v>
      </c>
      <c r="D558" s="3500">
        <v>617</v>
      </c>
      <c r="E558" s="3496">
        <v>41.5</v>
      </c>
      <c r="F558" s="3493">
        <v>3</v>
      </c>
      <c r="G558" s="3493" t="s">
        <v>3407</v>
      </c>
      <c r="H558" s="3492" t="s">
        <v>3815</v>
      </c>
      <c r="I558" s="3479" t="s">
        <v>3552</v>
      </c>
      <c r="J558" s="3479">
        <f>'[2]典型户型修正-办公'!S563</f>
        <v>61</v>
      </c>
      <c r="K558" s="3479">
        <f>'[2]典型户型修正-办公'!R563</f>
        <v>14604</v>
      </c>
    </row>
    <row r="559" spans="2:11">
      <c r="B559" s="3493">
        <v>541</v>
      </c>
      <c r="C559" s="3493">
        <v>6</v>
      </c>
      <c r="D559" s="3500">
        <v>618</v>
      </c>
      <c r="E559" s="3496">
        <v>44.19</v>
      </c>
      <c r="F559" s="3493">
        <v>3</v>
      </c>
      <c r="G559" s="3493" t="s">
        <v>3407</v>
      </c>
      <c r="H559" s="3492" t="s">
        <v>3815</v>
      </c>
      <c r="I559" s="3479" t="s">
        <v>3552</v>
      </c>
      <c r="J559" s="3479">
        <f>'[2]典型户型修正-办公'!S564</f>
        <v>65</v>
      </c>
      <c r="K559" s="3479">
        <f>'[2]典型户型修正-办公'!R564</f>
        <v>14604</v>
      </c>
    </row>
    <row r="560" spans="2:11">
      <c r="B560" s="3493">
        <v>542</v>
      </c>
      <c r="C560" s="3493">
        <v>6</v>
      </c>
      <c r="D560" s="3500">
        <v>619</v>
      </c>
      <c r="E560" s="3496">
        <v>46.28</v>
      </c>
      <c r="F560" s="3493">
        <v>3</v>
      </c>
      <c r="G560" s="3493" t="s">
        <v>3407</v>
      </c>
      <c r="H560" s="3492" t="s">
        <v>3815</v>
      </c>
      <c r="I560" s="3479" t="s">
        <v>3552</v>
      </c>
      <c r="J560" s="3479">
        <f>'[2]典型户型修正-办公'!S565</f>
        <v>68</v>
      </c>
      <c r="K560" s="3479">
        <f>'[2]典型户型修正-办公'!R565</f>
        <v>14604</v>
      </c>
    </row>
    <row r="561" spans="2:11">
      <c r="B561" s="3493">
        <v>543</v>
      </c>
      <c r="C561" s="3493">
        <v>6</v>
      </c>
      <c r="D561" s="3500">
        <v>620</v>
      </c>
      <c r="E561" s="3496">
        <v>47.76</v>
      </c>
      <c r="F561" s="3493">
        <v>3</v>
      </c>
      <c r="G561" s="3493" t="s">
        <v>3407</v>
      </c>
      <c r="H561" s="3492" t="s">
        <v>3815</v>
      </c>
      <c r="I561" s="3479" t="s">
        <v>3552</v>
      </c>
      <c r="J561" s="3479">
        <f>'[2]典型户型修正-办公'!S566</f>
        <v>70</v>
      </c>
      <c r="K561" s="3479">
        <f>'[2]典型户型修正-办公'!R566</f>
        <v>14604</v>
      </c>
    </row>
    <row r="562" spans="2:11">
      <c r="B562" s="3493">
        <v>544</v>
      </c>
      <c r="C562" s="3493">
        <v>6</v>
      </c>
      <c r="D562" s="3500">
        <v>621</v>
      </c>
      <c r="E562" s="3496">
        <v>48.71</v>
      </c>
      <c r="F562" s="3493">
        <v>3</v>
      </c>
      <c r="G562" s="3493" t="s">
        <v>3407</v>
      </c>
      <c r="H562" s="3492" t="s">
        <v>3815</v>
      </c>
      <c r="I562" s="3479" t="s">
        <v>3552</v>
      </c>
      <c r="J562" s="3479">
        <f>'[2]典型户型修正-办公'!S567</f>
        <v>71</v>
      </c>
      <c r="K562" s="3479">
        <f>'[2]典型户型修正-办公'!R567</f>
        <v>14604</v>
      </c>
    </row>
    <row r="563" spans="2:11">
      <c r="B563" s="3493">
        <v>545</v>
      </c>
      <c r="C563" s="3493">
        <v>6</v>
      </c>
      <c r="D563" s="3500">
        <v>622</v>
      </c>
      <c r="E563" s="3496">
        <v>49</v>
      </c>
      <c r="F563" s="3493">
        <v>3</v>
      </c>
      <c r="G563" s="3493" t="s">
        <v>3407</v>
      </c>
      <c r="H563" s="3492" t="s">
        <v>3815</v>
      </c>
      <c r="I563" s="3479" t="s">
        <v>3552</v>
      </c>
      <c r="J563" s="3479">
        <f>'[2]典型户型修正-办公'!S568</f>
        <v>72</v>
      </c>
      <c r="K563" s="3479">
        <f>'[2]典型户型修正-办公'!R568</f>
        <v>14604</v>
      </c>
    </row>
    <row r="564" spans="2:11">
      <c r="B564" s="3493">
        <v>546</v>
      </c>
      <c r="C564" s="3493">
        <v>6</v>
      </c>
      <c r="D564" s="3500">
        <v>623</v>
      </c>
      <c r="E564" s="3496">
        <v>48.7</v>
      </c>
      <c r="F564" s="3493">
        <v>3</v>
      </c>
      <c r="G564" s="3493" t="s">
        <v>3407</v>
      </c>
      <c r="H564" s="3492" t="s">
        <v>3815</v>
      </c>
      <c r="I564" s="3479" t="s">
        <v>3552</v>
      </c>
      <c r="J564" s="3479">
        <f>'[2]典型户型修正-办公'!S569</f>
        <v>71</v>
      </c>
      <c r="K564" s="3479">
        <f>'[2]典型户型修正-办公'!R569</f>
        <v>14604</v>
      </c>
    </row>
    <row r="565" spans="2:11">
      <c r="B565" s="3493">
        <v>547</v>
      </c>
      <c r="C565" s="3493">
        <v>6</v>
      </c>
      <c r="D565" s="3500">
        <v>624</v>
      </c>
      <c r="E565" s="3496">
        <v>73.150000000000006</v>
      </c>
      <c r="F565" s="3493">
        <v>3</v>
      </c>
      <c r="G565" s="3493" t="s">
        <v>3407</v>
      </c>
      <c r="H565" s="3492" t="s">
        <v>3815</v>
      </c>
      <c r="I565" s="3479" t="s">
        <v>3552</v>
      </c>
      <c r="J565" s="3479">
        <f>'[2]典型户型修正-办公'!S570</f>
        <v>108</v>
      </c>
      <c r="K565" s="3479">
        <f>'[2]典型户型修正-办公'!R570</f>
        <v>14750</v>
      </c>
    </row>
    <row r="566" spans="2:11">
      <c r="B566" s="3493">
        <v>548</v>
      </c>
      <c r="C566" s="3493">
        <v>7</v>
      </c>
      <c r="D566" s="3500">
        <v>701</v>
      </c>
      <c r="E566" s="3496">
        <v>50.15</v>
      </c>
      <c r="F566" s="3493">
        <v>3</v>
      </c>
      <c r="G566" s="3493" t="s">
        <v>3407</v>
      </c>
      <c r="H566" s="3492" t="s">
        <v>3815</v>
      </c>
      <c r="I566" s="3479" t="s">
        <v>3552</v>
      </c>
      <c r="J566" s="3479">
        <f>'[2]典型户型修正-办公'!S571</f>
        <v>73</v>
      </c>
      <c r="K566" s="3479">
        <f>'[2]典型户型修正-办公'!R571</f>
        <v>14604</v>
      </c>
    </row>
    <row r="567" spans="2:11">
      <c r="B567" s="3493">
        <v>549</v>
      </c>
      <c r="C567" s="3493">
        <v>7</v>
      </c>
      <c r="D567" s="3500">
        <v>702</v>
      </c>
      <c r="E567" s="3496">
        <v>49.74</v>
      </c>
      <c r="F567" s="3493">
        <v>3</v>
      </c>
      <c r="G567" s="3493" t="s">
        <v>3407</v>
      </c>
      <c r="H567" s="3492" t="s">
        <v>3815</v>
      </c>
      <c r="I567" s="3479" t="s">
        <v>3552</v>
      </c>
      <c r="J567" s="3479">
        <f>'[2]典型户型修正-办公'!S572</f>
        <v>73</v>
      </c>
      <c r="K567" s="3479">
        <f>'[2]典型户型修正-办公'!R572</f>
        <v>14604</v>
      </c>
    </row>
    <row r="568" spans="2:11">
      <c r="B568" s="3493">
        <v>550</v>
      </c>
      <c r="C568" s="3493">
        <v>7</v>
      </c>
      <c r="D568" s="3500">
        <v>703</v>
      </c>
      <c r="E568" s="3496">
        <v>49.74</v>
      </c>
      <c r="F568" s="3493">
        <v>3</v>
      </c>
      <c r="G568" s="3493" t="s">
        <v>3407</v>
      </c>
      <c r="H568" s="3492" t="s">
        <v>3815</v>
      </c>
      <c r="I568" s="3479" t="s">
        <v>3552</v>
      </c>
      <c r="J568" s="3479">
        <f>'[2]典型户型修正-办公'!S573</f>
        <v>73</v>
      </c>
      <c r="K568" s="3479">
        <f>'[2]典型户型修正-办公'!R573</f>
        <v>14604</v>
      </c>
    </row>
    <row r="569" spans="2:11">
      <c r="B569" s="3493">
        <v>551</v>
      </c>
      <c r="C569" s="3493">
        <v>7</v>
      </c>
      <c r="D569" s="3500">
        <v>704</v>
      </c>
      <c r="E569" s="3496">
        <v>49.74</v>
      </c>
      <c r="F569" s="3493">
        <v>3</v>
      </c>
      <c r="G569" s="3493" t="s">
        <v>3407</v>
      </c>
      <c r="H569" s="3492" t="s">
        <v>3815</v>
      </c>
      <c r="I569" s="3479" t="s">
        <v>3552</v>
      </c>
      <c r="J569" s="3479">
        <f>'[2]典型户型修正-办公'!S574</f>
        <v>73</v>
      </c>
      <c r="K569" s="3479">
        <f>'[2]典型户型修正-办公'!R574</f>
        <v>14604</v>
      </c>
    </row>
    <row r="570" spans="2:11">
      <c r="B570" s="3493">
        <v>552</v>
      </c>
      <c r="C570" s="3493">
        <v>7</v>
      </c>
      <c r="D570" s="3500">
        <v>705</v>
      </c>
      <c r="E570" s="3496">
        <v>49.74</v>
      </c>
      <c r="F570" s="3493">
        <v>3</v>
      </c>
      <c r="G570" s="3493" t="s">
        <v>3407</v>
      </c>
      <c r="H570" s="3492" t="s">
        <v>3815</v>
      </c>
      <c r="I570" s="3479" t="s">
        <v>3552</v>
      </c>
      <c r="J570" s="3479">
        <f>'[2]典型户型修正-办公'!S575</f>
        <v>73</v>
      </c>
      <c r="K570" s="3479">
        <f>'[2]典型户型修正-办公'!R575</f>
        <v>14604</v>
      </c>
    </row>
    <row r="571" spans="2:11">
      <c r="B571" s="3493">
        <v>553</v>
      </c>
      <c r="C571" s="3493">
        <v>7</v>
      </c>
      <c r="D571" s="3500">
        <v>706</v>
      </c>
      <c r="E571" s="3496">
        <v>49.74</v>
      </c>
      <c r="F571" s="3493">
        <v>3</v>
      </c>
      <c r="G571" s="3493" t="s">
        <v>3407</v>
      </c>
      <c r="H571" s="3492" t="s">
        <v>3815</v>
      </c>
      <c r="I571" s="3479" t="s">
        <v>3552</v>
      </c>
      <c r="J571" s="3479">
        <f>'[2]典型户型修正-办公'!S576</f>
        <v>73</v>
      </c>
      <c r="K571" s="3479">
        <f>'[2]典型户型修正-办公'!R576</f>
        <v>14604</v>
      </c>
    </row>
    <row r="572" spans="2:11">
      <c r="B572" s="3493">
        <v>554</v>
      </c>
      <c r="C572" s="3493">
        <v>7</v>
      </c>
      <c r="D572" s="3500">
        <v>707</v>
      </c>
      <c r="E572" s="3496">
        <v>49.74</v>
      </c>
      <c r="F572" s="3493">
        <v>3</v>
      </c>
      <c r="G572" s="3493" t="s">
        <v>3407</v>
      </c>
      <c r="H572" s="3492" t="s">
        <v>3815</v>
      </c>
      <c r="I572" s="3479" t="s">
        <v>3552</v>
      </c>
      <c r="J572" s="3479">
        <f>'[2]典型户型修正-办公'!S577</f>
        <v>73</v>
      </c>
      <c r="K572" s="3479">
        <f>'[2]典型户型修正-办公'!R577</f>
        <v>14604</v>
      </c>
    </row>
    <row r="573" spans="2:11">
      <c r="B573" s="3493">
        <v>555</v>
      </c>
      <c r="C573" s="3493">
        <v>7</v>
      </c>
      <c r="D573" s="3500">
        <v>708</v>
      </c>
      <c r="E573" s="3496">
        <v>49.74</v>
      </c>
      <c r="F573" s="3493">
        <v>3</v>
      </c>
      <c r="G573" s="3493" t="s">
        <v>3407</v>
      </c>
      <c r="H573" s="3492" t="s">
        <v>3815</v>
      </c>
      <c r="I573" s="3479" t="s">
        <v>3552</v>
      </c>
      <c r="J573" s="3479">
        <f>'[2]典型户型修正-办公'!S578</f>
        <v>73</v>
      </c>
      <c r="K573" s="3479">
        <f>'[2]典型户型修正-办公'!R578</f>
        <v>14604</v>
      </c>
    </row>
    <row r="574" spans="2:11">
      <c r="B574" s="3493">
        <v>556</v>
      </c>
      <c r="C574" s="3493">
        <v>7</v>
      </c>
      <c r="D574" s="3500">
        <v>709</v>
      </c>
      <c r="E574" s="3496">
        <v>49.74</v>
      </c>
      <c r="F574" s="3493">
        <v>3</v>
      </c>
      <c r="G574" s="3493" t="s">
        <v>3407</v>
      </c>
      <c r="H574" s="3492" t="s">
        <v>3815</v>
      </c>
      <c r="I574" s="3479" t="s">
        <v>3552</v>
      </c>
      <c r="J574" s="3479">
        <f>'[2]典型户型修正-办公'!S579</f>
        <v>73</v>
      </c>
      <c r="K574" s="3479">
        <f>'[2]典型户型修正-办公'!R579</f>
        <v>14604</v>
      </c>
    </row>
    <row r="575" spans="2:11">
      <c r="B575" s="3493">
        <v>557</v>
      </c>
      <c r="C575" s="3493">
        <v>7</v>
      </c>
      <c r="D575" s="3500">
        <v>710</v>
      </c>
      <c r="E575" s="3496">
        <v>49.74</v>
      </c>
      <c r="F575" s="3493">
        <v>3</v>
      </c>
      <c r="G575" s="3493" t="s">
        <v>3407</v>
      </c>
      <c r="H575" s="3492" t="s">
        <v>3815</v>
      </c>
      <c r="I575" s="3479" t="s">
        <v>3552</v>
      </c>
      <c r="J575" s="3479">
        <f>'[2]典型户型修正-办公'!S580</f>
        <v>73</v>
      </c>
      <c r="K575" s="3479">
        <f>'[2]典型户型修正-办公'!R580</f>
        <v>14604</v>
      </c>
    </row>
    <row r="576" spans="2:11">
      <c r="B576" s="3493">
        <v>558</v>
      </c>
      <c r="C576" s="3493">
        <v>7</v>
      </c>
      <c r="D576" s="3500">
        <v>711</v>
      </c>
      <c r="E576" s="3496">
        <v>49.74</v>
      </c>
      <c r="F576" s="3493">
        <v>3</v>
      </c>
      <c r="G576" s="3493" t="s">
        <v>3407</v>
      </c>
      <c r="H576" s="3492" t="s">
        <v>3815</v>
      </c>
      <c r="I576" s="3479" t="s">
        <v>3552</v>
      </c>
      <c r="J576" s="3479">
        <f>'[2]典型户型修正-办公'!S581</f>
        <v>73</v>
      </c>
      <c r="K576" s="3479">
        <f>'[2]典型户型修正-办公'!R581</f>
        <v>14604</v>
      </c>
    </row>
    <row r="577" spans="1:11">
      <c r="B577" s="3493">
        <v>559</v>
      </c>
      <c r="C577" s="3493">
        <v>7</v>
      </c>
      <c r="D577" s="3500">
        <v>712</v>
      </c>
      <c r="E577" s="3496">
        <v>49.74</v>
      </c>
      <c r="F577" s="3493">
        <v>3</v>
      </c>
      <c r="G577" s="3493" t="s">
        <v>3407</v>
      </c>
      <c r="H577" s="3492" t="s">
        <v>3815</v>
      </c>
      <c r="I577" s="3479" t="s">
        <v>3552</v>
      </c>
      <c r="J577" s="3479">
        <f>'[2]典型户型修正-办公'!S582</f>
        <v>73</v>
      </c>
      <c r="K577" s="3479">
        <f>'[2]典型户型修正-办公'!R582</f>
        <v>14604</v>
      </c>
    </row>
    <row r="578" spans="1:11">
      <c r="B578" s="3493">
        <v>560</v>
      </c>
      <c r="C578" s="3493">
        <v>7</v>
      </c>
      <c r="D578" s="3500">
        <v>713</v>
      </c>
      <c r="E578" s="3496">
        <v>49.74</v>
      </c>
      <c r="F578" s="3493">
        <v>3</v>
      </c>
      <c r="G578" s="3493" t="s">
        <v>3407</v>
      </c>
      <c r="H578" s="3492" t="s">
        <v>3815</v>
      </c>
      <c r="I578" s="3479" t="s">
        <v>3552</v>
      </c>
      <c r="J578" s="3479">
        <f>'[2]典型户型修正-办公'!S583</f>
        <v>73</v>
      </c>
      <c r="K578" s="3479">
        <f>'[2]典型户型修正-办公'!R583</f>
        <v>14604</v>
      </c>
    </row>
    <row r="579" spans="1:11">
      <c r="B579" s="3493">
        <v>561</v>
      </c>
      <c r="C579" s="3493">
        <v>7</v>
      </c>
      <c r="D579" s="3500">
        <v>714</v>
      </c>
      <c r="E579" s="3496">
        <v>49.74</v>
      </c>
      <c r="F579" s="3493">
        <v>3</v>
      </c>
      <c r="G579" s="3493" t="s">
        <v>3407</v>
      </c>
      <c r="H579" s="3492" t="s">
        <v>3815</v>
      </c>
      <c r="I579" s="3479" t="s">
        <v>3552</v>
      </c>
      <c r="J579" s="3479">
        <f>'[2]典型户型修正-办公'!S584</f>
        <v>73</v>
      </c>
      <c r="K579" s="3479">
        <f>'[2]典型户型修正-办公'!R584</f>
        <v>14604</v>
      </c>
    </row>
    <row r="580" spans="1:11">
      <c r="B580" s="3493">
        <v>562</v>
      </c>
      <c r="C580" s="3493">
        <v>7</v>
      </c>
      <c r="D580" s="3500">
        <v>715</v>
      </c>
      <c r="E580" s="3496">
        <v>68.94</v>
      </c>
      <c r="F580" s="3493">
        <v>3</v>
      </c>
      <c r="G580" s="3493" t="s">
        <v>3407</v>
      </c>
      <c r="H580" s="3492" t="s">
        <v>3815</v>
      </c>
      <c r="I580" s="3479" t="s">
        <v>3552</v>
      </c>
      <c r="J580" s="3479">
        <f>'[2]典型户型修正-办公'!S585</f>
        <v>102</v>
      </c>
      <c r="K580" s="3479">
        <f>'[2]典型户型修正-办公'!R585</f>
        <v>14750</v>
      </c>
    </row>
    <row r="581" spans="1:11">
      <c r="B581" s="3493">
        <v>563</v>
      </c>
      <c r="C581" s="3493">
        <v>7</v>
      </c>
      <c r="D581" s="3500">
        <v>716</v>
      </c>
      <c r="E581" s="3496">
        <v>38.19</v>
      </c>
      <c r="F581" s="3493">
        <v>3</v>
      </c>
      <c r="G581" s="3493" t="s">
        <v>3407</v>
      </c>
      <c r="H581" s="3492" t="s">
        <v>3815</v>
      </c>
      <c r="I581" s="3479" t="s">
        <v>3552</v>
      </c>
      <c r="J581" s="3479">
        <f>'[2]典型户型修正-办公'!S586</f>
        <v>56</v>
      </c>
      <c r="K581" s="3479">
        <f>'[2]典型户型修正-办公'!R586</f>
        <v>14604</v>
      </c>
    </row>
    <row r="582" spans="1:11">
      <c r="B582" s="3493">
        <v>564</v>
      </c>
      <c r="C582" s="3493">
        <v>7</v>
      </c>
      <c r="D582" s="3500">
        <v>717</v>
      </c>
      <c r="E582" s="3496">
        <v>41.5</v>
      </c>
      <c r="F582" s="3493">
        <v>3</v>
      </c>
      <c r="G582" s="3493" t="s">
        <v>3407</v>
      </c>
      <c r="H582" s="3492" t="s">
        <v>3815</v>
      </c>
      <c r="I582" s="3479" t="s">
        <v>3552</v>
      </c>
      <c r="J582" s="3479">
        <f>'[2]典型户型修正-办公'!S587</f>
        <v>61</v>
      </c>
      <c r="K582" s="3479">
        <f>'[2]典型户型修正-办公'!R587</f>
        <v>14604</v>
      </c>
    </row>
    <row r="583" spans="1:11">
      <c r="B583" s="3493">
        <v>565</v>
      </c>
      <c r="C583" s="3493">
        <v>7</v>
      </c>
      <c r="D583" s="3500">
        <v>718</v>
      </c>
      <c r="E583" s="3496">
        <v>44.19</v>
      </c>
      <c r="F583" s="3493">
        <v>3</v>
      </c>
      <c r="G583" s="3493" t="s">
        <v>3407</v>
      </c>
      <c r="H583" s="3492" t="s">
        <v>3815</v>
      </c>
      <c r="I583" s="3479" t="s">
        <v>3552</v>
      </c>
      <c r="J583" s="3479">
        <f>'[2]典型户型修正-办公'!S588</f>
        <v>65</v>
      </c>
      <c r="K583" s="3479">
        <f>'[2]典型户型修正-办公'!R588</f>
        <v>14604</v>
      </c>
    </row>
    <row r="584" spans="1:11">
      <c r="B584" s="3493">
        <v>566</v>
      </c>
      <c r="C584" s="3493">
        <v>7</v>
      </c>
      <c r="D584" s="3500">
        <v>719</v>
      </c>
      <c r="E584" s="3496">
        <v>46.28</v>
      </c>
      <c r="F584" s="3493">
        <v>3</v>
      </c>
      <c r="G584" s="3493" t="s">
        <v>3407</v>
      </c>
      <c r="H584" s="3492" t="s">
        <v>3815</v>
      </c>
      <c r="I584" s="3479" t="s">
        <v>3552</v>
      </c>
      <c r="J584" s="3479">
        <f>'[2]典型户型修正-办公'!S589</f>
        <v>68</v>
      </c>
      <c r="K584" s="3479">
        <f>'[2]典型户型修正-办公'!R589</f>
        <v>14604</v>
      </c>
    </row>
    <row r="585" spans="1:11">
      <c r="B585" s="3493">
        <v>567</v>
      </c>
      <c r="C585" s="3493">
        <v>7</v>
      </c>
      <c r="D585" s="3500">
        <v>720</v>
      </c>
      <c r="E585" s="3496">
        <v>47.76</v>
      </c>
      <c r="F585" s="3493">
        <v>3</v>
      </c>
      <c r="G585" s="3493" t="s">
        <v>3407</v>
      </c>
      <c r="H585" s="3492" t="s">
        <v>3815</v>
      </c>
      <c r="I585" s="3479" t="s">
        <v>3552</v>
      </c>
      <c r="J585" s="3479">
        <f>'[2]典型户型修正-办公'!S590</f>
        <v>70</v>
      </c>
      <c r="K585" s="3479">
        <f>'[2]典型户型修正-办公'!R590</f>
        <v>14604</v>
      </c>
    </row>
    <row r="586" spans="1:11">
      <c r="A586" s="3492"/>
      <c r="B586" s="3493">
        <v>568</v>
      </c>
      <c r="C586" s="3493">
        <v>7</v>
      </c>
      <c r="D586" s="3500">
        <v>721</v>
      </c>
      <c r="E586" s="3496">
        <v>48.71</v>
      </c>
      <c r="F586" s="3493">
        <v>3</v>
      </c>
      <c r="G586" s="3493" t="s">
        <v>3407</v>
      </c>
      <c r="H586" s="3492" t="s">
        <v>3815</v>
      </c>
      <c r="I586" s="3479" t="s">
        <v>3552</v>
      </c>
      <c r="J586" s="3479">
        <f>'[2]典型户型修正-办公'!S591</f>
        <v>71</v>
      </c>
      <c r="K586" s="3479">
        <f>'[2]典型户型修正-办公'!R591</f>
        <v>14604</v>
      </c>
    </row>
    <row r="587" spans="1:11">
      <c r="A587" s="3492"/>
      <c r="B587" s="3493">
        <v>569</v>
      </c>
      <c r="C587" s="3493">
        <v>7</v>
      </c>
      <c r="D587" s="3500">
        <v>722</v>
      </c>
      <c r="E587" s="3496">
        <v>49</v>
      </c>
      <c r="F587" s="3493">
        <v>3</v>
      </c>
      <c r="G587" s="3493" t="s">
        <v>3407</v>
      </c>
      <c r="H587" s="3492" t="s">
        <v>3815</v>
      </c>
      <c r="I587" s="3479" t="s">
        <v>3552</v>
      </c>
      <c r="J587" s="3479">
        <f>'[2]典型户型修正-办公'!S592</f>
        <v>72</v>
      </c>
      <c r="K587" s="3479">
        <f>'[2]典型户型修正-办公'!R592</f>
        <v>14604</v>
      </c>
    </row>
    <row r="588" spans="1:11">
      <c r="A588" s="3492"/>
      <c r="B588" s="3493">
        <v>570</v>
      </c>
      <c r="C588" s="3493">
        <v>7</v>
      </c>
      <c r="D588" s="3500">
        <v>723</v>
      </c>
      <c r="E588" s="3496">
        <v>48.7</v>
      </c>
      <c r="F588" s="3493">
        <v>3</v>
      </c>
      <c r="G588" s="3493" t="s">
        <v>3407</v>
      </c>
      <c r="H588" s="3492" t="s">
        <v>3815</v>
      </c>
      <c r="I588" s="3479" t="s">
        <v>3552</v>
      </c>
      <c r="J588" s="3479">
        <f>'[2]典型户型修正-办公'!S593</f>
        <v>71</v>
      </c>
      <c r="K588" s="3479">
        <f>'[2]典型户型修正-办公'!R593</f>
        <v>14604</v>
      </c>
    </row>
    <row r="589" spans="1:11">
      <c r="A589" s="3492"/>
      <c r="B589" s="3493">
        <v>571</v>
      </c>
      <c r="C589" s="3493">
        <v>7</v>
      </c>
      <c r="D589" s="3500">
        <v>724</v>
      </c>
      <c r="E589" s="3496">
        <v>73.150000000000006</v>
      </c>
      <c r="F589" s="3493">
        <v>3</v>
      </c>
      <c r="G589" s="3493" t="s">
        <v>3407</v>
      </c>
      <c r="H589" s="3492" t="s">
        <v>3815</v>
      </c>
      <c r="I589" s="3479" t="s">
        <v>3552</v>
      </c>
      <c r="J589" s="3479">
        <f>'[2]典型户型修正-办公'!S594</f>
        <v>108</v>
      </c>
      <c r="K589" s="3479">
        <f>'[2]典型户型修正-办公'!R594</f>
        <v>14750</v>
      </c>
    </row>
    <row r="590" spans="1:11">
      <c r="A590" s="3492"/>
      <c r="B590" s="3493">
        <v>572</v>
      </c>
      <c r="C590" s="3493">
        <v>8</v>
      </c>
      <c r="D590" s="3500">
        <v>801</v>
      </c>
      <c r="E590" s="3496">
        <v>50.15</v>
      </c>
      <c r="F590" s="3493">
        <v>3</v>
      </c>
      <c r="G590" s="3493" t="s">
        <v>3407</v>
      </c>
      <c r="H590" s="3492" t="s">
        <v>3815</v>
      </c>
      <c r="I590" s="3479" t="s">
        <v>3552</v>
      </c>
      <c r="J590" s="3479">
        <f>'[2]典型户型修正-办公'!S595</f>
        <v>73</v>
      </c>
      <c r="K590" s="3479">
        <f>'[2]典型户型修正-办公'!R595</f>
        <v>14604</v>
      </c>
    </row>
    <row r="591" spans="1:11">
      <c r="A591" s="3492"/>
      <c r="B591" s="3493">
        <v>573</v>
      </c>
      <c r="C591" s="3493">
        <v>8</v>
      </c>
      <c r="D591" s="3500">
        <v>802</v>
      </c>
      <c r="E591" s="3496">
        <v>49.74</v>
      </c>
      <c r="F591" s="3493">
        <v>3</v>
      </c>
      <c r="G591" s="3493" t="s">
        <v>3407</v>
      </c>
      <c r="H591" s="3492" t="s">
        <v>3815</v>
      </c>
      <c r="I591" s="3479" t="s">
        <v>3552</v>
      </c>
      <c r="J591" s="3479">
        <f>'[2]典型户型修正-办公'!S596</f>
        <v>73</v>
      </c>
      <c r="K591" s="3479">
        <f>'[2]典型户型修正-办公'!R596</f>
        <v>14604</v>
      </c>
    </row>
    <row r="592" spans="1:11">
      <c r="A592" s="3492"/>
      <c r="B592" s="3493">
        <v>574</v>
      </c>
      <c r="C592" s="3493">
        <v>8</v>
      </c>
      <c r="D592" s="3500">
        <v>803</v>
      </c>
      <c r="E592" s="3496">
        <v>49.74</v>
      </c>
      <c r="F592" s="3493">
        <v>3</v>
      </c>
      <c r="G592" s="3493" t="s">
        <v>3407</v>
      </c>
      <c r="H592" s="3492" t="s">
        <v>3815</v>
      </c>
      <c r="I592" s="3479" t="s">
        <v>3552</v>
      </c>
      <c r="J592" s="3479">
        <f>'[2]典型户型修正-办公'!S597</f>
        <v>73</v>
      </c>
      <c r="K592" s="3479">
        <f>'[2]典型户型修正-办公'!R597</f>
        <v>14604</v>
      </c>
    </row>
    <row r="593" spans="1:11">
      <c r="A593" s="3492"/>
      <c r="B593" s="3493">
        <v>575</v>
      </c>
      <c r="C593" s="3493">
        <v>8</v>
      </c>
      <c r="D593" s="3500">
        <v>804</v>
      </c>
      <c r="E593" s="3496">
        <v>49.74</v>
      </c>
      <c r="F593" s="3493">
        <v>3</v>
      </c>
      <c r="G593" s="3493" t="s">
        <v>3407</v>
      </c>
      <c r="H593" s="3492" t="s">
        <v>3815</v>
      </c>
      <c r="I593" s="3479" t="s">
        <v>3552</v>
      </c>
      <c r="J593" s="3479">
        <f>'[2]典型户型修正-办公'!S598</f>
        <v>73</v>
      </c>
      <c r="K593" s="3479">
        <f>'[2]典型户型修正-办公'!R598</f>
        <v>14604</v>
      </c>
    </row>
    <row r="594" spans="1:11">
      <c r="A594" s="3492"/>
      <c r="B594" s="3493">
        <v>576</v>
      </c>
      <c r="C594" s="3493">
        <v>8</v>
      </c>
      <c r="D594" s="3500">
        <v>805</v>
      </c>
      <c r="E594" s="3496">
        <v>49.74</v>
      </c>
      <c r="F594" s="3493">
        <v>3</v>
      </c>
      <c r="G594" s="3493" t="s">
        <v>3407</v>
      </c>
      <c r="H594" s="3492" t="s">
        <v>3815</v>
      </c>
      <c r="I594" s="3479" t="s">
        <v>3552</v>
      </c>
      <c r="J594" s="3479">
        <f>'[2]典型户型修正-办公'!S599</f>
        <v>73</v>
      </c>
      <c r="K594" s="3479">
        <f>'[2]典型户型修正-办公'!R599</f>
        <v>14604</v>
      </c>
    </row>
    <row r="595" spans="1:11">
      <c r="A595" s="3492"/>
      <c r="B595" s="3493">
        <v>577</v>
      </c>
      <c r="C595" s="3493">
        <v>8</v>
      </c>
      <c r="D595" s="3500">
        <v>806</v>
      </c>
      <c r="E595" s="3496">
        <v>49.74</v>
      </c>
      <c r="F595" s="3493">
        <v>3</v>
      </c>
      <c r="G595" s="3493" t="s">
        <v>3407</v>
      </c>
      <c r="H595" s="3492" t="s">
        <v>3815</v>
      </c>
      <c r="I595" s="3479" t="s">
        <v>3552</v>
      </c>
      <c r="J595" s="3479">
        <f>'[2]典型户型修正-办公'!S600</f>
        <v>73</v>
      </c>
      <c r="K595" s="3479">
        <f>'[2]典型户型修正-办公'!R600</f>
        <v>14604</v>
      </c>
    </row>
    <row r="596" spans="1:11">
      <c r="A596" s="3492"/>
      <c r="B596" s="3493">
        <v>578</v>
      </c>
      <c r="C596" s="3493">
        <v>8</v>
      </c>
      <c r="D596" s="3500">
        <v>807</v>
      </c>
      <c r="E596" s="3496">
        <v>49.74</v>
      </c>
      <c r="F596" s="3493">
        <v>3</v>
      </c>
      <c r="G596" s="3493" t="s">
        <v>3407</v>
      </c>
      <c r="H596" s="3492" t="s">
        <v>3815</v>
      </c>
      <c r="I596" s="3479" t="s">
        <v>3552</v>
      </c>
      <c r="J596" s="3479">
        <f>'[2]典型户型修正-办公'!S601</f>
        <v>73</v>
      </c>
      <c r="K596" s="3479">
        <f>'[2]典型户型修正-办公'!R601</f>
        <v>14604</v>
      </c>
    </row>
    <row r="597" spans="1:11">
      <c r="A597" s="3492"/>
      <c r="B597" s="3493">
        <v>579</v>
      </c>
      <c r="C597" s="3493">
        <v>8</v>
      </c>
      <c r="D597" s="3500">
        <v>808</v>
      </c>
      <c r="E597" s="3496">
        <v>49.74</v>
      </c>
      <c r="F597" s="3493">
        <v>3</v>
      </c>
      <c r="G597" s="3493" t="s">
        <v>3407</v>
      </c>
      <c r="H597" s="3492" t="s">
        <v>3815</v>
      </c>
      <c r="I597" s="3479" t="s">
        <v>3552</v>
      </c>
      <c r="J597" s="3479">
        <f>'[2]典型户型修正-办公'!S602</f>
        <v>73</v>
      </c>
      <c r="K597" s="3479">
        <f>'[2]典型户型修正-办公'!R602</f>
        <v>14604</v>
      </c>
    </row>
    <row r="598" spans="1:11">
      <c r="A598" s="3492"/>
      <c r="B598" s="3493">
        <v>580</v>
      </c>
      <c r="C598" s="3493">
        <v>8</v>
      </c>
      <c r="D598" s="3500">
        <v>809</v>
      </c>
      <c r="E598" s="3496">
        <v>49.74</v>
      </c>
      <c r="F598" s="3493">
        <v>3</v>
      </c>
      <c r="G598" s="3493" t="s">
        <v>3407</v>
      </c>
      <c r="H598" s="3492" t="s">
        <v>3815</v>
      </c>
      <c r="I598" s="3479" t="s">
        <v>3552</v>
      </c>
      <c r="J598" s="3479">
        <f>'[2]典型户型修正-办公'!S603</f>
        <v>73</v>
      </c>
      <c r="K598" s="3479">
        <f>'[2]典型户型修正-办公'!R603</f>
        <v>14604</v>
      </c>
    </row>
    <row r="599" spans="1:11">
      <c r="A599" s="3492"/>
      <c r="B599" s="3493">
        <v>581</v>
      </c>
      <c r="C599" s="3493">
        <v>8</v>
      </c>
      <c r="D599" s="3500">
        <v>810</v>
      </c>
      <c r="E599" s="3496">
        <v>49.74</v>
      </c>
      <c r="F599" s="3493">
        <v>3</v>
      </c>
      <c r="G599" s="3493" t="s">
        <v>3407</v>
      </c>
      <c r="H599" s="3492" t="s">
        <v>3815</v>
      </c>
      <c r="I599" s="3479" t="s">
        <v>3552</v>
      </c>
      <c r="J599" s="3479">
        <f>'[2]典型户型修正-办公'!S604</f>
        <v>73</v>
      </c>
      <c r="K599" s="3479">
        <f>'[2]典型户型修正-办公'!R604</f>
        <v>14604</v>
      </c>
    </row>
    <row r="600" spans="1:11">
      <c r="A600" s="3492"/>
      <c r="B600" s="3493">
        <v>582</v>
      </c>
      <c r="C600" s="3493">
        <v>8</v>
      </c>
      <c r="D600" s="3500">
        <v>811</v>
      </c>
      <c r="E600" s="3496">
        <v>49.74</v>
      </c>
      <c r="F600" s="3493">
        <v>3</v>
      </c>
      <c r="G600" s="3493" t="s">
        <v>3407</v>
      </c>
      <c r="H600" s="3492" t="s">
        <v>3815</v>
      </c>
      <c r="I600" s="3479" t="s">
        <v>3552</v>
      </c>
      <c r="J600" s="3479">
        <f>'[2]典型户型修正-办公'!S605</f>
        <v>73</v>
      </c>
      <c r="K600" s="3479">
        <f>'[2]典型户型修正-办公'!R605</f>
        <v>14604</v>
      </c>
    </row>
    <row r="601" spans="1:11">
      <c r="A601" s="3492"/>
      <c r="B601" s="3493">
        <v>583</v>
      </c>
      <c r="C601" s="3493">
        <v>8</v>
      </c>
      <c r="D601" s="3500">
        <v>812</v>
      </c>
      <c r="E601" s="3496">
        <v>49.74</v>
      </c>
      <c r="F601" s="3493">
        <v>3</v>
      </c>
      <c r="G601" s="3493" t="s">
        <v>3407</v>
      </c>
      <c r="H601" s="3492" t="s">
        <v>3815</v>
      </c>
      <c r="I601" s="3479" t="s">
        <v>3552</v>
      </c>
      <c r="J601" s="3479">
        <f>'[2]典型户型修正-办公'!S606</f>
        <v>73</v>
      </c>
      <c r="K601" s="3479">
        <f>'[2]典型户型修正-办公'!R606</f>
        <v>14604</v>
      </c>
    </row>
    <row r="602" spans="1:11">
      <c r="A602" s="3492"/>
      <c r="B602" s="3493">
        <v>584</v>
      </c>
      <c r="C602" s="3493">
        <v>8</v>
      </c>
      <c r="D602" s="3500">
        <v>813</v>
      </c>
      <c r="E602" s="3496">
        <v>49.74</v>
      </c>
      <c r="F602" s="3493">
        <v>3</v>
      </c>
      <c r="G602" s="3493" t="s">
        <v>3407</v>
      </c>
      <c r="H602" s="3492" t="s">
        <v>3815</v>
      </c>
      <c r="I602" s="3479" t="s">
        <v>3552</v>
      </c>
      <c r="J602" s="3479">
        <f>'[2]典型户型修正-办公'!S607</f>
        <v>73</v>
      </c>
      <c r="K602" s="3479">
        <f>'[2]典型户型修正-办公'!R607</f>
        <v>14604</v>
      </c>
    </row>
    <row r="603" spans="1:11">
      <c r="A603" s="3492"/>
      <c r="B603" s="3493">
        <v>585</v>
      </c>
      <c r="C603" s="3493">
        <v>8</v>
      </c>
      <c r="D603" s="3500">
        <v>814</v>
      </c>
      <c r="E603" s="3496">
        <v>49.74</v>
      </c>
      <c r="F603" s="3493">
        <v>3</v>
      </c>
      <c r="G603" s="3493" t="s">
        <v>3407</v>
      </c>
      <c r="H603" s="3492" t="s">
        <v>3815</v>
      </c>
      <c r="I603" s="3479" t="s">
        <v>3552</v>
      </c>
      <c r="J603" s="3479">
        <f>'[2]典型户型修正-办公'!S608</f>
        <v>73</v>
      </c>
      <c r="K603" s="3479">
        <f>'[2]典型户型修正-办公'!R608</f>
        <v>14604</v>
      </c>
    </row>
    <row r="604" spans="1:11">
      <c r="A604" s="3492"/>
      <c r="B604" s="3493">
        <v>586</v>
      </c>
      <c r="C604" s="3493">
        <v>8</v>
      </c>
      <c r="D604" s="3500">
        <v>815</v>
      </c>
      <c r="E604" s="3496">
        <v>68.94</v>
      </c>
      <c r="F604" s="3493">
        <v>3</v>
      </c>
      <c r="G604" s="3493" t="s">
        <v>3407</v>
      </c>
      <c r="H604" s="3492" t="s">
        <v>3815</v>
      </c>
      <c r="I604" s="3479" t="s">
        <v>3552</v>
      </c>
      <c r="J604" s="3479">
        <f>'[2]典型户型修正-办公'!S609</f>
        <v>102</v>
      </c>
      <c r="K604" s="3479">
        <f>'[2]典型户型修正-办公'!R609</f>
        <v>14750</v>
      </c>
    </row>
    <row r="605" spans="1:11">
      <c r="A605" s="3492"/>
      <c r="B605" s="3493">
        <v>587</v>
      </c>
      <c r="C605" s="3493">
        <v>8</v>
      </c>
      <c r="D605" s="3500">
        <v>816</v>
      </c>
      <c r="E605" s="3496">
        <v>38.19</v>
      </c>
      <c r="F605" s="3493">
        <v>3</v>
      </c>
      <c r="G605" s="3493" t="s">
        <v>3407</v>
      </c>
      <c r="H605" s="3492" t="s">
        <v>3815</v>
      </c>
      <c r="I605" s="3479" t="s">
        <v>3552</v>
      </c>
      <c r="J605" s="3479">
        <f>'[2]典型户型修正-办公'!S610</f>
        <v>56</v>
      </c>
      <c r="K605" s="3479">
        <f>'[2]典型户型修正-办公'!R610</f>
        <v>14604</v>
      </c>
    </row>
    <row r="606" spans="1:11">
      <c r="A606" s="3492"/>
      <c r="B606" s="3493">
        <v>588</v>
      </c>
      <c r="C606" s="3493">
        <v>8</v>
      </c>
      <c r="D606" s="3500">
        <v>817</v>
      </c>
      <c r="E606" s="3496">
        <v>41.5</v>
      </c>
      <c r="F606" s="3493">
        <v>3</v>
      </c>
      <c r="G606" s="3493" t="s">
        <v>3407</v>
      </c>
      <c r="H606" s="3492" t="s">
        <v>3815</v>
      </c>
      <c r="I606" s="3479" t="s">
        <v>3552</v>
      </c>
      <c r="J606" s="3479">
        <f>'[2]典型户型修正-办公'!S611</f>
        <v>61</v>
      </c>
      <c r="K606" s="3479">
        <f>'[2]典型户型修正-办公'!R611</f>
        <v>14604</v>
      </c>
    </row>
    <row r="607" spans="1:11">
      <c r="A607" s="3492"/>
      <c r="B607" s="3493">
        <v>589</v>
      </c>
      <c r="C607" s="3493">
        <v>8</v>
      </c>
      <c r="D607" s="3500">
        <v>818</v>
      </c>
      <c r="E607" s="3496">
        <v>44.19</v>
      </c>
      <c r="F607" s="3493">
        <v>3</v>
      </c>
      <c r="G607" s="3493" t="s">
        <v>3407</v>
      </c>
      <c r="H607" s="3492" t="s">
        <v>3815</v>
      </c>
      <c r="I607" s="3479" t="s">
        <v>3552</v>
      </c>
      <c r="J607" s="3479">
        <f>'[2]典型户型修正-办公'!S612</f>
        <v>65</v>
      </c>
      <c r="K607" s="3479">
        <f>'[2]典型户型修正-办公'!R612</f>
        <v>14604</v>
      </c>
    </row>
    <row r="608" spans="1:11">
      <c r="A608" s="3492"/>
      <c r="B608" s="3493">
        <v>590</v>
      </c>
      <c r="C608" s="3493">
        <v>8</v>
      </c>
      <c r="D608" s="3500">
        <v>819</v>
      </c>
      <c r="E608" s="3496">
        <v>46.28</v>
      </c>
      <c r="F608" s="3493">
        <v>3</v>
      </c>
      <c r="G608" s="3493" t="s">
        <v>3407</v>
      </c>
      <c r="H608" s="3492" t="s">
        <v>3815</v>
      </c>
      <c r="I608" s="3479" t="s">
        <v>3552</v>
      </c>
      <c r="J608" s="3479">
        <f>'[2]典型户型修正-办公'!S613</f>
        <v>68</v>
      </c>
      <c r="K608" s="3479">
        <f>'[2]典型户型修正-办公'!R613</f>
        <v>14604</v>
      </c>
    </row>
    <row r="609" spans="1:11">
      <c r="A609" s="3492"/>
      <c r="B609" s="3493">
        <v>591</v>
      </c>
      <c r="C609" s="3493">
        <v>8</v>
      </c>
      <c r="D609" s="3500">
        <v>820</v>
      </c>
      <c r="E609" s="3496">
        <v>47.76</v>
      </c>
      <c r="F609" s="3493">
        <v>3</v>
      </c>
      <c r="G609" s="3493" t="s">
        <v>3407</v>
      </c>
      <c r="H609" s="3492" t="s">
        <v>3815</v>
      </c>
      <c r="I609" s="3479" t="s">
        <v>3552</v>
      </c>
      <c r="J609" s="3479">
        <f>'[2]典型户型修正-办公'!S614</f>
        <v>70</v>
      </c>
      <c r="K609" s="3479">
        <f>'[2]典型户型修正-办公'!R614</f>
        <v>14604</v>
      </c>
    </row>
    <row r="610" spans="1:11">
      <c r="A610" s="3492"/>
      <c r="B610" s="3493">
        <v>592</v>
      </c>
      <c r="C610" s="3493">
        <v>8</v>
      </c>
      <c r="D610" s="3500">
        <v>821</v>
      </c>
      <c r="E610" s="3496">
        <v>48.71</v>
      </c>
      <c r="F610" s="3493">
        <v>3</v>
      </c>
      <c r="G610" s="3493" t="s">
        <v>3407</v>
      </c>
      <c r="H610" s="3492" t="s">
        <v>3815</v>
      </c>
      <c r="I610" s="3479" t="s">
        <v>3552</v>
      </c>
      <c r="J610" s="3479">
        <f>'[2]典型户型修正-办公'!S615</f>
        <v>71</v>
      </c>
      <c r="K610" s="3479">
        <f>'[2]典型户型修正-办公'!R615</f>
        <v>14604</v>
      </c>
    </row>
    <row r="611" spans="1:11">
      <c r="A611" s="3492"/>
      <c r="B611" s="3493">
        <v>593</v>
      </c>
      <c r="C611" s="3493">
        <v>8</v>
      </c>
      <c r="D611" s="3500">
        <v>822</v>
      </c>
      <c r="E611" s="3496">
        <v>49</v>
      </c>
      <c r="F611" s="3493">
        <v>3</v>
      </c>
      <c r="G611" s="3493" t="s">
        <v>3407</v>
      </c>
      <c r="H611" s="3492" t="s">
        <v>3815</v>
      </c>
      <c r="I611" s="3479" t="s">
        <v>3552</v>
      </c>
      <c r="J611" s="3479">
        <f>'[2]典型户型修正-办公'!S616</f>
        <v>72</v>
      </c>
      <c r="K611" s="3479">
        <f>'[2]典型户型修正-办公'!R616</f>
        <v>14604</v>
      </c>
    </row>
    <row r="612" spans="1:11">
      <c r="A612" s="3492"/>
      <c r="B612" s="3493">
        <v>594</v>
      </c>
      <c r="C612" s="3493">
        <v>8</v>
      </c>
      <c r="D612" s="3500">
        <v>823</v>
      </c>
      <c r="E612" s="3496">
        <v>48.7</v>
      </c>
      <c r="F612" s="3493">
        <v>3</v>
      </c>
      <c r="G612" s="3493" t="s">
        <v>3407</v>
      </c>
      <c r="H612" s="3492" t="s">
        <v>3815</v>
      </c>
      <c r="I612" s="3479" t="s">
        <v>3552</v>
      </c>
      <c r="J612" s="3479">
        <f>'[2]典型户型修正-办公'!S617</f>
        <v>71</v>
      </c>
      <c r="K612" s="3479">
        <f>'[2]典型户型修正-办公'!R617</f>
        <v>14604</v>
      </c>
    </row>
    <row r="613" spans="1:11">
      <c r="A613" s="3492"/>
      <c r="B613" s="3493">
        <v>595</v>
      </c>
      <c r="C613" s="3493">
        <v>8</v>
      </c>
      <c r="D613" s="3500">
        <v>824</v>
      </c>
      <c r="E613" s="3496">
        <v>73.150000000000006</v>
      </c>
      <c r="F613" s="3493">
        <v>3</v>
      </c>
      <c r="G613" s="3493" t="s">
        <v>3407</v>
      </c>
      <c r="H613" s="3492" t="s">
        <v>3815</v>
      </c>
      <c r="I613" s="3479" t="s">
        <v>3552</v>
      </c>
      <c r="J613" s="3479">
        <f>'[2]典型户型修正-办公'!S618</f>
        <v>108</v>
      </c>
      <c r="K613" s="3479">
        <f>'[2]典型户型修正-办公'!R618</f>
        <v>14750</v>
      </c>
    </row>
    <row r="614" spans="1:11">
      <c r="A614" s="3492"/>
      <c r="B614" s="3493">
        <v>596</v>
      </c>
      <c r="C614" s="3493">
        <v>9</v>
      </c>
      <c r="D614" s="3500">
        <v>901</v>
      </c>
      <c r="E614" s="3496">
        <v>50.15</v>
      </c>
      <c r="F614" s="3493">
        <v>3</v>
      </c>
      <c r="G614" s="3493" t="s">
        <v>3407</v>
      </c>
      <c r="H614" s="3492" t="s">
        <v>3815</v>
      </c>
      <c r="I614" s="3479" t="s">
        <v>3552</v>
      </c>
      <c r="J614" s="3479">
        <f>'[2]典型户型修正-办公'!S619</f>
        <v>73</v>
      </c>
      <c r="K614" s="3479">
        <f>'[2]典型户型修正-办公'!R619</f>
        <v>14604</v>
      </c>
    </row>
    <row r="615" spans="1:11">
      <c r="A615" s="3492"/>
      <c r="B615" s="3493">
        <v>597</v>
      </c>
      <c r="C615" s="3493">
        <v>9</v>
      </c>
      <c r="D615" s="3500">
        <v>902</v>
      </c>
      <c r="E615" s="3496">
        <v>49.74</v>
      </c>
      <c r="F615" s="3493">
        <v>3</v>
      </c>
      <c r="G615" s="3493" t="s">
        <v>3407</v>
      </c>
      <c r="H615" s="3492" t="s">
        <v>3815</v>
      </c>
      <c r="I615" s="3479" t="s">
        <v>3552</v>
      </c>
      <c r="J615" s="3479">
        <f>'[2]典型户型修正-办公'!S620</f>
        <v>73</v>
      </c>
      <c r="K615" s="3479">
        <f>'[2]典型户型修正-办公'!R620</f>
        <v>14604</v>
      </c>
    </row>
    <row r="616" spans="1:11">
      <c r="A616" s="3492"/>
      <c r="B616" s="3493">
        <v>598</v>
      </c>
      <c r="C616" s="3493">
        <v>9</v>
      </c>
      <c r="D616" s="3500">
        <v>903</v>
      </c>
      <c r="E616" s="3496">
        <v>49.74</v>
      </c>
      <c r="F616" s="3493">
        <v>3</v>
      </c>
      <c r="G616" s="3493" t="s">
        <v>3407</v>
      </c>
      <c r="H616" s="3492" t="s">
        <v>3815</v>
      </c>
      <c r="I616" s="3479" t="s">
        <v>3552</v>
      </c>
      <c r="J616" s="3479">
        <f>'[2]典型户型修正-办公'!S621</f>
        <v>73</v>
      </c>
      <c r="K616" s="3479">
        <f>'[2]典型户型修正-办公'!R621</f>
        <v>14604</v>
      </c>
    </row>
    <row r="617" spans="1:11">
      <c r="A617" s="3492"/>
      <c r="B617" s="3493">
        <v>599</v>
      </c>
      <c r="C617" s="3493">
        <v>9</v>
      </c>
      <c r="D617" s="3500">
        <v>904</v>
      </c>
      <c r="E617" s="3496">
        <v>49.74</v>
      </c>
      <c r="F617" s="3493">
        <v>3</v>
      </c>
      <c r="G617" s="3493" t="s">
        <v>3407</v>
      </c>
      <c r="H617" s="3492" t="s">
        <v>3815</v>
      </c>
      <c r="I617" s="3479" t="s">
        <v>3552</v>
      </c>
      <c r="J617" s="3479">
        <f>'[2]典型户型修正-办公'!S622</f>
        <v>73</v>
      </c>
      <c r="K617" s="3479">
        <f>'[2]典型户型修正-办公'!R622</f>
        <v>14604</v>
      </c>
    </row>
    <row r="618" spans="1:11">
      <c r="A618" s="3492"/>
      <c r="B618" s="3493">
        <v>600</v>
      </c>
      <c r="C618" s="3493">
        <v>9</v>
      </c>
      <c r="D618" s="3500">
        <v>905</v>
      </c>
      <c r="E618" s="3496">
        <v>49.74</v>
      </c>
      <c r="F618" s="3493">
        <v>3</v>
      </c>
      <c r="G618" s="3493" t="s">
        <v>3407</v>
      </c>
      <c r="H618" s="3492" t="s">
        <v>3815</v>
      </c>
      <c r="I618" s="3479" t="s">
        <v>3552</v>
      </c>
      <c r="J618" s="3479">
        <f>'[2]典型户型修正-办公'!S623</f>
        <v>73</v>
      </c>
      <c r="K618" s="3479">
        <f>'[2]典型户型修正-办公'!R623</f>
        <v>14604</v>
      </c>
    </row>
    <row r="619" spans="1:11">
      <c r="A619" s="3492"/>
      <c r="B619" s="3493">
        <v>601</v>
      </c>
      <c r="C619" s="3493">
        <v>9</v>
      </c>
      <c r="D619" s="3500">
        <v>906</v>
      </c>
      <c r="E619" s="3496">
        <v>49.74</v>
      </c>
      <c r="F619" s="3493">
        <v>3</v>
      </c>
      <c r="G619" s="3493" t="s">
        <v>3407</v>
      </c>
      <c r="H619" s="3492" t="s">
        <v>3815</v>
      </c>
      <c r="I619" s="3479" t="s">
        <v>3552</v>
      </c>
      <c r="J619" s="3479">
        <f>'[2]典型户型修正-办公'!S624</f>
        <v>73</v>
      </c>
      <c r="K619" s="3479">
        <f>'[2]典型户型修正-办公'!R624</f>
        <v>14604</v>
      </c>
    </row>
    <row r="620" spans="1:11">
      <c r="A620" s="3492"/>
      <c r="B620" s="3493">
        <v>602</v>
      </c>
      <c r="C620" s="3493">
        <v>9</v>
      </c>
      <c r="D620" s="3500">
        <v>907</v>
      </c>
      <c r="E620" s="3496">
        <v>49.74</v>
      </c>
      <c r="F620" s="3493">
        <v>3</v>
      </c>
      <c r="G620" s="3493" t="s">
        <v>3407</v>
      </c>
      <c r="H620" s="3492" t="s">
        <v>3815</v>
      </c>
      <c r="I620" s="3479" t="s">
        <v>3552</v>
      </c>
      <c r="J620" s="3479">
        <f>'[2]典型户型修正-办公'!S625</f>
        <v>73</v>
      </c>
      <c r="K620" s="3479">
        <f>'[2]典型户型修正-办公'!R625</f>
        <v>14604</v>
      </c>
    </row>
    <row r="621" spans="1:11">
      <c r="A621" s="3492"/>
      <c r="B621" s="3493">
        <v>603</v>
      </c>
      <c r="C621" s="3493">
        <v>9</v>
      </c>
      <c r="D621" s="3500">
        <v>908</v>
      </c>
      <c r="E621" s="3496">
        <v>49.74</v>
      </c>
      <c r="F621" s="3493">
        <v>3</v>
      </c>
      <c r="G621" s="3493" t="s">
        <v>3407</v>
      </c>
      <c r="H621" s="3492" t="s">
        <v>3815</v>
      </c>
      <c r="I621" s="3479" t="s">
        <v>3552</v>
      </c>
      <c r="J621" s="3479">
        <f>'[2]典型户型修正-办公'!S626</f>
        <v>73</v>
      </c>
      <c r="K621" s="3479">
        <f>'[2]典型户型修正-办公'!R626</f>
        <v>14604</v>
      </c>
    </row>
    <row r="622" spans="1:11">
      <c r="A622" s="3492"/>
      <c r="B622" s="3493">
        <v>604</v>
      </c>
      <c r="C622" s="3493">
        <v>9</v>
      </c>
      <c r="D622" s="3500">
        <v>909</v>
      </c>
      <c r="E622" s="3496">
        <v>49.74</v>
      </c>
      <c r="F622" s="3493">
        <v>3</v>
      </c>
      <c r="G622" s="3493" t="s">
        <v>3407</v>
      </c>
      <c r="H622" s="3492" t="s">
        <v>3815</v>
      </c>
      <c r="I622" s="3479" t="s">
        <v>3552</v>
      </c>
      <c r="J622" s="3479">
        <f>'[2]典型户型修正-办公'!S627</f>
        <v>73</v>
      </c>
      <c r="K622" s="3479">
        <f>'[2]典型户型修正-办公'!R627</f>
        <v>14604</v>
      </c>
    </row>
    <row r="623" spans="1:11">
      <c r="A623" s="3492"/>
      <c r="B623" s="3493">
        <v>605</v>
      </c>
      <c r="C623" s="3493">
        <v>9</v>
      </c>
      <c r="D623" s="3500">
        <v>910</v>
      </c>
      <c r="E623" s="3496">
        <v>49.74</v>
      </c>
      <c r="F623" s="3493">
        <v>3</v>
      </c>
      <c r="G623" s="3493" t="s">
        <v>3407</v>
      </c>
      <c r="H623" s="3492" t="s">
        <v>3815</v>
      </c>
      <c r="I623" s="3479" t="s">
        <v>3552</v>
      </c>
      <c r="J623" s="3479">
        <f>'[2]典型户型修正-办公'!S628</f>
        <v>73</v>
      </c>
      <c r="K623" s="3479">
        <f>'[2]典型户型修正-办公'!R628</f>
        <v>14604</v>
      </c>
    </row>
    <row r="624" spans="1:11">
      <c r="A624" s="3492"/>
      <c r="B624" s="3493">
        <v>606</v>
      </c>
      <c r="C624" s="3493">
        <v>9</v>
      </c>
      <c r="D624" s="3500">
        <v>911</v>
      </c>
      <c r="E624" s="3496">
        <v>49.74</v>
      </c>
      <c r="F624" s="3493">
        <v>3</v>
      </c>
      <c r="G624" s="3493" t="s">
        <v>3407</v>
      </c>
      <c r="H624" s="3492" t="s">
        <v>3815</v>
      </c>
      <c r="I624" s="3479" t="s">
        <v>3552</v>
      </c>
      <c r="J624" s="3479">
        <f>'[2]典型户型修正-办公'!S629</f>
        <v>73</v>
      </c>
      <c r="K624" s="3479">
        <f>'[2]典型户型修正-办公'!R629</f>
        <v>14604</v>
      </c>
    </row>
    <row r="625" spans="1:11">
      <c r="A625" s="3492"/>
      <c r="B625" s="3493">
        <v>607</v>
      </c>
      <c r="C625" s="3493">
        <v>9</v>
      </c>
      <c r="D625" s="3500">
        <v>912</v>
      </c>
      <c r="E625" s="3496">
        <v>49.74</v>
      </c>
      <c r="F625" s="3493">
        <v>3</v>
      </c>
      <c r="G625" s="3493" t="s">
        <v>3407</v>
      </c>
      <c r="H625" s="3492" t="s">
        <v>3815</v>
      </c>
      <c r="I625" s="3479" t="s">
        <v>3552</v>
      </c>
      <c r="J625" s="3479">
        <f>'[2]典型户型修正-办公'!S630</f>
        <v>73</v>
      </c>
      <c r="K625" s="3479">
        <f>'[2]典型户型修正-办公'!R630</f>
        <v>14604</v>
      </c>
    </row>
    <row r="626" spans="1:11">
      <c r="A626" s="3492"/>
      <c r="B626" s="3493">
        <v>608</v>
      </c>
      <c r="C626" s="3493">
        <v>9</v>
      </c>
      <c r="D626" s="3500">
        <v>913</v>
      </c>
      <c r="E626" s="3496">
        <v>49.74</v>
      </c>
      <c r="F626" s="3493">
        <v>3</v>
      </c>
      <c r="G626" s="3493" t="s">
        <v>3407</v>
      </c>
      <c r="H626" s="3492" t="s">
        <v>3815</v>
      </c>
      <c r="I626" s="3479" t="s">
        <v>3552</v>
      </c>
      <c r="J626" s="3479">
        <f>'[2]典型户型修正-办公'!S631</f>
        <v>73</v>
      </c>
      <c r="K626" s="3479">
        <f>'[2]典型户型修正-办公'!R631</f>
        <v>14604</v>
      </c>
    </row>
    <row r="627" spans="1:11">
      <c r="A627" s="3492"/>
      <c r="B627" s="3493">
        <v>609</v>
      </c>
      <c r="C627" s="3493">
        <v>9</v>
      </c>
      <c r="D627" s="3501">
        <v>914</v>
      </c>
      <c r="E627" s="3496">
        <v>49.74</v>
      </c>
      <c r="F627" s="3493">
        <v>3</v>
      </c>
      <c r="G627" s="3493" t="s">
        <v>3407</v>
      </c>
      <c r="H627" s="3492" t="s">
        <v>3815</v>
      </c>
      <c r="I627" s="3479" t="s">
        <v>3552</v>
      </c>
      <c r="J627" s="3479">
        <f>'[2]典型户型修正-办公'!S632</f>
        <v>73</v>
      </c>
      <c r="K627" s="3479">
        <f>'[2]典型户型修正-办公'!R632</f>
        <v>14604</v>
      </c>
    </row>
    <row r="628" spans="1:11">
      <c r="A628" s="3492"/>
      <c r="B628" s="3493">
        <v>610</v>
      </c>
      <c r="C628" s="3493">
        <v>9</v>
      </c>
      <c r="D628" s="3500">
        <v>915</v>
      </c>
      <c r="E628" s="3496">
        <v>68.94</v>
      </c>
      <c r="F628" s="3493">
        <v>3</v>
      </c>
      <c r="G628" s="3493" t="s">
        <v>3407</v>
      </c>
      <c r="H628" s="3492" t="s">
        <v>3815</v>
      </c>
      <c r="I628" s="3479" t="s">
        <v>3552</v>
      </c>
      <c r="J628" s="3479">
        <f>'[2]典型户型修正-办公'!S633</f>
        <v>102</v>
      </c>
      <c r="K628" s="3479">
        <f>'[2]典型户型修正-办公'!R633</f>
        <v>14750</v>
      </c>
    </row>
    <row r="629" spans="1:11">
      <c r="A629" s="3492"/>
      <c r="B629" s="3493">
        <v>611</v>
      </c>
      <c r="C629" s="3493">
        <v>9</v>
      </c>
      <c r="D629" s="3500">
        <v>916</v>
      </c>
      <c r="E629" s="3496">
        <v>38.19</v>
      </c>
      <c r="F629" s="3493">
        <v>3</v>
      </c>
      <c r="G629" s="3493" t="s">
        <v>3407</v>
      </c>
      <c r="H629" s="3492" t="s">
        <v>3815</v>
      </c>
      <c r="I629" s="3479" t="s">
        <v>3552</v>
      </c>
      <c r="J629" s="3479">
        <f>'[2]典型户型修正-办公'!S634</f>
        <v>56</v>
      </c>
      <c r="K629" s="3479">
        <f>'[2]典型户型修正-办公'!R634</f>
        <v>14604</v>
      </c>
    </row>
    <row r="630" spans="1:11">
      <c r="A630" s="3492"/>
      <c r="B630" s="3493">
        <v>612</v>
      </c>
      <c r="C630" s="3493">
        <v>9</v>
      </c>
      <c r="D630" s="3500">
        <v>917</v>
      </c>
      <c r="E630" s="3496">
        <v>41.5</v>
      </c>
      <c r="F630" s="3493">
        <v>3</v>
      </c>
      <c r="G630" s="3493" t="s">
        <v>3407</v>
      </c>
      <c r="H630" s="3492" t="s">
        <v>3815</v>
      </c>
      <c r="I630" s="3479" t="s">
        <v>3552</v>
      </c>
      <c r="J630" s="3479">
        <f>'[2]典型户型修正-办公'!S635</f>
        <v>61</v>
      </c>
      <c r="K630" s="3479">
        <f>'[2]典型户型修正-办公'!R635</f>
        <v>14604</v>
      </c>
    </row>
    <row r="631" spans="1:11">
      <c r="A631" s="3492"/>
      <c r="B631" s="3493">
        <v>613</v>
      </c>
      <c r="C631" s="3493">
        <v>9</v>
      </c>
      <c r="D631" s="3500">
        <v>918</v>
      </c>
      <c r="E631" s="3496">
        <v>44.19</v>
      </c>
      <c r="F631" s="3493">
        <v>3</v>
      </c>
      <c r="G631" s="3493" t="s">
        <v>3407</v>
      </c>
      <c r="H631" s="3492" t="s">
        <v>3815</v>
      </c>
      <c r="I631" s="3479" t="s">
        <v>3552</v>
      </c>
      <c r="J631" s="3479">
        <f>'[2]典型户型修正-办公'!S636</f>
        <v>65</v>
      </c>
      <c r="K631" s="3479">
        <f>'[2]典型户型修正-办公'!R636</f>
        <v>14604</v>
      </c>
    </row>
    <row r="632" spans="1:11">
      <c r="A632" s="3492"/>
      <c r="B632" s="3493">
        <v>614</v>
      </c>
      <c r="C632" s="3493">
        <v>9</v>
      </c>
      <c r="D632" s="3500">
        <v>919</v>
      </c>
      <c r="E632" s="3496">
        <v>46.28</v>
      </c>
      <c r="F632" s="3493">
        <v>3</v>
      </c>
      <c r="G632" s="3493" t="s">
        <v>3407</v>
      </c>
      <c r="H632" s="3492" t="s">
        <v>3815</v>
      </c>
      <c r="I632" s="3479" t="s">
        <v>3552</v>
      </c>
      <c r="J632" s="3479">
        <f>'[2]典型户型修正-办公'!S637</f>
        <v>68</v>
      </c>
      <c r="K632" s="3479">
        <f>'[2]典型户型修正-办公'!R637</f>
        <v>14604</v>
      </c>
    </row>
    <row r="633" spans="1:11">
      <c r="A633" s="3492"/>
      <c r="B633" s="3493">
        <v>615</v>
      </c>
      <c r="C633" s="3493">
        <v>9</v>
      </c>
      <c r="D633" s="3500">
        <v>920</v>
      </c>
      <c r="E633" s="3496">
        <v>47.76</v>
      </c>
      <c r="F633" s="3493">
        <v>3</v>
      </c>
      <c r="G633" s="3493" t="s">
        <v>3407</v>
      </c>
      <c r="H633" s="3492" t="s">
        <v>3815</v>
      </c>
      <c r="I633" s="3479" t="s">
        <v>3552</v>
      </c>
      <c r="J633" s="3479">
        <f>'[2]典型户型修正-办公'!S638</f>
        <v>70</v>
      </c>
      <c r="K633" s="3479">
        <f>'[2]典型户型修正-办公'!R638</f>
        <v>14604</v>
      </c>
    </row>
    <row r="634" spans="1:11">
      <c r="A634" s="3492"/>
      <c r="B634" s="3493">
        <v>616</v>
      </c>
      <c r="C634" s="3493">
        <v>9</v>
      </c>
      <c r="D634" s="3500">
        <v>921</v>
      </c>
      <c r="E634" s="3496">
        <v>48.71</v>
      </c>
      <c r="F634" s="3493">
        <v>3</v>
      </c>
      <c r="G634" s="3493" t="s">
        <v>3407</v>
      </c>
      <c r="H634" s="3492" t="s">
        <v>3815</v>
      </c>
      <c r="I634" s="3479" t="s">
        <v>3552</v>
      </c>
      <c r="J634" s="3479">
        <f>'[2]典型户型修正-办公'!S639</f>
        <v>71</v>
      </c>
      <c r="K634" s="3479">
        <f>'[2]典型户型修正-办公'!R639</f>
        <v>14604</v>
      </c>
    </row>
    <row r="635" spans="1:11">
      <c r="A635" s="3492"/>
      <c r="B635" s="3493">
        <v>617</v>
      </c>
      <c r="C635" s="3493">
        <v>9</v>
      </c>
      <c r="D635" s="3500">
        <v>922</v>
      </c>
      <c r="E635" s="3496">
        <v>49</v>
      </c>
      <c r="F635" s="3493">
        <v>3</v>
      </c>
      <c r="G635" s="3493" t="s">
        <v>3407</v>
      </c>
      <c r="H635" s="3492" t="s">
        <v>3815</v>
      </c>
      <c r="I635" s="3479" t="s">
        <v>3552</v>
      </c>
      <c r="J635" s="3479">
        <f>'[2]典型户型修正-办公'!S640</f>
        <v>72</v>
      </c>
      <c r="K635" s="3479">
        <f>'[2]典型户型修正-办公'!R640</f>
        <v>14604</v>
      </c>
    </row>
    <row r="636" spans="1:11">
      <c r="A636" s="3492"/>
      <c r="B636" s="3493">
        <v>618</v>
      </c>
      <c r="C636" s="3493">
        <v>9</v>
      </c>
      <c r="D636" s="3500">
        <v>923</v>
      </c>
      <c r="E636" s="3496">
        <v>48.7</v>
      </c>
      <c r="F636" s="3493">
        <v>3</v>
      </c>
      <c r="G636" s="3493" t="s">
        <v>3407</v>
      </c>
      <c r="H636" s="3492" t="s">
        <v>3815</v>
      </c>
      <c r="I636" s="3479" t="s">
        <v>3552</v>
      </c>
      <c r="J636" s="3479">
        <f>'[2]典型户型修正-办公'!S641</f>
        <v>71</v>
      </c>
      <c r="K636" s="3479">
        <f>'[2]典型户型修正-办公'!R641</f>
        <v>14604</v>
      </c>
    </row>
    <row r="637" spans="1:11">
      <c r="A637" s="3492"/>
      <c r="B637" s="3493">
        <v>619</v>
      </c>
      <c r="C637" s="3493">
        <v>9</v>
      </c>
      <c r="D637" s="3500">
        <v>924</v>
      </c>
      <c r="E637" s="3496">
        <v>73.150000000000006</v>
      </c>
      <c r="F637" s="3493">
        <v>3</v>
      </c>
      <c r="G637" s="3493" t="s">
        <v>3407</v>
      </c>
      <c r="H637" s="3492" t="s">
        <v>3815</v>
      </c>
      <c r="I637" s="3479" t="s">
        <v>3552</v>
      </c>
      <c r="J637" s="3479">
        <f>'[2]典型户型修正-办公'!S642</f>
        <v>108</v>
      </c>
      <c r="K637" s="3479">
        <f>'[2]典型户型修正-办公'!R642</f>
        <v>14750</v>
      </c>
    </row>
    <row r="638" spans="1:11">
      <c r="A638" s="3492"/>
      <c r="B638" s="3493">
        <v>620</v>
      </c>
      <c r="C638" s="3493">
        <v>10</v>
      </c>
      <c r="D638" s="3500">
        <v>1001</v>
      </c>
      <c r="E638" s="3496">
        <v>50.15</v>
      </c>
      <c r="F638" s="3493">
        <v>3</v>
      </c>
      <c r="G638" s="3493" t="s">
        <v>3407</v>
      </c>
      <c r="H638" s="3492" t="s">
        <v>3815</v>
      </c>
      <c r="I638" s="3479" t="s">
        <v>3552</v>
      </c>
      <c r="J638" s="3479">
        <f>'[2]典型户型修正-办公'!S643</f>
        <v>73</v>
      </c>
      <c r="K638" s="3479">
        <f>'[2]典型户型修正-办公'!R643</f>
        <v>14604</v>
      </c>
    </row>
    <row r="639" spans="1:11">
      <c r="A639" s="3492"/>
      <c r="B639" s="3493">
        <v>621</v>
      </c>
      <c r="C639" s="3493">
        <v>10</v>
      </c>
      <c r="D639" s="3500">
        <v>1002</v>
      </c>
      <c r="E639" s="3496">
        <v>49.74</v>
      </c>
      <c r="F639" s="3493">
        <v>3</v>
      </c>
      <c r="G639" s="3493" t="s">
        <v>3407</v>
      </c>
      <c r="H639" s="3492" t="s">
        <v>3815</v>
      </c>
      <c r="I639" s="3479" t="s">
        <v>3552</v>
      </c>
      <c r="J639" s="3479">
        <f>'[2]典型户型修正-办公'!S644</f>
        <v>73</v>
      </c>
      <c r="K639" s="3479">
        <f>'[2]典型户型修正-办公'!R644</f>
        <v>14604</v>
      </c>
    </row>
    <row r="640" spans="1:11">
      <c r="A640" s="3492"/>
      <c r="B640" s="3493">
        <v>622</v>
      </c>
      <c r="C640" s="3493">
        <v>10</v>
      </c>
      <c r="D640" s="3500">
        <v>1003</v>
      </c>
      <c r="E640" s="3496">
        <v>49.74</v>
      </c>
      <c r="F640" s="3493">
        <v>3</v>
      </c>
      <c r="G640" s="3493" t="s">
        <v>3407</v>
      </c>
      <c r="H640" s="3492" t="s">
        <v>3815</v>
      </c>
      <c r="I640" s="3479" t="s">
        <v>3552</v>
      </c>
      <c r="J640" s="3479">
        <f>'[2]典型户型修正-办公'!S645</f>
        <v>73</v>
      </c>
      <c r="K640" s="3479">
        <f>'[2]典型户型修正-办公'!R645</f>
        <v>14604</v>
      </c>
    </row>
    <row r="641" spans="1:11">
      <c r="A641" s="3492"/>
      <c r="B641" s="3493">
        <v>623</v>
      </c>
      <c r="C641" s="3493">
        <v>10</v>
      </c>
      <c r="D641" s="3500">
        <v>1004</v>
      </c>
      <c r="E641" s="3496">
        <v>49.74</v>
      </c>
      <c r="F641" s="3493">
        <v>3</v>
      </c>
      <c r="G641" s="3493" t="s">
        <v>3407</v>
      </c>
      <c r="H641" s="3492" t="s">
        <v>3815</v>
      </c>
      <c r="I641" s="3479" t="s">
        <v>3552</v>
      </c>
      <c r="J641" s="3479">
        <f>'[2]典型户型修正-办公'!S646</f>
        <v>73</v>
      </c>
      <c r="K641" s="3479">
        <f>'[2]典型户型修正-办公'!R646</f>
        <v>14604</v>
      </c>
    </row>
    <row r="642" spans="1:11">
      <c r="A642" s="3492"/>
      <c r="B642" s="3493">
        <v>624</v>
      </c>
      <c r="C642" s="3493">
        <v>10</v>
      </c>
      <c r="D642" s="3500">
        <v>1005</v>
      </c>
      <c r="E642" s="3496">
        <v>49.74</v>
      </c>
      <c r="F642" s="3493">
        <v>3</v>
      </c>
      <c r="G642" s="3493" t="s">
        <v>3407</v>
      </c>
      <c r="H642" s="3492" t="s">
        <v>3815</v>
      </c>
      <c r="I642" s="3479" t="s">
        <v>3552</v>
      </c>
      <c r="J642" s="3479">
        <f>'[2]典型户型修正-办公'!S647</f>
        <v>73</v>
      </c>
      <c r="K642" s="3479">
        <f>'[2]典型户型修正-办公'!R647</f>
        <v>14604</v>
      </c>
    </row>
    <row r="643" spans="1:11">
      <c r="A643" s="3492"/>
      <c r="B643" s="3493">
        <v>625</v>
      </c>
      <c r="C643" s="3493">
        <v>10</v>
      </c>
      <c r="D643" s="3500">
        <v>1006</v>
      </c>
      <c r="E643" s="3496">
        <v>49.74</v>
      </c>
      <c r="F643" s="3493">
        <v>3</v>
      </c>
      <c r="G643" s="3493" t="s">
        <v>3407</v>
      </c>
      <c r="H643" s="3492" t="s">
        <v>3815</v>
      </c>
      <c r="I643" s="3479" t="s">
        <v>3552</v>
      </c>
      <c r="J643" s="3479">
        <f>'[2]典型户型修正-办公'!S648</f>
        <v>73</v>
      </c>
      <c r="K643" s="3479">
        <f>'[2]典型户型修正-办公'!R648</f>
        <v>14604</v>
      </c>
    </row>
    <row r="644" spans="1:11">
      <c r="A644" s="3492"/>
      <c r="B644" s="3493">
        <v>626</v>
      </c>
      <c r="C644" s="3493">
        <v>10</v>
      </c>
      <c r="D644" s="3500">
        <v>1007</v>
      </c>
      <c r="E644" s="3496">
        <v>49.74</v>
      </c>
      <c r="F644" s="3493">
        <v>3</v>
      </c>
      <c r="G644" s="3493" t="s">
        <v>3407</v>
      </c>
      <c r="H644" s="3492" t="s">
        <v>3815</v>
      </c>
      <c r="I644" s="3479" t="s">
        <v>3552</v>
      </c>
      <c r="J644" s="3479">
        <f>'[2]典型户型修正-办公'!S649</f>
        <v>73</v>
      </c>
      <c r="K644" s="3479">
        <f>'[2]典型户型修正-办公'!R649</f>
        <v>14604</v>
      </c>
    </row>
    <row r="645" spans="1:11">
      <c r="A645" s="3492"/>
      <c r="B645" s="3493">
        <v>627</v>
      </c>
      <c r="C645" s="3493">
        <v>10</v>
      </c>
      <c r="D645" s="3500">
        <v>1008</v>
      </c>
      <c r="E645" s="3496">
        <v>49.74</v>
      </c>
      <c r="F645" s="3493">
        <v>3</v>
      </c>
      <c r="G645" s="3493" t="s">
        <v>3407</v>
      </c>
      <c r="H645" s="3492" t="s">
        <v>3815</v>
      </c>
      <c r="I645" s="3479" t="s">
        <v>3552</v>
      </c>
      <c r="J645" s="3479">
        <f>'[2]典型户型修正-办公'!S650</f>
        <v>73</v>
      </c>
      <c r="K645" s="3479">
        <f>'[2]典型户型修正-办公'!R650</f>
        <v>14604</v>
      </c>
    </row>
    <row r="646" spans="1:11">
      <c r="A646" s="3492"/>
      <c r="B646" s="3493">
        <v>628</v>
      </c>
      <c r="C646" s="3493">
        <v>10</v>
      </c>
      <c r="D646" s="3500">
        <v>1009</v>
      </c>
      <c r="E646" s="3496">
        <v>49.74</v>
      </c>
      <c r="F646" s="3493">
        <v>3</v>
      </c>
      <c r="G646" s="3493" t="s">
        <v>3407</v>
      </c>
      <c r="H646" s="3492" t="s">
        <v>3815</v>
      </c>
      <c r="I646" s="3479" t="s">
        <v>3552</v>
      </c>
      <c r="J646" s="3479">
        <f>'[2]典型户型修正-办公'!S651</f>
        <v>73</v>
      </c>
      <c r="K646" s="3479">
        <f>'[2]典型户型修正-办公'!R651</f>
        <v>14604</v>
      </c>
    </row>
    <row r="647" spans="1:11">
      <c r="A647" s="3492"/>
      <c r="B647" s="3493">
        <v>629</v>
      </c>
      <c r="C647" s="3493">
        <v>10</v>
      </c>
      <c r="D647" s="3500">
        <v>1010</v>
      </c>
      <c r="E647" s="3496">
        <v>49.74</v>
      </c>
      <c r="F647" s="3493">
        <v>3</v>
      </c>
      <c r="G647" s="3493" t="s">
        <v>3407</v>
      </c>
      <c r="H647" s="3492" t="s">
        <v>3815</v>
      </c>
      <c r="I647" s="3479" t="s">
        <v>3552</v>
      </c>
      <c r="J647" s="3479">
        <f>'[2]典型户型修正-办公'!S652</f>
        <v>73</v>
      </c>
      <c r="K647" s="3479">
        <f>'[2]典型户型修正-办公'!R652</f>
        <v>14604</v>
      </c>
    </row>
    <row r="648" spans="1:11">
      <c r="A648" s="3492"/>
      <c r="B648" s="3493">
        <v>630</v>
      </c>
      <c r="C648" s="3493">
        <v>10</v>
      </c>
      <c r="D648" s="3500">
        <v>1011</v>
      </c>
      <c r="E648" s="3496">
        <v>49.74</v>
      </c>
      <c r="F648" s="3493">
        <v>3</v>
      </c>
      <c r="G648" s="3493" t="s">
        <v>3407</v>
      </c>
      <c r="H648" s="3492" t="s">
        <v>3815</v>
      </c>
      <c r="I648" s="3479" t="s">
        <v>3552</v>
      </c>
      <c r="J648" s="3479">
        <f>'[2]典型户型修正-办公'!S653</f>
        <v>73</v>
      </c>
      <c r="K648" s="3479">
        <f>'[2]典型户型修正-办公'!R653</f>
        <v>14604</v>
      </c>
    </row>
    <row r="649" spans="1:11">
      <c r="A649" s="3492"/>
      <c r="B649" s="3493">
        <v>631</v>
      </c>
      <c r="C649" s="3493">
        <v>10</v>
      </c>
      <c r="D649" s="3500">
        <v>1012</v>
      </c>
      <c r="E649" s="3496">
        <v>49.74</v>
      </c>
      <c r="F649" s="3493">
        <v>3</v>
      </c>
      <c r="G649" s="3493" t="s">
        <v>3407</v>
      </c>
      <c r="H649" s="3492" t="s">
        <v>3815</v>
      </c>
      <c r="I649" s="3479" t="s">
        <v>3552</v>
      </c>
      <c r="J649" s="3479">
        <f>'[2]典型户型修正-办公'!S654</f>
        <v>73</v>
      </c>
      <c r="K649" s="3479">
        <f>'[2]典型户型修正-办公'!R654</f>
        <v>14604</v>
      </c>
    </row>
    <row r="650" spans="1:11">
      <c r="A650" s="3492"/>
      <c r="B650" s="3493">
        <v>632</v>
      </c>
      <c r="C650" s="3493">
        <v>10</v>
      </c>
      <c r="D650" s="3500">
        <v>1013</v>
      </c>
      <c r="E650" s="3496">
        <v>49.74</v>
      </c>
      <c r="F650" s="3493">
        <v>3</v>
      </c>
      <c r="G650" s="3493" t="s">
        <v>3407</v>
      </c>
      <c r="H650" s="3492" t="s">
        <v>3815</v>
      </c>
      <c r="I650" s="3479" t="s">
        <v>3552</v>
      </c>
      <c r="J650" s="3479">
        <f>'[2]典型户型修正-办公'!S655</f>
        <v>73</v>
      </c>
      <c r="K650" s="3479">
        <f>'[2]典型户型修正-办公'!R655</f>
        <v>14604</v>
      </c>
    </row>
    <row r="651" spans="1:11">
      <c r="A651" s="3492"/>
      <c r="B651" s="3493">
        <v>633</v>
      </c>
      <c r="C651" s="3493">
        <v>10</v>
      </c>
      <c r="D651" s="3500">
        <v>1014</v>
      </c>
      <c r="E651" s="3496">
        <v>49.74</v>
      </c>
      <c r="F651" s="3493">
        <v>3</v>
      </c>
      <c r="G651" s="3493" t="s">
        <v>3407</v>
      </c>
      <c r="H651" s="3492" t="s">
        <v>3815</v>
      </c>
      <c r="I651" s="3479" t="s">
        <v>3552</v>
      </c>
      <c r="J651" s="3479">
        <f>'[2]典型户型修正-办公'!S656</f>
        <v>73</v>
      </c>
      <c r="K651" s="3479">
        <f>'[2]典型户型修正-办公'!R656</f>
        <v>14604</v>
      </c>
    </row>
    <row r="652" spans="1:11">
      <c r="A652" s="3492"/>
      <c r="B652" s="3493">
        <v>634</v>
      </c>
      <c r="C652" s="3493">
        <v>10</v>
      </c>
      <c r="D652" s="3500">
        <v>1015</v>
      </c>
      <c r="E652" s="3496">
        <v>68.94</v>
      </c>
      <c r="F652" s="3493">
        <v>3</v>
      </c>
      <c r="G652" s="3493" t="s">
        <v>3407</v>
      </c>
      <c r="H652" s="3492" t="s">
        <v>3815</v>
      </c>
      <c r="I652" s="3479" t="s">
        <v>3552</v>
      </c>
      <c r="J652" s="3479">
        <f>'[2]典型户型修正-办公'!S657</f>
        <v>102</v>
      </c>
      <c r="K652" s="3479">
        <f>'[2]典型户型修正-办公'!R657</f>
        <v>14750</v>
      </c>
    </row>
    <row r="653" spans="1:11">
      <c r="A653" s="3492"/>
      <c r="B653" s="3493">
        <v>635</v>
      </c>
      <c r="C653" s="3493">
        <v>10</v>
      </c>
      <c r="D653" s="3500">
        <v>1016</v>
      </c>
      <c r="E653" s="3496">
        <v>38.19</v>
      </c>
      <c r="F653" s="3493">
        <v>3</v>
      </c>
      <c r="G653" s="3493" t="s">
        <v>3407</v>
      </c>
      <c r="H653" s="3492" t="s">
        <v>3815</v>
      </c>
      <c r="I653" s="3479" t="s">
        <v>3552</v>
      </c>
      <c r="J653" s="3479">
        <f>'[2]典型户型修正-办公'!S658</f>
        <v>56</v>
      </c>
      <c r="K653" s="3479">
        <f>'[2]典型户型修正-办公'!R658</f>
        <v>14604</v>
      </c>
    </row>
    <row r="654" spans="1:11">
      <c r="A654" s="3492"/>
      <c r="B654" s="3493">
        <v>636</v>
      </c>
      <c r="C654" s="3493">
        <v>10</v>
      </c>
      <c r="D654" s="3500">
        <v>1017</v>
      </c>
      <c r="E654" s="3496">
        <v>41.5</v>
      </c>
      <c r="F654" s="3493">
        <v>3</v>
      </c>
      <c r="G654" s="3493" t="s">
        <v>3407</v>
      </c>
      <c r="H654" s="3492" t="s">
        <v>3815</v>
      </c>
      <c r="I654" s="3479" t="s">
        <v>3552</v>
      </c>
      <c r="J654" s="3479">
        <f>'[2]典型户型修正-办公'!S659</f>
        <v>61</v>
      </c>
      <c r="K654" s="3479">
        <f>'[2]典型户型修正-办公'!R659</f>
        <v>14604</v>
      </c>
    </row>
    <row r="655" spans="1:11">
      <c r="A655" s="3492"/>
      <c r="B655" s="3493">
        <v>637</v>
      </c>
      <c r="C655" s="3493">
        <v>10</v>
      </c>
      <c r="D655" s="3500">
        <v>1018</v>
      </c>
      <c r="E655" s="3496">
        <v>44.19</v>
      </c>
      <c r="F655" s="3493">
        <v>3</v>
      </c>
      <c r="G655" s="3493" t="s">
        <v>3407</v>
      </c>
      <c r="H655" s="3492" t="s">
        <v>3815</v>
      </c>
      <c r="I655" s="3479" t="s">
        <v>3552</v>
      </c>
      <c r="J655" s="3479">
        <f>'[2]典型户型修正-办公'!S660</f>
        <v>65</v>
      </c>
      <c r="K655" s="3479">
        <f>'[2]典型户型修正-办公'!R660</f>
        <v>14604</v>
      </c>
    </row>
    <row r="656" spans="1:11">
      <c r="A656" s="3492"/>
      <c r="B656" s="3493">
        <v>638</v>
      </c>
      <c r="C656" s="3493">
        <v>10</v>
      </c>
      <c r="D656" s="3500">
        <v>1019</v>
      </c>
      <c r="E656" s="3496">
        <v>46.28</v>
      </c>
      <c r="F656" s="3493">
        <v>3</v>
      </c>
      <c r="G656" s="3493" t="s">
        <v>3407</v>
      </c>
      <c r="H656" s="3492" t="s">
        <v>3815</v>
      </c>
      <c r="I656" s="3479" t="s">
        <v>3552</v>
      </c>
      <c r="J656" s="3479">
        <f>'[2]典型户型修正-办公'!S661</f>
        <v>68</v>
      </c>
      <c r="K656" s="3479">
        <f>'[2]典型户型修正-办公'!R661</f>
        <v>14604</v>
      </c>
    </row>
    <row r="657" spans="1:11">
      <c r="A657" s="3492"/>
      <c r="B657" s="3493">
        <v>639</v>
      </c>
      <c r="C657" s="3493">
        <v>10</v>
      </c>
      <c r="D657" s="3500">
        <v>1020</v>
      </c>
      <c r="E657" s="3496">
        <v>47.76</v>
      </c>
      <c r="F657" s="3493">
        <v>3</v>
      </c>
      <c r="G657" s="3493" t="s">
        <v>3407</v>
      </c>
      <c r="H657" s="3492" t="s">
        <v>3815</v>
      </c>
      <c r="I657" s="3479" t="s">
        <v>3552</v>
      </c>
      <c r="J657" s="3479">
        <f>'[2]典型户型修正-办公'!S662</f>
        <v>70</v>
      </c>
      <c r="K657" s="3479">
        <f>'[2]典型户型修正-办公'!R662</f>
        <v>14604</v>
      </c>
    </row>
    <row r="658" spans="1:11">
      <c r="A658" s="3492"/>
      <c r="B658" s="3493">
        <v>640</v>
      </c>
      <c r="C658" s="3493">
        <v>10</v>
      </c>
      <c r="D658" s="3500">
        <v>1021</v>
      </c>
      <c r="E658" s="3496">
        <v>48.71</v>
      </c>
      <c r="F658" s="3493">
        <v>3</v>
      </c>
      <c r="G658" s="3493" t="s">
        <v>3407</v>
      </c>
      <c r="H658" s="3492" t="s">
        <v>3815</v>
      </c>
      <c r="I658" s="3479" t="s">
        <v>3552</v>
      </c>
      <c r="J658" s="3479">
        <f>'[2]典型户型修正-办公'!S663</f>
        <v>71</v>
      </c>
      <c r="K658" s="3479">
        <f>'[2]典型户型修正-办公'!R663</f>
        <v>14604</v>
      </c>
    </row>
    <row r="659" spans="1:11">
      <c r="A659" s="3492"/>
      <c r="B659" s="3493">
        <v>641</v>
      </c>
      <c r="C659" s="3493">
        <v>10</v>
      </c>
      <c r="D659" s="3500">
        <v>1022</v>
      </c>
      <c r="E659" s="3496">
        <v>49</v>
      </c>
      <c r="F659" s="3493">
        <v>3</v>
      </c>
      <c r="G659" s="3493" t="s">
        <v>3407</v>
      </c>
      <c r="H659" s="3492" t="s">
        <v>3815</v>
      </c>
      <c r="I659" s="3479" t="s">
        <v>3552</v>
      </c>
      <c r="J659" s="3479">
        <f>'[2]典型户型修正-办公'!S664</f>
        <v>72</v>
      </c>
      <c r="K659" s="3479">
        <f>'[2]典型户型修正-办公'!R664</f>
        <v>14604</v>
      </c>
    </row>
    <row r="660" spans="1:11">
      <c r="A660" s="3492"/>
      <c r="B660" s="3493">
        <v>642</v>
      </c>
      <c r="C660" s="3493">
        <v>10</v>
      </c>
      <c r="D660" s="3500">
        <v>1023</v>
      </c>
      <c r="E660" s="3496">
        <v>48.7</v>
      </c>
      <c r="F660" s="3493">
        <v>3</v>
      </c>
      <c r="G660" s="3493" t="s">
        <v>3407</v>
      </c>
      <c r="H660" s="3492" t="s">
        <v>3815</v>
      </c>
      <c r="I660" s="3479" t="s">
        <v>3552</v>
      </c>
      <c r="J660" s="3479">
        <f>'[2]典型户型修正-办公'!S665</f>
        <v>71</v>
      </c>
      <c r="K660" s="3479">
        <f>'[2]典型户型修正-办公'!R665</f>
        <v>14604</v>
      </c>
    </row>
    <row r="661" spans="1:11">
      <c r="A661" s="3492"/>
      <c r="B661" s="3493">
        <v>643</v>
      </c>
      <c r="C661" s="3493">
        <v>10</v>
      </c>
      <c r="D661" s="3500">
        <v>1024</v>
      </c>
      <c r="E661" s="3496">
        <v>73.150000000000006</v>
      </c>
      <c r="F661" s="3493">
        <v>3</v>
      </c>
      <c r="G661" s="3493" t="s">
        <v>3407</v>
      </c>
      <c r="H661" s="3492" t="s">
        <v>3815</v>
      </c>
      <c r="I661" s="3479" t="s">
        <v>3552</v>
      </c>
      <c r="J661" s="3479">
        <f>'[2]典型户型修正-办公'!S666</f>
        <v>108</v>
      </c>
      <c r="K661" s="3479">
        <f>'[2]典型户型修正-办公'!R666</f>
        <v>14750</v>
      </c>
    </row>
    <row r="662" spans="1:11">
      <c r="A662" s="3492"/>
      <c r="B662" s="3493">
        <v>644</v>
      </c>
      <c r="C662" s="3493">
        <v>11</v>
      </c>
      <c r="D662" s="3500">
        <v>1101</v>
      </c>
      <c r="E662" s="3496">
        <v>50.15</v>
      </c>
      <c r="F662" s="3493">
        <v>3</v>
      </c>
      <c r="G662" s="3493" t="s">
        <v>3407</v>
      </c>
      <c r="H662" s="3492" t="s">
        <v>3815</v>
      </c>
      <c r="I662" s="3479" t="s">
        <v>3709</v>
      </c>
      <c r="J662" s="3479">
        <f>'[2]典型户型修正-办公'!S667</f>
        <v>74</v>
      </c>
      <c r="K662" s="3479">
        <f>'[2]典型户型修正-办公'!R667</f>
        <v>14820</v>
      </c>
    </row>
    <row r="663" spans="1:11">
      <c r="A663" s="3492"/>
      <c r="B663" s="3493">
        <v>645</v>
      </c>
      <c r="C663" s="3493">
        <v>11</v>
      </c>
      <c r="D663" s="3500">
        <v>1102</v>
      </c>
      <c r="E663" s="3496">
        <v>49.74</v>
      </c>
      <c r="F663" s="3493">
        <v>3</v>
      </c>
      <c r="G663" s="3493" t="s">
        <v>3407</v>
      </c>
      <c r="H663" s="3492" t="s">
        <v>3815</v>
      </c>
      <c r="I663" s="3479" t="s">
        <v>3709</v>
      </c>
      <c r="J663" s="3479">
        <f>'[2]典型户型修正-办公'!S668</f>
        <v>74</v>
      </c>
      <c r="K663" s="3479">
        <f>'[2]典型户型修正-办公'!R668</f>
        <v>14820</v>
      </c>
    </row>
    <row r="664" spans="1:11">
      <c r="A664" s="3492"/>
      <c r="B664" s="3493">
        <v>646</v>
      </c>
      <c r="C664" s="3493">
        <v>11</v>
      </c>
      <c r="D664" s="3500">
        <v>1103</v>
      </c>
      <c r="E664" s="3496">
        <v>49.74</v>
      </c>
      <c r="F664" s="3493">
        <v>3</v>
      </c>
      <c r="G664" s="3493" t="s">
        <v>3407</v>
      </c>
      <c r="H664" s="3492" t="s">
        <v>3815</v>
      </c>
      <c r="I664" s="3479" t="s">
        <v>3709</v>
      </c>
      <c r="J664" s="3479">
        <f>'[2]典型户型修正-办公'!S669</f>
        <v>74</v>
      </c>
      <c r="K664" s="3479">
        <f>'[2]典型户型修正-办公'!R669</f>
        <v>14820</v>
      </c>
    </row>
    <row r="665" spans="1:11">
      <c r="A665" s="3492"/>
      <c r="B665" s="3493">
        <v>647</v>
      </c>
      <c r="C665" s="3493">
        <v>11</v>
      </c>
      <c r="D665" s="3500">
        <v>1104</v>
      </c>
      <c r="E665" s="3496">
        <v>49.74</v>
      </c>
      <c r="F665" s="3493">
        <v>3</v>
      </c>
      <c r="G665" s="3493" t="s">
        <v>3407</v>
      </c>
      <c r="H665" s="3492" t="s">
        <v>3815</v>
      </c>
      <c r="I665" s="3479" t="s">
        <v>3709</v>
      </c>
      <c r="J665" s="3479">
        <f>'[2]典型户型修正-办公'!S670</f>
        <v>74</v>
      </c>
      <c r="K665" s="3479">
        <f>'[2]典型户型修正-办公'!R670</f>
        <v>14820</v>
      </c>
    </row>
    <row r="666" spans="1:11">
      <c r="A666" s="3492"/>
      <c r="B666" s="3493">
        <v>648</v>
      </c>
      <c r="C666" s="3493">
        <v>11</v>
      </c>
      <c r="D666" s="3500">
        <v>1105</v>
      </c>
      <c r="E666" s="3496">
        <v>49.74</v>
      </c>
      <c r="F666" s="3493">
        <v>3</v>
      </c>
      <c r="G666" s="3493" t="s">
        <v>3407</v>
      </c>
      <c r="H666" s="3492" t="s">
        <v>3815</v>
      </c>
      <c r="I666" s="3479" t="s">
        <v>3709</v>
      </c>
      <c r="J666" s="3479">
        <f>'[2]典型户型修正-办公'!S671</f>
        <v>74</v>
      </c>
      <c r="K666" s="3479">
        <f>'[2]典型户型修正-办公'!R671</f>
        <v>14820</v>
      </c>
    </row>
    <row r="667" spans="1:11">
      <c r="A667" s="3492"/>
      <c r="B667" s="3493">
        <v>649</v>
      </c>
      <c r="C667" s="3493">
        <v>11</v>
      </c>
      <c r="D667" s="3500">
        <v>1106</v>
      </c>
      <c r="E667" s="3496">
        <v>49.74</v>
      </c>
      <c r="F667" s="3493">
        <v>3</v>
      </c>
      <c r="G667" s="3493" t="s">
        <v>3407</v>
      </c>
      <c r="H667" s="3492" t="s">
        <v>3815</v>
      </c>
      <c r="I667" s="3479" t="s">
        <v>3709</v>
      </c>
      <c r="J667" s="3479">
        <f>'[2]典型户型修正-办公'!S672</f>
        <v>74</v>
      </c>
      <c r="K667" s="3479">
        <f>'[2]典型户型修正-办公'!R672</f>
        <v>14820</v>
      </c>
    </row>
    <row r="668" spans="1:11">
      <c r="A668" s="3492"/>
      <c r="B668" s="3493">
        <v>650</v>
      </c>
      <c r="C668" s="3493">
        <v>11</v>
      </c>
      <c r="D668" s="3500">
        <v>1107</v>
      </c>
      <c r="E668" s="3496">
        <v>49.74</v>
      </c>
      <c r="F668" s="3493">
        <v>3</v>
      </c>
      <c r="G668" s="3493" t="s">
        <v>3407</v>
      </c>
      <c r="H668" s="3492" t="s">
        <v>3815</v>
      </c>
      <c r="I668" s="3479" t="s">
        <v>3709</v>
      </c>
      <c r="J668" s="3479">
        <f>'[2]典型户型修正-办公'!S673</f>
        <v>74</v>
      </c>
      <c r="K668" s="3479">
        <f>'[2]典型户型修正-办公'!R673</f>
        <v>14820</v>
      </c>
    </row>
    <row r="669" spans="1:11">
      <c r="A669" s="3492"/>
      <c r="B669" s="3493">
        <v>651</v>
      </c>
      <c r="C669" s="3493">
        <v>11</v>
      </c>
      <c r="D669" s="3500">
        <v>1108</v>
      </c>
      <c r="E669" s="3496">
        <v>49.74</v>
      </c>
      <c r="F669" s="3493">
        <v>3</v>
      </c>
      <c r="G669" s="3493" t="s">
        <v>3407</v>
      </c>
      <c r="H669" s="3492" t="s">
        <v>3815</v>
      </c>
      <c r="I669" s="3479" t="s">
        <v>3709</v>
      </c>
      <c r="J669" s="3479">
        <f>'[2]典型户型修正-办公'!S674</f>
        <v>74</v>
      </c>
      <c r="K669" s="3479">
        <f>'[2]典型户型修正-办公'!R674</f>
        <v>14820</v>
      </c>
    </row>
    <row r="670" spans="1:11">
      <c r="A670" s="3492"/>
      <c r="B670" s="3493">
        <v>652</v>
      </c>
      <c r="C670" s="3493">
        <v>11</v>
      </c>
      <c r="D670" s="3500">
        <v>1109</v>
      </c>
      <c r="E670" s="3496">
        <v>49.74</v>
      </c>
      <c r="F670" s="3493">
        <v>3</v>
      </c>
      <c r="G670" s="3493" t="s">
        <v>3407</v>
      </c>
      <c r="H670" s="3492" t="s">
        <v>3815</v>
      </c>
      <c r="I670" s="3479" t="s">
        <v>3709</v>
      </c>
      <c r="J670" s="3479">
        <f>'[2]典型户型修正-办公'!S675</f>
        <v>74</v>
      </c>
      <c r="K670" s="3479">
        <f>'[2]典型户型修正-办公'!R675</f>
        <v>14820</v>
      </c>
    </row>
    <row r="671" spans="1:11">
      <c r="A671" s="3492"/>
      <c r="B671" s="3493">
        <v>653</v>
      </c>
      <c r="C671" s="3493">
        <v>11</v>
      </c>
      <c r="D671" s="3500">
        <v>1110</v>
      </c>
      <c r="E671" s="3496">
        <v>49.74</v>
      </c>
      <c r="F671" s="3493">
        <v>3</v>
      </c>
      <c r="G671" s="3493" t="s">
        <v>3407</v>
      </c>
      <c r="H671" s="3492" t="s">
        <v>3815</v>
      </c>
      <c r="I671" s="3479" t="s">
        <v>3709</v>
      </c>
      <c r="J671" s="3479">
        <f>'[2]典型户型修正-办公'!S676</f>
        <v>74</v>
      </c>
      <c r="K671" s="3479">
        <f>'[2]典型户型修正-办公'!R676</f>
        <v>14820</v>
      </c>
    </row>
    <row r="672" spans="1:11">
      <c r="A672" s="3492"/>
      <c r="B672" s="3493">
        <v>654</v>
      </c>
      <c r="C672" s="3493">
        <v>11</v>
      </c>
      <c r="D672" s="3500">
        <v>1111</v>
      </c>
      <c r="E672" s="3496">
        <v>49.74</v>
      </c>
      <c r="F672" s="3493">
        <v>3</v>
      </c>
      <c r="G672" s="3493" t="s">
        <v>3407</v>
      </c>
      <c r="H672" s="3492" t="s">
        <v>3815</v>
      </c>
      <c r="I672" s="3479" t="s">
        <v>3709</v>
      </c>
      <c r="J672" s="3479">
        <f>'[2]典型户型修正-办公'!S677</f>
        <v>74</v>
      </c>
      <c r="K672" s="3479">
        <f>'[2]典型户型修正-办公'!R677</f>
        <v>14820</v>
      </c>
    </row>
    <row r="673" spans="1:11">
      <c r="A673" s="3492"/>
      <c r="B673" s="3493">
        <v>655</v>
      </c>
      <c r="C673" s="3493">
        <v>11</v>
      </c>
      <c r="D673" s="3500">
        <v>1112</v>
      </c>
      <c r="E673" s="3496">
        <v>49.74</v>
      </c>
      <c r="F673" s="3493">
        <v>3</v>
      </c>
      <c r="G673" s="3493" t="s">
        <v>3407</v>
      </c>
      <c r="H673" s="3492" t="s">
        <v>3815</v>
      </c>
      <c r="I673" s="3479" t="s">
        <v>3709</v>
      </c>
      <c r="J673" s="3479">
        <f>'[2]典型户型修正-办公'!S678</f>
        <v>74</v>
      </c>
      <c r="K673" s="3479">
        <f>'[2]典型户型修正-办公'!R678</f>
        <v>14820</v>
      </c>
    </row>
    <row r="674" spans="1:11">
      <c r="A674" s="3492"/>
      <c r="B674" s="3493">
        <v>656</v>
      </c>
      <c r="C674" s="3493">
        <v>11</v>
      </c>
      <c r="D674" s="3500">
        <v>1113</v>
      </c>
      <c r="E674" s="3496">
        <v>49.74</v>
      </c>
      <c r="F674" s="3493">
        <v>3</v>
      </c>
      <c r="G674" s="3493" t="s">
        <v>3407</v>
      </c>
      <c r="H674" s="3492" t="s">
        <v>3815</v>
      </c>
      <c r="I674" s="3479" t="s">
        <v>3709</v>
      </c>
      <c r="J674" s="3479">
        <f>'[2]典型户型修正-办公'!S679</f>
        <v>74</v>
      </c>
      <c r="K674" s="3479">
        <f>'[2]典型户型修正-办公'!R679</f>
        <v>14820</v>
      </c>
    </row>
    <row r="675" spans="1:11">
      <c r="A675" s="3492"/>
      <c r="B675" s="3493">
        <v>657</v>
      </c>
      <c r="C675" s="3493">
        <v>11</v>
      </c>
      <c r="D675" s="3500">
        <v>1114</v>
      </c>
      <c r="E675" s="3496">
        <v>49.74</v>
      </c>
      <c r="F675" s="3493">
        <v>3</v>
      </c>
      <c r="G675" s="3493" t="s">
        <v>3407</v>
      </c>
      <c r="H675" s="3492" t="s">
        <v>3815</v>
      </c>
      <c r="I675" s="3479" t="s">
        <v>3709</v>
      </c>
      <c r="J675" s="3479">
        <f>'[2]典型户型修正-办公'!S680</f>
        <v>74</v>
      </c>
      <c r="K675" s="3479">
        <f>'[2]典型户型修正-办公'!R680</f>
        <v>14820</v>
      </c>
    </row>
    <row r="676" spans="1:11">
      <c r="A676" s="3492"/>
      <c r="B676" s="3493">
        <v>658</v>
      </c>
      <c r="C676" s="3493">
        <v>11</v>
      </c>
      <c r="D676" s="3500">
        <v>1115</v>
      </c>
      <c r="E676" s="3496">
        <v>68.94</v>
      </c>
      <c r="F676" s="3493">
        <v>3</v>
      </c>
      <c r="G676" s="3493" t="s">
        <v>3407</v>
      </c>
      <c r="H676" s="3492" t="s">
        <v>3815</v>
      </c>
      <c r="I676" s="3479" t="s">
        <v>3709</v>
      </c>
      <c r="J676" s="3479">
        <f>'[2]典型户型修正-办公'!S681</f>
        <v>103</v>
      </c>
      <c r="K676" s="3479">
        <f>'[2]典型户型修正-办公'!R681</f>
        <v>14968</v>
      </c>
    </row>
    <row r="677" spans="1:11">
      <c r="A677" s="3492"/>
      <c r="B677" s="3493">
        <v>659</v>
      </c>
      <c r="C677" s="3493">
        <v>11</v>
      </c>
      <c r="D677" s="3500">
        <v>1116</v>
      </c>
      <c r="E677" s="3496">
        <v>38.19</v>
      </c>
      <c r="F677" s="3493">
        <v>3</v>
      </c>
      <c r="G677" s="3493" t="s">
        <v>3407</v>
      </c>
      <c r="H677" s="3492" t="s">
        <v>3815</v>
      </c>
      <c r="I677" s="3479" t="s">
        <v>3709</v>
      </c>
      <c r="J677" s="3479">
        <f>'[2]典型户型修正-办公'!S682</f>
        <v>57</v>
      </c>
      <c r="K677" s="3479">
        <f>'[2]典型户型修正-办公'!R682</f>
        <v>14820</v>
      </c>
    </row>
    <row r="678" spans="1:11">
      <c r="A678" s="3492"/>
      <c r="B678" s="3493">
        <v>660</v>
      </c>
      <c r="C678" s="3493">
        <v>11</v>
      </c>
      <c r="D678" s="3500">
        <v>1117</v>
      </c>
      <c r="E678" s="3496">
        <v>41.5</v>
      </c>
      <c r="F678" s="3493">
        <v>3</v>
      </c>
      <c r="G678" s="3493" t="s">
        <v>3407</v>
      </c>
      <c r="H678" s="3492" t="s">
        <v>3815</v>
      </c>
      <c r="I678" s="3479" t="s">
        <v>3709</v>
      </c>
      <c r="J678" s="3479">
        <f>'[2]典型户型修正-办公'!S683</f>
        <v>62</v>
      </c>
      <c r="K678" s="3479">
        <f>'[2]典型户型修正-办公'!R683</f>
        <v>14820</v>
      </c>
    </row>
    <row r="679" spans="1:11">
      <c r="A679" s="3492"/>
      <c r="B679" s="3493">
        <v>661</v>
      </c>
      <c r="C679" s="3493">
        <v>11</v>
      </c>
      <c r="D679" s="3500">
        <v>1118</v>
      </c>
      <c r="E679" s="3496">
        <v>44.19</v>
      </c>
      <c r="F679" s="3493">
        <v>3</v>
      </c>
      <c r="G679" s="3493" t="s">
        <v>3407</v>
      </c>
      <c r="H679" s="3492" t="s">
        <v>3815</v>
      </c>
      <c r="I679" s="3479" t="s">
        <v>3709</v>
      </c>
      <c r="J679" s="3479">
        <f>'[2]典型户型修正-办公'!S684</f>
        <v>65</v>
      </c>
      <c r="K679" s="3479">
        <f>'[2]典型户型修正-办公'!R684</f>
        <v>14820</v>
      </c>
    </row>
    <row r="680" spans="1:11">
      <c r="A680" s="3492"/>
      <c r="B680" s="3493">
        <v>662</v>
      </c>
      <c r="C680" s="3493">
        <v>11</v>
      </c>
      <c r="D680" s="3500">
        <v>1119</v>
      </c>
      <c r="E680" s="3496">
        <v>46.28</v>
      </c>
      <c r="F680" s="3493">
        <v>3</v>
      </c>
      <c r="G680" s="3493" t="s">
        <v>3407</v>
      </c>
      <c r="H680" s="3492" t="s">
        <v>3815</v>
      </c>
      <c r="I680" s="3479" t="s">
        <v>3709</v>
      </c>
      <c r="J680" s="3479">
        <f>'[2]典型户型修正-办公'!S685</f>
        <v>69</v>
      </c>
      <c r="K680" s="3479">
        <f>'[2]典型户型修正-办公'!R685</f>
        <v>14820</v>
      </c>
    </row>
    <row r="681" spans="1:11">
      <c r="A681" s="3492"/>
      <c r="B681" s="3493">
        <v>663</v>
      </c>
      <c r="C681" s="3493">
        <v>11</v>
      </c>
      <c r="D681" s="3500">
        <v>1120</v>
      </c>
      <c r="E681" s="3496">
        <v>47.76</v>
      </c>
      <c r="F681" s="3493">
        <v>3</v>
      </c>
      <c r="G681" s="3493" t="s">
        <v>3407</v>
      </c>
      <c r="H681" s="3492" t="s">
        <v>3815</v>
      </c>
      <c r="I681" s="3479" t="s">
        <v>3709</v>
      </c>
      <c r="J681" s="3479">
        <f>'[2]典型户型修正-办公'!S686</f>
        <v>71</v>
      </c>
      <c r="K681" s="3479">
        <f>'[2]典型户型修正-办公'!R686</f>
        <v>14820</v>
      </c>
    </row>
    <row r="682" spans="1:11">
      <c r="A682" s="3492"/>
      <c r="B682" s="3493">
        <v>664</v>
      </c>
      <c r="C682" s="3493">
        <v>11</v>
      </c>
      <c r="D682" s="3500">
        <v>1121</v>
      </c>
      <c r="E682" s="3496">
        <v>48.71</v>
      </c>
      <c r="F682" s="3493">
        <v>3</v>
      </c>
      <c r="G682" s="3493" t="s">
        <v>3407</v>
      </c>
      <c r="H682" s="3492" t="s">
        <v>3815</v>
      </c>
      <c r="I682" s="3479" t="s">
        <v>3709</v>
      </c>
      <c r="J682" s="3479">
        <f>'[2]典型户型修正-办公'!S687</f>
        <v>72</v>
      </c>
      <c r="K682" s="3479">
        <f>'[2]典型户型修正-办公'!R687</f>
        <v>14820</v>
      </c>
    </row>
    <row r="683" spans="1:11">
      <c r="A683" s="3492"/>
      <c r="B683" s="3493">
        <v>665</v>
      </c>
      <c r="C683" s="3493">
        <v>11</v>
      </c>
      <c r="D683" s="3500">
        <v>1122</v>
      </c>
      <c r="E683" s="3496">
        <v>49</v>
      </c>
      <c r="F683" s="3493">
        <v>3</v>
      </c>
      <c r="G683" s="3493" t="s">
        <v>3407</v>
      </c>
      <c r="H683" s="3492" t="s">
        <v>3815</v>
      </c>
      <c r="I683" s="3479" t="s">
        <v>3709</v>
      </c>
      <c r="J683" s="3479">
        <f>'[2]典型户型修正-办公'!S688</f>
        <v>73</v>
      </c>
      <c r="K683" s="3479">
        <f>'[2]典型户型修正-办公'!R688</f>
        <v>14820</v>
      </c>
    </row>
    <row r="684" spans="1:11">
      <c r="A684" s="3492"/>
      <c r="B684" s="3493">
        <v>666</v>
      </c>
      <c r="C684" s="3493">
        <v>11</v>
      </c>
      <c r="D684" s="3500">
        <v>1123</v>
      </c>
      <c r="E684" s="3496">
        <v>48.7</v>
      </c>
      <c r="F684" s="3493">
        <v>3</v>
      </c>
      <c r="G684" s="3493" t="s">
        <v>3407</v>
      </c>
      <c r="H684" s="3492" t="s">
        <v>3815</v>
      </c>
      <c r="I684" s="3479" t="s">
        <v>3709</v>
      </c>
      <c r="J684" s="3479">
        <f>'[2]典型户型修正-办公'!S689</f>
        <v>72</v>
      </c>
      <c r="K684" s="3479">
        <f>'[2]典型户型修正-办公'!R689</f>
        <v>14820</v>
      </c>
    </row>
    <row r="685" spans="1:11">
      <c r="A685" s="3492"/>
      <c r="B685" s="3493">
        <v>667</v>
      </c>
      <c r="C685" s="3493">
        <v>11</v>
      </c>
      <c r="D685" s="3500">
        <v>1124</v>
      </c>
      <c r="E685" s="3496">
        <v>73.150000000000006</v>
      </c>
      <c r="F685" s="3493">
        <v>3</v>
      </c>
      <c r="G685" s="3493" t="s">
        <v>3407</v>
      </c>
      <c r="H685" s="3492" t="s">
        <v>3815</v>
      </c>
      <c r="I685" s="3479" t="s">
        <v>3709</v>
      </c>
      <c r="J685" s="3479">
        <f>'[2]典型户型修正-办公'!S690</f>
        <v>109</v>
      </c>
      <c r="K685" s="3479">
        <f>'[2]典型户型修正-办公'!R690</f>
        <v>14968</v>
      </c>
    </row>
    <row r="686" spans="1:11">
      <c r="A686" s="3492"/>
      <c r="B686" s="3493">
        <v>668</v>
      </c>
      <c r="C686" s="3493">
        <v>12</v>
      </c>
      <c r="D686" s="3500">
        <v>1201</v>
      </c>
      <c r="E686" s="3496">
        <v>50.15</v>
      </c>
      <c r="F686" s="3493">
        <v>3</v>
      </c>
      <c r="G686" s="3493" t="s">
        <v>3407</v>
      </c>
      <c r="H686" s="3492" t="s">
        <v>3815</v>
      </c>
      <c r="I686" s="3479" t="s">
        <v>3709</v>
      </c>
      <c r="J686" s="3479">
        <f>'[2]典型户型修正-办公'!S691</f>
        <v>74</v>
      </c>
      <c r="K686" s="3479">
        <f>'[2]典型户型修正-办公'!R691</f>
        <v>14820</v>
      </c>
    </row>
    <row r="687" spans="1:11">
      <c r="A687" s="3492"/>
      <c r="B687" s="3493">
        <v>669</v>
      </c>
      <c r="C687" s="3493">
        <v>12</v>
      </c>
      <c r="D687" s="3500">
        <v>1202</v>
      </c>
      <c r="E687" s="3496">
        <v>49.74</v>
      </c>
      <c r="F687" s="3493">
        <v>3</v>
      </c>
      <c r="G687" s="3493" t="s">
        <v>3407</v>
      </c>
      <c r="H687" s="3492" t="s">
        <v>3815</v>
      </c>
      <c r="I687" s="3479" t="s">
        <v>3709</v>
      </c>
      <c r="J687" s="3479">
        <f>'[2]典型户型修正-办公'!S692</f>
        <v>74</v>
      </c>
      <c r="K687" s="3479">
        <f>'[2]典型户型修正-办公'!R692</f>
        <v>14820</v>
      </c>
    </row>
    <row r="688" spans="1:11">
      <c r="A688" s="3492"/>
      <c r="B688" s="3493">
        <v>670</v>
      </c>
      <c r="C688" s="3493">
        <v>12</v>
      </c>
      <c r="D688" s="3500">
        <v>1203</v>
      </c>
      <c r="E688" s="3496">
        <v>49.74</v>
      </c>
      <c r="F688" s="3493">
        <v>3</v>
      </c>
      <c r="G688" s="3493" t="s">
        <v>3407</v>
      </c>
      <c r="H688" s="3492" t="s">
        <v>3815</v>
      </c>
      <c r="I688" s="3479" t="s">
        <v>3709</v>
      </c>
      <c r="J688" s="3479">
        <f>'[2]典型户型修正-办公'!S693</f>
        <v>74</v>
      </c>
      <c r="K688" s="3479">
        <f>'[2]典型户型修正-办公'!R693</f>
        <v>14820</v>
      </c>
    </row>
    <row r="689" spans="1:11">
      <c r="A689" s="3492"/>
      <c r="B689" s="3493">
        <v>671</v>
      </c>
      <c r="C689" s="3493">
        <v>12</v>
      </c>
      <c r="D689" s="3500">
        <v>1204</v>
      </c>
      <c r="E689" s="3496">
        <v>49.74</v>
      </c>
      <c r="F689" s="3493">
        <v>3</v>
      </c>
      <c r="G689" s="3493" t="s">
        <v>3407</v>
      </c>
      <c r="H689" s="3492" t="s">
        <v>3815</v>
      </c>
      <c r="I689" s="3479" t="s">
        <v>3709</v>
      </c>
      <c r="J689" s="3479">
        <f>'[2]典型户型修正-办公'!S694</f>
        <v>74</v>
      </c>
      <c r="K689" s="3479">
        <f>'[2]典型户型修正-办公'!R694</f>
        <v>14820</v>
      </c>
    </row>
    <row r="690" spans="1:11">
      <c r="A690" s="3492"/>
      <c r="B690" s="3493">
        <v>672</v>
      </c>
      <c r="C690" s="3493">
        <v>12</v>
      </c>
      <c r="D690" s="3500">
        <v>1205</v>
      </c>
      <c r="E690" s="3496">
        <v>49.74</v>
      </c>
      <c r="F690" s="3493">
        <v>3</v>
      </c>
      <c r="G690" s="3493" t="s">
        <v>3407</v>
      </c>
      <c r="H690" s="3492" t="s">
        <v>3815</v>
      </c>
      <c r="I690" s="3479" t="s">
        <v>3709</v>
      </c>
      <c r="J690" s="3479">
        <f>'[2]典型户型修正-办公'!S695</f>
        <v>74</v>
      </c>
      <c r="K690" s="3479">
        <f>'[2]典型户型修正-办公'!R695</f>
        <v>14820</v>
      </c>
    </row>
    <row r="691" spans="1:11">
      <c r="A691" s="3492"/>
      <c r="B691" s="3493">
        <v>673</v>
      </c>
      <c r="C691" s="3493">
        <v>12</v>
      </c>
      <c r="D691" s="3500">
        <v>1206</v>
      </c>
      <c r="E691" s="3496">
        <v>49.74</v>
      </c>
      <c r="F691" s="3493">
        <v>3</v>
      </c>
      <c r="G691" s="3493" t="s">
        <v>3407</v>
      </c>
      <c r="H691" s="3492" t="s">
        <v>3815</v>
      </c>
      <c r="I691" s="3479" t="s">
        <v>3709</v>
      </c>
      <c r="J691" s="3479">
        <f>'[2]典型户型修正-办公'!S696</f>
        <v>74</v>
      </c>
      <c r="K691" s="3479">
        <f>'[2]典型户型修正-办公'!R696</f>
        <v>14820</v>
      </c>
    </row>
    <row r="692" spans="1:11">
      <c r="A692" s="3492"/>
      <c r="B692" s="3493">
        <v>674</v>
      </c>
      <c r="C692" s="3493">
        <v>12</v>
      </c>
      <c r="D692" s="3500">
        <v>1207</v>
      </c>
      <c r="E692" s="3496">
        <v>49.74</v>
      </c>
      <c r="F692" s="3493">
        <v>3</v>
      </c>
      <c r="G692" s="3493" t="s">
        <v>3407</v>
      </c>
      <c r="H692" s="3492" t="s">
        <v>3815</v>
      </c>
      <c r="I692" s="3479" t="s">
        <v>3709</v>
      </c>
      <c r="J692" s="3479">
        <f>'[2]典型户型修正-办公'!S697</f>
        <v>74</v>
      </c>
      <c r="K692" s="3479">
        <f>'[2]典型户型修正-办公'!R697</f>
        <v>14820</v>
      </c>
    </row>
    <row r="693" spans="1:11">
      <c r="A693" s="3492"/>
      <c r="B693" s="3493">
        <v>675</v>
      </c>
      <c r="C693" s="3493">
        <v>12</v>
      </c>
      <c r="D693" s="3500">
        <v>1208</v>
      </c>
      <c r="E693" s="3496">
        <v>49.74</v>
      </c>
      <c r="F693" s="3493">
        <v>3</v>
      </c>
      <c r="G693" s="3493" t="s">
        <v>3407</v>
      </c>
      <c r="H693" s="3492" t="s">
        <v>3815</v>
      </c>
      <c r="I693" s="3479" t="s">
        <v>3709</v>
      </c>
      <c r="J693" s="3479">
        <f>'[2]典型户型修正-办公'!S698</f>
        <v>74</v>
      </c>
      <c r="K693" s="3479">
        <f>'[2]典型户型修正-办公'!R698</f>
        <v>14820</v>
      </c>
    </row>
    <row r="694" spans="1:11">
      <c r="A694" s="3492"/>
      <c r="B694" s="3493">
        <v>676</v>
      </c>
      <c r="C694" s="3493">
        <v>12</v>
      </c>
      <c r="D694" s="3500">
        <v>1209</v>
      </c>
      <c r="E694" s="3496">
        <v>49.74</v>
      </c>
      <c r="F694" s="3493">
        <v>3</v>
      </c>
      <c r="G694" s="3493" t="s">
        <v>3407</v>
      </c>
      <c r="H694" s="3492" t="s">
        <v>3815</v>
      </c>
      <c r="I694" s="3479" t="s">
        <v>3709</v>
      </c>
      <c r="J694" s="3479">
        <f>'[2]典型户型修正-办公'!S699</f>
        <v>74</v>
      </c>
      <c r="K694" s="3479">
        <f>'[2]典型户型修正-办公'!R699</f>
        <v>14820</v>
      </c>
    </row>
    <row r="695" spans="1:11">
      <c r="A695" s="3492"/>
      <c r="B695" s="3493">
        <v>677</v>
      </c>
      <c r="C695" s="3493">
        <v>12</v>
      </c>
      <c r="D695" s="3500">
        <v>1210</v>
      </c>
      <c r="E695" s="3496">
        <v>49.74</v>
      </c>
      <c r="F695" s="3493">
        <v>3</v>
      </c>
      <c r="G695" s="3493" t="s">
        <v>3407</v>
      </c>
      <c r="H695" s="3492" t="s">
        <v>3815</v>
      </c>
      <c r="I695" s="3479" t="s">
        <v>3709</v>
      </c>
      <c r="J695" s="3479">
        <f>'[2]典型户型修正-办公'!S700</f>
        <v>74</v>
      </c>
      <c r="K695" s="3479">
        <f>'[2]典型户型修正-办公'!R700</f>
        <v>14820</v>
      </c>
    </row>
    <row r="696" spans="1:11">
      <c r="A696" s="3492"/>
      <c r="B696" s="3493">
        <v>678</v>
      </c>
      <c r="C696" s="3493">
        <v>12</v>
      </c>
      <c r="D696" s="3500">
        <v>1211</v>
      </c>
      <c r="E696" s="3496">
        <v>49.74</v>
      </c>
      <c r="F696" s="3493">
        <v>3</v>
      </c>
      <c r="G696" s="3493" t="s">
        <v>3407</v>
      </c>
      <c r="H696" s="3492" t="s">
        <v>3815</v>
      </c>
      <c r="I696" s="3479" t="s">
        <v>3709</v>
      </c>
      <c r="J696" s="3479">
        <f>'[2]典型户型修正-办公'!S701</f>
        <v>74</v>
      </c>
      <c r="K696" s="3479">
        <f>'[2]典型户型修正-办公'!R701</f>
        <v>14820</v>
      </c>
    </row>
    <row r="697" spans="1:11">
      <c r="A697" s="3492"/>
      <c r="B697" s="3493">
        <v>679</v>
      </c>
      <c r="C697" s="3493">
        <v>12</v>
      </c>
      <c r="D697" s="3500">
        <v>1212</v>
      </c>
      <c r="E697" s="3496">
        <v>49.74</v>
      </c>
      <c r="F697" s="3493">
        <v>3</v>
      </c>
      <c r="G697" s="3493" t="s">
        <v>3407</v>
      </c>
      <c r="H697" s="3492" t="s">
        <v>3815</v>
      </c>
      <c r="I697" s="3479" t="s">
        <v>3709</v>
      </c>
      <c r="J697" s="3479">
        <f>'[2]典型户型修正-办公'!S702</f>
        <v>74</v>
      </c>
      <c r="K697" s="3479">
        <f>'[2]典型户型修正-办公'!R702</f>
        <v>14820</v>
      </c>
    </row>
    <row r="698" spans="1:11">
      <c r="A698" s="3492"/>
      <c r="B698" s="3493">
        <v>680</v>
      </c>
      <c r="C698" s="3493">
        <v>12</v>
      </c>
      <c r="D698" s="3500">
        <v>1213</v>
      </c>
      <c r="E698" s="3496">
        <v>49.74</v>
      </c>
      <c r="F698" s="3493">
        <v>3</v>
      </c>
      <c r="G698" s="3493" t="s">
        <v>3407</v>
      </c>
      <c r="H698" s="3492" t="s">
        <v>3815</v>
      </c>
      <c r="I698" s="3479" t="s">
        <v>3709</v>
      </c>
      <c r="J698" s="3479">
        <f>'[2]典型户型修正-办公'!S703</f>
        <v>74</v>
      </c>
      <c r="K698" s="3479">
        <f>'[2]典型户型修正-办公'!R703</f>
        <v>14820</v>
      </c>
    </row>
    <row r="699" spans="1:11">
      <c r="A699" s="3492"/>
      <c r="B699" s="3493">
        <v>681</v>
      </c>
      <c r="C699" s="3493">
        <v>12</v>
      </c>
      <c r="D699" s="3500">
        <v>1214</v>
      </c>
      <c r="E699" s="3496">
        <v>49.74</v>
      </c>
      <c r="F699" s="3493">
        <v>3</v>
      </c>
      <c r="G699" s="3493" t="s">
        <v>3407</v>
      </c>
      <c r="H699" s="3492" t="s">
        <v>3815</v>
      </c>
      <c r="I699" s="3479" t="s">
        <v>3709</v>
      </c>
      <c r="J699" s="3479">
        <f>'[2]典型户型修正-办公'!S704</f>
        <v>74</v>
      </c>
      <c r="K699" s="3479">
        <f>'[2]典型户型修正-办公'!R704</f>
        <v>14820</v>
      </c>
    </row>
    <row r="700" spans="1:11">
      <c r="A700" s="3492"/>
      <c r="B700" s="3493">
        <v>682</v>
      </c>
      <c r="C700" s="3493">
        <v>12</v>
      </c>
      <c r="D700" s="3500">
        <v>1215</v>
      </c>
      <c r="E700" s="3496">
        <v>68.94</v>
      </c>
      <c r="F700" s="3493">
        <v>3</v>
      </c>
      <c r="G700" s="3493" t="s">
        <v>3407</v>
      </c>
      <c r="H700" s="3492" t="s">
        <v>3815</v>
      </c>
      <c r="I700" s="3479" t="s">
        <v>3709</v>
      </c>
      <c r="J700" s="3479">
        <f>'[2]典型户型修正-办公'!S705</f>
        <v>103</v>
      </c>
      <c r="K700" s="3479">
        <f>'[2]典型户型修正-办公'!R705</f>
        <v>14968</v>
      </c>
    </row>
    <row r="701" spans="1:11">
      <c r="A701" s="3492"/>
      <c r="B701" s="3493">
        <v>683</v>
      </c>
      <c r="C701" s="3493">
        <v>12</v>
      </c>
      <c r="D701" s="3500">
        <v>1216</v>
      </c>
      <c r="E701" s="3496">
        <v>38.19</v>
      </c>
      <c r="F701" s="3493">
        <v>3</v>
      </c>
      <c r="G701" s="3493" t="s">
        <v>3407</v>
      </c>
      <c r="H701" s="3492" t="s">
        <v>3815</v>
      </c>
      <c r="I701" s="3479" t="s">
        <v>3709</v>
      </c>
      <c r="J701" s="3479">
        <f>'[2]典型户型修正-办公'!S706</f>
        <v>57</v>
      </c>
      <c r="K701" s="3479">
        <f>'[2]典型户型修正-办公'!R706</f>
        <v>14820</v>
      </c>
    </row>
    <row r="702" spans="1:11">
      <c r="A702" s="3492"/>
      <c r="B702" s="3493">
        <v>684</v>
      </c>
      <c r="C702" s="3493">
        <v>12</v>
      </c>
      <c r="D702" s="3500">
        <v>1217</v>
      </c>
      <c r="E702" s="3496">
        <v>41.5</v>
      </c>
      <c r="F702" s="3493">
        <v>3</v>
      </c>
      <c r="G702" s="3493" t="s">
        <v>3407</v>
      </c>
      <c r="H702" s="3492" t="s">
        <v>3815</v>
      </c>
      <c r="I702" s="3479" t="s">
        <v>3709</v>
      </c>
      <c r="J702" s="3479">
        <f>'[2]典型户型修正-办公'!S707</f>
        <v>62</v>
      </c>
      <c r="K702" s="3479">
        <f>'[2]典型户型修正-办公'!R707</f>
        <v>14820</v>
      </c>
    </row>
    <row r="703" spans="1:11">
      <c r="A703" s="3492"/>
      <c r="B703" s="3493">
        <v>685</v>
      </c>
      <c r="C703" s="3493">
        <v>12</v>
      </c>
      <c r="D703" s="3500">
        <v>1218</v>
      </c>
      <c r="E703" s="3496">
        <v>44.19</v>
      </c>
      <c r="F703" s="3493">
        <v>3</v>
      </c>
      <c r="G703" s="3493" t="s">
        <v>3407</v>
      </c>
      <c r="H703" s="3492" t="s">
        <v>3815</v>
      </c>
      <c r="I703" s="3479" t="s">
        <v>3709</v>
      </c>
      <c r="J703" s="3479">
        <f>'[2]典型户型修正-办公'!S708</f>
        <v>65</v>
      </c>
      <c r="K703" s="3479">
        <f>'[2]典型户型修正-办公'!R708</f>
        <v>14820</v>
      </c>
    </row>
    <row r="704" spans="1:11">
      <c r="A704" s="3492"/>
      <c r="B704" s="3493">
        <v>686</v>
      </c>
      <c r="C704" s="3493">
        <v>12</v>
      </c>
      <c r="D704" s="3500">
        <v>1219</v>
      </c>
      <c r="E704" s="3496">
        <v>46.28</v>
      </c>
      <c r="F704" s="3493">
        <v>3</v>
      </c>
      <c r="G704" s="3493" t="s">
        <v>3407</v>
      </c>
      <c r="H704" s="3492" t="s">
        <v>3815</v>
      </c>
      <c r="I704" s="3479" t="s">
        <v>3709</v>
      </c>
      <c r="J704" s="3479">
        <f>'[2]典型户型修正-办公'!S709</f>
        <v>69</v>
      </c>
      <c r="K704" s="3479">
        <f>'[2]典型户型修正-办公'!R709</f>
        <v>14820</v>
      </c>
    </row>
    <row r="705" spans="1:11">
      <c r="A705" s="3492"/>
      <c r="B705" s="3493">
        <v>687</v>
      </c>
      <c r="C705" s="3493">
        <v>12</v>
      </c>
      <c r="D705" s="3500">
        <v>1220</v>
      </c>
      <c r="E705" s="3496">
        <v>47.76</v>
      </c>
      <c r="F705" s="3493">
        <v>3</v>
      </c>
      <c r="G705" s="3493" t="s">
        <v>3407</v>
      </c>
      <c r="H705" s="3492" t="s">
        <v>3815</v>
      </c>
      <c r="I705" s="3479" t="s">
        <v>3709</v>
      </c>
      <c r="J705" s="3479">
        <f>'[2]典型户型修正-办公'!S710</f>
        <v>71</v>
      </c>
      <c r="K705" s="3479">
        <f>'[2]典型户型修正-办公'!R710</f>
        <v>14820</v>
      </c>
    </row>
    <row r="706" spans="1:11">
      <c r="A706" s="3492"/>
      <c r="B706" s="3493">
        <v>688</v>
      </c>
      <c r="C706" s="3493">
        <v>12</v>
      </c>
      <c r="D706" s="3500">
        <v>1221</v>
      </c>
      <c r="E706" s="3496">
        <v>48.71</v>
      </c>
      <c r="F706" s="3493">
        <v>3</v>
      </c>
      <c r="G706" s="3493" t="s">
        <v>3407</v>
      </c>
      <c r="H706" s="3492" t="s">
        <v>3815</v>
      </c>
      <c r="I706" s="3479" t="s">
        <v>3709</v>
      </c>
      <c r="J706" s="3479">
        <f>'[2]典型户型修正-办公'!S711</f>
        <v>72</v>
      </c>
      <c r="K706" s="3479">
        <f>'[2]典型户型修正-办公'!R711</f>
        <v>14820</v>
      </c>
    </row>
    <row r="707" spans="1:11">
      <c r="A707" s="3492"/>
      <c r="B707" s="3493">
        <v>689</v>
      </c>
      <c r="C707" s="3493">
        <v>12</v>
      </c>
      <c r="D707" s="3500">
        <v>1222</v>
      </c>
      <c r="E707" s="3496">
        <v>49</v>
      </c>
      <c r="F707" s="3493">
        <v>3</v>
      </c>
      <c r="G707" s="3493" t="s">
        <v>3407</v>
      </c>
      <c r="H707" s="3492" t="s">
        <v>3815</v>
      </c>
      <c r="I707" s="3479" t="s">
        <v>3709</v>
      </c>
      <c r="J707" s="3479">
        <f>'[2]典型户型修正-办公'!S712</f>
        <v>73</v>
      </c>
      <c r="K707" s="3479">
        <f>'[2]典型户型修正-办公'!R712</f>
        <v>14820</v>
      </c>
    </row>
    <row r="708" spans="1:11">
      <c r="A708" s="3492"/>
      <c r="B708" s="3493">
        <v>690</v>
      </c>
      <c r="C708" s="3493">
        <v>12</v>
      </c>
      <c r="D708" s="3500">
        <v>1223</v>
      </c>
      <c r="E708" s="3496">
        <v>48.7</v>
      </c>
      <c r="F708" s="3493">
        <v>3</v>
      </c>
      <c r="G708" s="3493" t="s">
        <v>3407</v>
      </c>
      <c r="H708" s="3492" t="s">
        <v>3815</v>
      </c>
      <c r="I708" s="3479" t="s">
        <v>3709</v>
      </c>
      <c r="J708" s="3479">
        <f>'[2]典型户型修正-办公'!S713</f>
        <v>72</v>
      </c>
      <c r="K708" s="3479">
        <f>'[2]典型户型修正-办公'!R713</f>
        <v>14820</v>
      </c>
    </row>
    <row r="709" spans="1:11">
      <c r="A709" s="3492"/>
      <c r="B709" s="3493">
        <v>691</v>
      </c>
      <c r="C709" s="3493">
        <v>12</v>
      </c>
      <c r="D709" s="3500">
        <v>1224</v>
      </c>
      <c r="E709" s="3496">
        <v>73.150000000000006</v>
      </c>
      <c r="F709" s="3493">
        <v>3</v>
      </c>
      <c r="G709" s="3493" t="s">
        <v>3407</v>
      </c>
      <c r="H709" s="3492" t="s">
        <v>3815</v>
      </c>
      <c r="I709" s="3479" t="s">
        <v>3709</v>
      </c>
      <c r="J709" s="3479">
        <f>'[2]典型户型修正-办公'!S714</f>
        <v>109</v>
      </c>
      <c r="K709" s="3479">
        <f>'[2]典型户型修正-办公'!R714</f>
        <v>14968</v>
      </c>
    </row>
    <row r="710" spans="1:11">
      <c r="A710" s="3492"/>
      <c r="B710" s="3493">
        <v>692</v>
      </c>
      <c r="C710" s="3493">
        <v>13</v>
      </c>
      <c r="D710" s="3500">
        <v>1301</v>
      </c>
      <c r="E710" s="3496">
        <v>50.15</v>
      </c>
      <c r="F710" s="3493">
        <v>3</v>
      </c>
      <c r="G710" s="3493" t="s">
        <v>3407</v>
      </c>
      <c r="H710" s="3492" t="s">
        <v>3815</v>
      </c>
      <c r="I710" s="3479" t="s">
        <v>3709</v>
      </c>
      <c r="J710" s="3479">
        <f>'[2]典型户型修正-办公'!S715</f>
        <v>74</v>
      </c>
      <c r="K710" s="3479">
        <f>'[2]典型户型修正-办公'!R715</f>
        <v>14820</v>
      </c>
    </row>
    <row r="711" spans="1:11">
      <c r="A711" s="3492"/>
      <c r="B711" s="3493">
        <v>693</v>
      </c>
      <c r="C711" s="3493">
        <v>13</v>
      </c>
      <c r="D711" s="3500">
        <v>1302</v>
      </c>
      <c r="E711" s="3496">
        <v>49.74</v>
      </c>
      <c r="F711" s="3493">
        <v>3</v>
      </c>
      <c r="G711" s="3493" t="s">
        <v>3407</v>
      </c>
      <c r="H711" s="3492" t="s">
        <v>3815</v>
      </c>
      <c r="I711" s="3479" t="s">
        <v>3709</v>
      </c>
      <c r="J711" s="3479">
        <f>'[2]典型户型修正-办公'!S716</f>
        <v>74</v>
      </c>
      <c r="K711" s="3479">
        <f>'[2]典型户型修正-办公'!R716</f>
        <v>14820</v>
      </c>
    </row>
    <row r="712" spans="1:11">
      <c r="A712" s="3492"/>
      <c r="B712" s="3493">
        <v>694</v>
      </c>
      <c r="C712" s="3493">
        <v>13</v>
      </c>
      <c r="D712" s="3500">
        <v>1303</v>
      </c>
      <c r="E712" s="3496">
        <v>49.74</v>
      </c>
      <c r="F712" s="3493">
        <v>3</v>
      </c>
      <c r="G712" s="3493" t="s">
        <v>3407</v>
      </c>
      <c r="H712" s="3492" t="s">
        <v>3815</v>
      </c>
      <c r="I712" s="3479" t="s">
        <v>3709</v>
      </c>
      <c r="J712" s="3479">
        <f>'[2]典型户型修正-办公'!S717</f>
        <v>74</v>
      </c>
      <c r="K712" s="3479">
        <f>'[2]典型户型修正-办公'!R717</f>
        <v>14820</v>
      </c>
    </row>
    <row r="713" spans="1:11">
      <c r="A713" s="3492"/>
      <c r="B713" s="3493">
        <v>695</v>
      </c>
      <c r="C713" s="3493">
        <v>13</v>
      </c>
      <c r="D713" s="3500">
        <v>1304</v>
      </c>
      <c r="E713" s="3496">
        <v>49.74</v>
      </c>
      <c r="F713" s="3493">
        <v>3</v>
      </c>
      <c r="G713" s="3493" t="s">
        <v>3407</v>
      </c>
      <c r="H713" s="3492" t="s">
        <v>3815</v>
      </c>
      <c r="I713" s="3479" t="s">
        <v>3709</v>
      </c>
      <c r="J713" s="3479">
        <f>'[2]典型户型修正-办公'!S718</f>
        <v>74</v>
      </c>
      <c r="K713" s="3479">
        <f>'[2]典型户型修正-办公'!R718</f>
        <v>14820</v>
      </c>
    </row>
    <row r="714" spans="1:11">
      <c r="A714" s="3492"/>
      <c r="B714" s="3493">
        <v>696</v>
      </c>
      <c r="C714" s="3493">
        <v>13</v>
      </c>
      <c r="D714" s="3500">
        <v>1305</v>
      </c>
      <c r="E714" s="3496">
        <v>49.74</v>
      </c>
      <c r="F714" s="3493">
        <v>3</v>
      </c>
      <c r="G714" s="3493" t="s">
        <v>3407</v>
      </c>
      <c r="H714" s="3492" t="s">
        <v>3815</v>
      </c>
      <c r="I714" s="3479" t="s">
        <v>3709</v>
      </c>
      <c r="J714" s="3479">
        <f>'[2]典型户型修正-办公'!S719</f>
        <v>74</v>
      </c>
      <c r="K714" s="3479">
        <f>'[2]典型户型修正-办公'!R719</f>
        <v>14820</v>
      </c>
    </row>
    <row r="715" spans="1:11">
      <c r="A715" s="3492"/>
      <c r="B715" s="3493">
        <v>697</v>
      </c>
      <c r="C715" s="3493">
        <v>13</v>
      </c>
      <c r="D715" s="3500">
        <v>1306</v>
      </c>
      <c r="E715" s="3496">
        <v>49.74</v>
      </c>
      <c r="F715" s="3493">
        <v>3</v>
      </c>
      <c r="G715" s="3493" t="s">
        <v>3407</v>
      </c>
      <c r="H715" s="3492" t="s">
        <v>3815</v>
      </c>
      <c r="I715" s="3479" t="s">
        <v>3709</v>
      </c>
      <c r="J715" s="3479">
        <f>'[2]典型户型修正-办公'!S720</f>
        <v>74</v>
      </c>
      <c r="K715" s="3479">
        <f>'[2]典型户型修正-办公'!R720</f>
        <v>14820</v>
      </c>
    </row>
    <row r="716" spans="1:11">
      <c r="A716" s="3492"/>
      <c r="B716" s="3493">
        <v>698</v>
      </c>
      <c r="C716" s="3493">
        <v>13</v>
      </c>
      <c r="D716" s="3500">
        <v>1307</v>
      </c>
      <c r="E716" s="3496">
        <v>49.74</v>
      </c>
      <c r="F716" s="3493">
        <v>3</v>
      </c>
      <c r="G716" s="3493" t="s">
        <v>3407</v>
      </c>
      <c r="H716" s="3492" t="s">
        <v>3815</v>
      </c>
      <c r="I716" s="3479" t="s">
        <v>3709</v>
      </c>
      <c r="J716" s="3479">
        <f>'[2]典型户型修正-办公'!S721</f>
        <v>74</v>
      </c>
      <c r="K716" s="3479">
        <f>'[2]典型户型修正-办公'!R721</f>
        <v>14820</v>
      </c>
    </row>
    <row r="717" spans="1:11">
      <c r="A717" s="3492"/>
      <c r="B717" s="3493">
        <v>699</v>
      </c>
      <c r="C717" s="3493">
        <v>13</v>
      </c>
      <c r="D717" s="3500">
        <v>1308</v>
      </c>
      <c r="E717" s="3496">
        <v>49.74</v>
      </c>
      <c r="F717" s="3493">
        <v>3</v>
      </c>
      <c r="G717" s="3493" t="s">
        <v>3407</v>
      </c>
      <c r="H717" s="3492" t="s">
        <v>3815</v>
      </c>
      <c r="I717" s="3479" t="s">
        <v>3709</v>
      </c>
      <c r="J717" s="3479">
        <f>'[2]典型户型修正-办公'!S722</f>
        <v>74</v>
      </c>
      <c r="K717" s="3479">
        <f>'[2]典型户型修正-办公'!R722</f>
        <v>14820</v>
      </c>
    </row>
    <row r="718" spans="1:11">
      <c r="A718" s="3492"/>
      <c r="B718" s="3493">
        <v>700</v>
      </c>
      <c r="C718" s="3493">
        <v>13</v>
      </c>
      <c r="D718" s="3500">
        <v>1309</v>
      </c>
      <c r="E718" s="3496">
        <v>49.74</v>
      </c>
      <c r="F718" s="3493">
        <v>3</v>
      </c>
      <c r="G718" s="3493" t="s">
        <v>3407</v>
      </c>
      <c r="H718" s="3492" t="s">
        <v>3815</v>
      </c>
      <c r="I718" s="3479" t="s">
        <v>3709</v>
      </c>
      <c r="J718" s="3479">
        <f>'[2]典型户型修正-办公'!S723</f>
        <v>74</v>
      </c>
      <c r="K718" s="3479">
        <f>'[2]典型户型修正-办公'!R723</f>
        <v>14820</v>
      </c>
    </row>
    <row r="719" spans="1:11">
      <c r="A719" s="3492"/>
      <c r="B719" s="3493">
        <v>701</v>
      </c>
      <c r="C719" s="3493">
        <v>13</v>
      </c>
      <c r="D719" s="3500">
        <v>1310</v>
      </c>
      <c r="E719" s="3496">
        <v>49.74</v>
      </c>
      <c r="F719" s="3493">
        <v>3</v>
      </c>
      <c r="G719" s="3493" t="s">
        <v>3407</v>
      </c>
      <c r="H719" s="3492" t="s">
        <v>3815</v>
      </c>
      <c r="I719" s="3479" t="s">
        <v>3709</v>
      </c>
      <c r="J719" s="3479">
        <f>'[2]典型户型修正-办公'!S724</f>
        <v>74</v>
      </c>
      <c r="K719" s="3479">
        <f>'[2]典型户型修正-办公'!R724</f>
        <v>14820</v>
      </c>
    </row>
    <row r="720" spans="1:11">
      <c r="A720" s="3492"/>
      <c r="B720" s="3493">
        <v>702</v>
      </c>
      <c r="C720" s="3493">
        <v>13</v>
      </c>
      <c r="D720" s="3500">
        <v>1311</v>
      </c>
      <c r="E720" s="3496">
        <v>49.74</v>
      </c>
      <c r="F720" s="3493">
        <v>3</v>
      </c>
      <c r="G720" s="3493" t="s">
        <v>3407</v>
      </c>
      <c r="H720" s="3492" t="s">
        <v>3815</v>
      </c>
      <c r="I720" s="3479" t="s">
        <v>3709</v>
      </c>
      <c r="J720" s="3479">
        <f>'[2]典型户型修正-办公'!S725</f>
        <v>74</v>
      </c>
      <c r="K720" s="3479">
        <f>'[2]典型户型修正-办公'!R725</f>
        <v>14820</v>
      </c>
    </row>
    <row r="721" spans="1:11">
      <c r="A721" s="3492"/>
      <c r="B721" s="3493">
        <v>703</v>
      </c>
      <c r="C721" s="3493">
        <v>13</v>
      </c>
      <c r="D721" s="3500">
        <v>1312</v>
      </c>
      <c r="E721" s="3496">
        <v>49.74</v>
      </c>
      <c r="F721" s="3493">
        <v>3</v>
      </c>
      <c r="G721" s="3493" t="s">
        <v>3407</v>
      </c>
      <c r="H721" s="3492" t="s">
        <v>3815</v>
      </c>
      <c r="I721" s="3479" t="s">
        <v>3709</v>
      </c>
      <c r="J721" s="3479">
        <f>'[2]典型户型修正-办公'!S726</f>
        <v>74</v>
      </c>
      <c r="K721" s="3479">
        <f>'[2]典型户型修正-办公'!R726</f>
        <v>14820</v>
      </c>
    </row>
    <row r="722" spans="1:11">
      <c r="A722" s="3492"/>
      <c r="B722" s="3493">
        <v>704</v>
      </c>
      <c r="C722" s="3493">
        <v>13</v>
      </c>
      <c r="D722" s="3500">
        <v>1313</v>
      </c>
      <c r="E722" s="3496">
        <v>49.74</v>
      </c>
      <c r="F722" s="3493">
        <v>3</v>
      </c>
      <c r="G722" s="3493" t="s">
        <v>3407</v>
      </c>
      <c r="H722" s="3492" t="s">
        <v>3815</v>
      </c>
      <c r="I722" s="3479" t="s">
        <v>3709</v>
      </c>
      <c r="J722" s="3479">
        <f>'[2]典型户型修正-办公'!S727</f>
        <v>74</v>
      </c>
      <c r="K722" s="3479">
        <f>'[2]典型户型修正-办公'!R727</f>
        <v>14820</v>
      </c>
    </row>
    <row r="723" spans="1:11">
      <c r="A723" s="3492"/>
      <c r="B723" s="3493">
        <v>705</v>
      </c>
      <c r="C723" s="3493">
        <v>13</v>
      </c>
      <c r="D723" s="3500">
        <v>1314</v>
      </c>
      <c r="E723" s="3496">
        <v>49.74</v>
      </c>
      <c r="F723" s="3493">
        <v>3</v>
      </c>
      <c r="G723" s="3493" t="s">
        <v>3407</v>
      </c>
      <c r="H723" s="3492" t="s">
        <v>3815</v>
      </c>
      <c r="I723" s="3479" t="s">
        <v>3709</v>
      </c>
      <c r="J723" s="3479">
        <f>'[2]典型户型修正-办公'!S728</f>
        <v>74</v>
      </c>
      <c r="K723" s="3479">
        <f>'[2]典型户型修正-办公'!R728</f>
        <v>14820</v>
      </c>
    </row>
    <row r="724" spans="1:11">
      <c r="A724" s="3492"/>
      <c r="B724" s="3493">
        <v>706</v>
      </c>
      <c r="C724" s="3493">
        <v>13</v>
      </c>
      <c r="D724" s="3500">
        <v>1315</v>
      </c>
      <c r="E724" s="3496">
        <v>68.94</v>
      </c>
      <c r="F724" s="3493">
        <v>3</v>
      </c>
      <c r="G724" s="3493" t="s">
        <v>3407</v>
      </c>
      <c r="H724" s="3492" t="s">
        <v>3815</v>
      </c>
      <c r="I724" s="3479" t="s">
        <v>3709</v>
      </c>
      <c r="J724" s="3479">
        <f>'[2]典型户型修正-办公'!S729</f>
        <v>103</v>
      </c>
      <c r="K724" s="3479">
        <f>'[2]典型户型修正-办公'!R729</f>
        <v>14968</v>
      </c>
    </row>
    <row r="725" spans="1:11">
      <c r="A725" s="3492"/>
      <c r="B725" s="3493">
        <v>707</v>
      </c>
      <c r="C725" s="3493">
        <v>13</v>
      </c>
      <c r="D725" s="3500">
        <v>1316</v>
      </c>
      <c r="E725" s="3496">
        <v>38.19</v>
      </c>
      <c r="F725" s="3493">
        <v>3</v>
      </c>
      <c r="G725" s="3493" t="s">
        <v>3407</v>
      </c>
      <c r="H725" s="3492" t="s">
        <v>3815</v>
      </c>
      <c r="I725" s="3479" t="s">
        <v>3709</v>
      </c>
      <c r="J725" s="3479">
        <f>'[2]典型户型修正-办公'!S730</f>
        <v>57</v>
      </c>
      <c r="K725" s="3479">
        <f>'[2]典型户型修正-办公'!R730</f>
        <v>14820</v>
      </c>
    </row>
    <row r="726" spans="1:11">
      <c r="A726" s="3492"/>
      <c r="B726" s="3493">
        <v>708</v>
      </c>
      <c r="C726" s="3493">
        <v>13</v>
      </c>
      <c r="D726" s="3500">
        <v>1317</v>
      </c>
      <c r="E726" s="3496">
        <v>41.5</v>
      </c>
      <c r="F726" s="3493">
        <v>3</v>
      </c>
      <c r="G726" s="3493" t="s">
        <v>3407</v>
      </c>
      <c r="H726" s="3492" t="s">
        <v>3815</v>
      </c>
      <c r="I726" s="3479" t="s">
        <v>3709</v>
      </c>
      <c r="J726" s="3479">
        <f>'[2]典型户型修正-办公'!S731</f>
        <v>62</v>
      </c>
      <c r="K726" s="3479">
        <f>'[2]典型户型修正-办公'!R731</f>
        <v>14820</v>
      </c>
    </row>
    <row r="727" spans="1:11">
      <c r="A727" s="3492"/>
      <c r="B727" s="3493">
        <v>709</v>
      </c>
      <c r="C727" s="3493">
        <v>13</v>
      </c>
      <c r="D727" s="3500">
        <v>1318</v>
      </c>
      <c r="E727" s="3496">
        <v>44.19</v>
      </c>
      <c r="F727" s="3493">
        <v>3</v>
      </c>
      <c r="G727" s="3493" t="s">
        <v>3407</v>
      </c>
      <c r="H727" s="3492" t="s">
        <v>3815</v>
      </c>
      <c r="I727" s="3479" t="s">
        <v>3709</v>
      </c>
      <c r="J727" s="3479">
        <f>'[2]典型户型修正-办公'!S732</f>
        <v>65</v>
      </c>
      <c r="K727" s="3479">
        <f>'[2]典型户型修正-办公'!R732</f>
        <v>14820</v>
      </c>
    </row>
    <row r="728" spans="1:11">
      <c r="A728" s="3492"/>
      <c r="B728" s="3493">
        <v>710</v>
      </c>
      <c r="C728" s="3493">
        <v>13</v>
      </c>
      <c r="D728" s="3500">
        <v>1319</v>
      </c>
      <c r="E728" s="3496">
        <v>46.28</v>
      </c>
      <c r="F728" s="3493">
        <v>3</v>
      </c>
      <c r="G728" s="3493" t="s">
        <v>3407</v>
      </c>
      <c r="H728" s="3492" t="s">
        <v>3815</v>
      </c>
      <c r="I728" s="3479" t="s">
        <v>3709</v>
      </c>
      <c r="J728" s="3479">
        <f>'[2]典型户型修正-办公'!S733</f>
        <v>69</v>
      </c>
      <c r="K728" s="3479">
        <f>'[2]典型户型修正-办公'!R733</f>
        <v>14820</v>
      </c>
    </row>
    <row r="729" spans="1:11">
      <c r="A729" s="3492"/>
      <c r="B729" s="3493">
        <v>711</v>
      </c>
      <c r="C729" s="3493">
        <v>13</v>
      </c>
      <c r="D729" s="3500">
        <v>1320</v>
      </c>
      <c r="E729" s="3496">
        <v>47.76</v>
      </c>
      <c r="F729" s="3493">
        <v>3</v>
      </c>
      <c r="G729" s="3493" t="s">
        <v>3407</v>
      </c>
      <c r="H729" s="3492" t="s">
        <v>3815</v>
      </c>
      <c r="I729" s="3479" t="s">
        <v>3709</v>
      </c>
      <c r="J729" s="3479">
        <f>'[2]典型户型修正-办公'!S734</f>
        <v>71</v>
      </c>
      <c r="K729" s="3479">
        <f>'[2]典型户型修正-办公'!R734</f>
        <v>14820</v>
      </c>
    </row>
    <row r="730" spans="1:11">
      <c r="A730" s="3492"/>
      <c r="B730" s="3493">
        <v>712</v>
      </c>
      <c r="C730" s="3493">
        <v>13</v>
      </c>
      <c r="D730" s="3500">
        <v>1321</v>
      </c>
      <c r="E730" s="3496">
        <v>48.71</v>
      </c>
      <c r="F730" s="3493">
        <v>3</v>
      </c>
      <c r="G730" s="3493" t="s">
        <v>3407</v>
      </c>
      <c r="H730" s="3492" t="s">
        <v>3815</v>
      </c>
      <c r="I730" s="3479" t="s">
        <v>3709</v>
      </c>
      <c r="J730" s="3479">
        <f>'[2]典型户型修正-办公'!S735</f>
        <v>72</v>
      </c>
      <c r="K730" s="3479">
        <f>'[2]典型户型修正-办公'!R735</f>
        <v>14820</v>
      </c>
    </row>
    <row r="731" spans="1:11">
      <c r="A731" s="3492"/>
      <c r="B731" s="3493">
        <v>713</v>
      </c>
      <c r="C731" s="3493">
        <v>13</v>
      </c>
      <c r="D731" s="3500">
        <v>1322</v>
      </c>
      <c r="E731" s="3496">
        <v>49</v>
      </c>
      <c r="F731" s="3493">
        <v>3</v>
      </c>
      <c r="G731" s="3493" t="s">
        <v>3407</v>
      </c>
      <c r="H731" s="3492" t="s">
        <v>3815</v>
      </c>
      <c r="I731" s="3479" t="s">
        <v>3709</v>
      </c>
      <c r="J731" s="3479">
        <f>'[2]典型户型修正-办公'!S736</f>
        <v>73</v>
      </c>
      <c r="K731" s="3479">
        <f>'[2]典型户型修正-办公'!R736</f>
        <v>14820</v>
      </c>
    </row>
    <row r="732" spans="1:11">
      <c r="A732" s="3492"/>
      <c r="B732" s="3493">
        <v>714</v>
      </c>
      <c r="C732" s="3493">
        <v>13</v>
      </c>
      <c r="D732" s="3500">
        <v>1323</v>
      </c>
      <c r="E732" s="3496">
        <v>48.7</v>
      </c>
      <c r="F732" s="3493">
        <v>3</v>
      </c>
      <c r="G732" s="3493" t="s">
        <v>3407</v>
      </c>
      <c r="H732" s="3492" t="s">
        <v>3815</v>
      </c>
      <c r="I732" s="3479" t="s">
        <v>3709</v>
      </c>
      <c r="J732" s="3479">
        <f>'[2]典型户型修正-办公'!S737</f>
        <v>72</v>
      </c>
      <c r="K732" s="3479">
        <f>'[2]典型户型修正-办公'!R737</f>
        <v>14820</v>
      </c>
    </row>
    <row r="733" spans="1:11">
      <c r="A733" s="3492"/>
      <c r="B733" s="3493">
        <v>715</v>
      </c>
      <c r="C733" s="3493">
        <v>13</v>
      </c>
      <c r="D733" s="3500">
        <v>1324</v>
      </c>
      <c r="E733" s="3496">
        <v>73.150000000000006</v>
      </c>
      <c r="F733" s="3493">
        <v>3</v>
      </c>
      <c r="G733" s="3493" t="s">
        <v>3407</v>
      </c>
      <c r="H733" s="3492" t="s">
        <v>3815</v>
      </c>
      <c r="I733" s="3479" t="s">
        <v>3709</v>
      </c>
      <c r="J733" s="3479">
        <f>'[2]典型户型修正-办公'!S738</f>
        <v>109</v>
      </c>
      <c r="K733" s="3479">
        <f>'[2]典型户型修正-办公'!R738</f>
        <v>14968</v>
      </c>
    </row>
    <row r="734" spans="1:11">
      <c r="A734" s="3492"/>
      <c r="B734" s="3493">
        <v>716</v>
      </c>
      <c r="C734" s="3493">
        <v>14</v>
      </c>
      <c r="D734" s="3500">
        <v>1401</v>
      </c>
      <c r="E734" s="3496">
        <v>99.88</v>
      </c>
      <c r="F734" s="3493">
        <v>3</v>
      </c>
      <c r="G734" s="3493" t="s">
        <v>3407</v>
      </c>
      <c r="H734" s="3492" t="s">
        <v>3815</v>
      </c>
      <c r="I734" s="3479" t="s">
        <v>3709</v>
      </c>
      <c r="J734" s="3479">
        <f>'[2]典型户型修正-办公'!S739</f>
        <v>150</v>
      </c>
      <c r="K734" s="3479">
        <f>'[2]典型户型修正-办公'!R739</f>
        <v>14968</v>
      </c>
    </row>
    <row r="735" spans="1:11">
      <c r="A735" s="3492"/>
      <c r="B735" s="3493">
        <v>717</v>
      </c>
      <c r="C735" s="3493">
        <v>14</v>
      </c>
      <c r="D735" s="3500">
        <v>1402</v>
      </c>
      <c r="E735" s="3496">
        <v>99.47</v>
      </c>
      <c r="F735" s="3493">
        <v>5.3</v>
      </c>
      <c r="G735" s="3493" t="s">
        <v>3813</v>
      </c>
      <c r="H735" s="3492" t="s">
        <v>3815</v>
      </c>
      <c r="I735" s="3479" t="s">
        <v>3709</v>
      </c>
      <c r="J735" s="3479">
        <f>'[2]典型户型修正-办公'!S740</f>
        <v>164</v>
      </c>
      <c r="K735" s="3479">
        <f>'[2]典型户型修正-办公'!R740</f>
        <v>16465</v>
      </c>
    </row>
    <row r="736" spans="1:11">
      <c r="A736" s="3492"/>
      <c r="B736" s="3493">
        <v>718</v>
      </c>
      <c r="C736" s="3493">
        <v>14</v>
      </c>
      <c r="D736" s="3500">
        <v>1403</v>
      </c>
      <c r="E736" s="3496">
        <v>99.47</v>
      </c>
      <c r="F736" s="3493">
        <v>5.3</v>
      </c>
      <c r="G736" s="3493" t="s">
        <v>3813</v>
      </c>
      <c r="H736" s="3492" t="s">
        <v>3815</v>
      </c>
      <c r="I736" s="3479" t="s">
        <v>3709</v>
      </c>
      <c r="J736" s="3479">
        <f>'[2]典型户型修正-办公'!S741</f>
        <v>164</v>
      </c>
      <c r="K736" s="3479">
        <f>'[2]典型户型修正-办公'!R741</f>
        <v>16465</v>
      </c>
    </row>
    <row r="737" spans="1:11">
      <c r="A737" s="3492"/>
      <c r="B737" s="3493">
        <v>719</v>
      </c>
      <c r="C737" s="3493">
        <v>14</v>
      </c>
      <c r="D737" s="3500">
        <v>1404</v>
      </c>
      <c r="E737" s="3496">
        <v>99.47</v>
      </c>
      <c r="F737" s="3493">
        <v>5.3</v>
      </c>
      <c r="G737" s="3493" t="s">
        <v>3813</v>
      </c>
      <c r="H737" s="3492" t="s">
        <v>3815</v>
      </c>
      <c r="I737" s="3479" t="s">
        <v>3709</v>
      </c>
      <c r="J737" s="3479">
        <f>'[2]典型户型修正-办公'!S742</f>
        <v>164</v>
      </c>
      <c r="K737" s="3479">
        <f>'[2]典型户型修正-办公'!R742</f>
        <v>16465</v>
      </c>
    </row>
    <row r="738" spans="1:11">
      <c r="A738" s="3492"/>
      <c r="B738" s="3493">
        <v>720</v>
      </c>
      <c r="C738" s="3493">
        <v>14</v>
      </c>
      <c r="D738" s="3500">
        <v>1405</v>
      </c>
      <c r="E738" s="3496">
        <v>99.47</v>
      </c>
      <c r="F738" s="3493">
        <v>5.3</v>
      </c>
      <c r="G738" s="3493" t="s">
        <v>3813</v>
      </c>
      <c r="H738" s="3492" t="s">
        <v>3815</v>
      </c>
      <c r="I738" s="3479" t="s">
        <v>3709</v>
      </c>
      <c r="J738" s="3479">
        <f>'[2]典型户型修正-办公'!S743</f>
        <v>164</v>
      </c>
      <c r="K738" s="3479">
        <f>'[2]典型户型修正-办公'!R743</f>
        <v>16465</v>
      </c>
    </row>
    <row r="739" spans="1:11">
      <c r="A739" s="3492"/>
      <c r="B739" s="3493">
        <v>721</v>
      </c>
      <c r="C739" s="3493">
        <v>14</v>
      </c>
      <c r="D739" s="3500">
        <v>1406</v>
      </c>
      <c r="E739" s="3496">
        <v>99.47</v>
      </c>
      <c r="F739" s="3493">
        <v>5.3</v>
      </c>
      <c r="G739" s="3493" t="s">
        <v>3813</v>
      </c>
      <c r="H739" s="3492" t="s">
        <v>3815</v>
      </c>
      <c r="I739" s="3479" t="s">
        <v>3709</v>
      </c>
      <c r="J739" s="3479">
        <f>'[2]典型户型修正-办公'!S744</f>
        <v>164</v>
      </c>
      <c r="K739" s="3479">
        <f>'[2]典型户型修正-办公'!R744</f>
        <v>16465</v>
      </c>
    </row>
    <row r="740" spans="1:11">
      <c r="A740" s="3492"/>
      <c r="B740" s="3493">
        <v>722</v>
      </c>
      <c r="C740" s="3493">
        <v>14</v>
      </c>
      <c r="D740" s="3500">
        <v>1407</v>
      </c>
      <c r="E740" s="3496">
        <v>99.47</v>
      </c>
      <c r="F740" s="3493">
        <v>5.3</v>
      </c>
      <c r="G740" s="3493" t="s">
        <v>3813</v>
      </c>
      <c r="H740" s="3492" t="s">
        <v>3815</v>
      </c>
      <c r="I740" s="3479" t="s">
        <v>3709</v>
      </c>
      <c r="J740" s="3479">
        <f>'[2]典型户型修正-办公'!S745</f>
        <v>164</v>
      </c>
      <c r="K740" s="3479">
        <f>'[2]典型户型修正-办公'!R745</f>
        <v>16465</v>
      </c>
    </row>
    <row r="741" spans="1:11">
      <c r="A741" s="3492"/>
      <c r="B741" s="3493">
        <v>723</v>
      </c>
      <c r="C741" s="3493">
        <v>14</v>
      </c>
      <c r="D741" s="3500">
        <v>1408</v>
      </c>
      <c r="E741" s="3496">
        <v>68.94</v>
      </c>
      <c r="F741" s="3493">
        <v>5.3</v>
      </c>
      <c r="G741" s="3493" t="s">
        <v>3813</v>
      </c>
      <c r="H741" s="3492" t="s">
        <v>3815</v>
      </c>
      <c r="I741" s="3479" t="s">
        <v>3709</v>
      </c>
      <c r="J741" s="3479">
        <f>'[2]典型户型修正-办公'!S746</f>
        <v>114</v>
      </c>
      <c r="K741" s="3479">
        <f>'[2]典型户型修正-办公'!R746</f>
        <v>16465</v>
      </c>
    </row>
    <row r="742" spans="1:11">
      <c r="A742" s="3492"/>
      <c r="B742" s="3493">
        <v>724</v>
      </c>
      <c r="C742" s="3493">
        <v>14</v>
      </c>
      <c r="D742" s="3500">
        <v>1409</v>
      </c>
      <c r="E742" s="3496">
        <v>79.680000000000007</v>
      </c>
      <c r="F742" s="3493">
        <v>5.3</v>
      </c>
      <c r="G742" s="3493" t="s">
        <v>3813</v>
      </c>
      <c r="H742" s="3492" t="s">
        <v>3815</v>
      </c>
      <c r="I742" s="3479" t="s">
        <v>3709</v>
      </c>
      <c r="J742" s="3479">
        <f>'[2]典型户型修正-办公'!S747</f>
        <v>131</v>
      </c>
      <c r="K742" s="3479">
        <f>'[2]典型户型修正-办公'!R747</f>
        <v>16465</v>
      </c>
    </row>
    <row r="743" spans="1:11">
      <c r="A743" s="3492"/>
      <c r="B743" s="3493">
        <v>725</v>
      </c>
      <c r="C743" s="3493">
        <v>14</v>
      </c>
      <c r="D743" s="3500">
        <v>1410</v>
      </c>
      <c r="E743" s="3496">
        <v>90.47</v>
      </c>
      <c r="F743" s="3493">
        <v>5.3</v>
      </c>
      <c r="G743" s="3493" t="s">
        <v>3813</v>
      </c>
      <c r="H743" s="3492" t="s">
        <v>3815</v>
      </c>
      <c r="I743" s="3479" t="s">
        <v>3709</v>
      </c>
      <c r="J743" s="3479">
        <f>'[2]典型户型修正-办公'!S748</f>
        <v>149</v>
      </c>
      <c r="K743" s="3479">
        <f>'[2]典型户型修正-办公'!R748</f>
        <v>16465</v>
      </c>
    </row>
    <row r="744" spans="1:11">
      <c r="A744" s="3492"/>
      <c r="B744" s="3493">
        <v>726</v>
      </c>
      <c r="C744" s="3493">
        <v>14</v>
      </c>
      <c r="D744" s="3500">
        <v>1411</v>
      </c>
      <c r="E744" s="3496">
        <v>96.47</v>
      </c>
      <c r="F744" s="3493">
        <v>5.3</v>
      </c>
      <c r="G744" s="3493" t="s">
        <v>3813</v>
      </c>
      <c r="H744" s="3492" t="s">
        <v>3815</v>
      </c>
      <c r="I744" s="3479" t="s">
        <v>3709</v>
      </c>
      <c r="J744" s="3479">
        <f>'[2]典型户型修正-办公'!S749</f>
        <v>159</v>
      </c>
      <c r="K744" s="3479">
        <f>'[2]典型户型修正-办公'!R749</f>
        <v>16465</v>
      </c>
    </row>
    <row r="745" spans="1:11">
      <c r="A745" s="3492"/>
      <c r="B745" s="3493">
        <v>727</v>
      </c>
      <c r="C745" s="3493">
        <v>14</v>
      </c>
      <c r="D745" s="3500">
        <v>1412</v>
      </c>
      <c r="E745" s="3496">
        <v>97.7</v>
      </c>
      <c r="F745" s="3493">
        <v>5.3</v>
      </c>
      <c r="G745" s="3493" t="s">
        <v>3813</v>
      </c>
      <c r="H745" s="3492" t="s">
        <v>3815</v>
      </c>
      <c r="I745" s="3479" t="s">
        <v>3709</v>
      </c>
      <c r="J745" s="3479">
        <f>'[2]典型户型修正-办公'!S750</f>
        <v>161</v>
      </c>
      <c r="K745" s="3479">
        <f>'[2]典型户型修正-办公'!R750</f>
        <v>16465</v>
      </c>
    </row>
    <row r="746" spans="1:11">
      <c r="A746" s="3492"/>
      <c r="B746" s="3493">
        <v>728</v>
      </c>
      <c r="C746" s="3493">
        <v>14</v>
      </c>
      <c r="D746" s="3500">
        <v>1413</v>
      </c>
      <c r="E746" s="3496">
        <v>73.150000000000006</v>
      </c>
      <c r="F746" s="3493">
        <v>5.3</v>
      </c>
      <c r="G746" s="3493" t="s">
        <v>3813</v>
      </c>
      <c r="H746" s="3492" t="s">
        <v>3815</v>
      </c>
      <c r="I746" s="3479" t="s">
        <v>3709</v>
      </c>
      <c r="J746" s="3479">
        <f>'[2]典型户型修正-办公'!S751</f>
        <v>120</v>
      </c>
      <c r="K746" s="3479">
        <f>'[2]典型户型修正-办公'!R751</f>
        <v>16465</v>
      </c>
    </row>
    <row r="747" spans="1:11">
      <c r="A747" s="3492" t="s">
        <v>3817</v>
      </c>
      <c r="B747" s="3493">
        <v>729</v>
      </c>
      <c r="C747" s="3494">
        <v>1</v>
      </c>
      <c r="D747" s="3494" t="s">
        <v>3410</v>
      </c>
      <c r="E747" s="3494">
        <v>100.67</v>
      </c>
      <c r="F747" s="3494">
        <v>5.3</v>
      </c>
      <c r="G747" s="3494" t="s">
        <v>3395</v>
      </c>
      <c r="H747" s="3492" t="s">
        <v>21</v>
      </c>
      <c r="I747" s="3479" t="s">
        <v>3408</v>
      </c>
      <c r="J747" s="3479">
        <f>'[2]典型户型修正-办公'!S752</f>
        <v>158</v>
      </c>
      <c r="K747" s="3479">
        <f>'[2]典型户型修正-办公'!R752</f>
        <v>15672</v>
      </c>
    </row>
    <row r="748" spans="1:11">
      <c r="A748" s="3492" t="s">
        <v>3818</v>
      </c>
      <c r="B748" s="3493">
        <v>730</v>
      </c>
      <c r="C748" s="3494">
        <v>1</v>
      </c>
      <c r="D748" s="3494" t="s">
        <v>3412</v>
      </c>
      <c r="E748" s="3494">
        <v>100.67</v>
      </c>
      <c r="F748" s="3494">
        <v>5.3</v>
      </c>
      <c r="G748" s="3494" t="s">
        <v>3395</v>
      </c>
      <c r="H748" s="3492" t="s">
        <v>21</v>
      </c>
      <c r="I748" s="3479" t="s">
        <v>3408</v>
      </c>
      <c r="J748" s="3479">
        <f>'[2]典型户型修正-办公'!S753</f>
        <v>158</v>
      </c>
      <c r="K748" s="3479">
        <f>'[2]典型户型修正-办公'!R753</f>
        <v>15672</v>
      </c>
    </row>
    <row r="749" spans="1:11">
      <c r="A749" s="3492" t="s">
        <v>3819</v>
      </c>
      <c r="B749" s="3493">
        <v>731</v>
      </c>
      <c r="C749" s="3494">
        <v>1</v>
      </c>
      <c r="D749" s="3494" t="s">
        <v>3413</v>
      </c>
      <c r="E749" s="3494">
        <v>100.67</v>
      </c>
      <c r="F749" s="3494">
        <v>5.3</v>
      </c>
      <c r="G749" s="3494" t="s">
        <v>3395</v>
      </c>
      <c r="H749" s="3492" t="s">
        <v>21</v>
      </c>
      <c r="I749" s="3479" t="s">
        <v>3408</v>
      </c>
      <c r="J749" s="3479">
        <f>'[2]典型户型修正-办公'!S754</f>
        <v>158</v>
      </c>
      <c r="K749" s="3479">
        <f>'[2]典型户型修正-办公'!R754</f>
        <v>15672</v>
      </c>
    </row>
    <row r="750" spans="1:11">
      <c r="A750" s="3492"/>
      <c r="B750" s="3493">
        <v>732</v>
      </c>
      <c r="C750" s="3494">
        <v>1</v>
      </c>
      <c r="D750" s="3494" t="s">
        <v>3414</v>
      </c>
      <c r="E750" s="3494">
        <v>100.67</v>
      </c>
      <c r="F750" s="3494">
        <v>5.3</v>
      </c>
      <c r="G750" s="3494" t="s">
        <v>3395</v>
      </c>
      <c r="H750" s="3492" t="s">
        <v>21</v>
      </c>
      <c r="I750" s="3479" t="s">
        <v>3408</v>
      </c>
      <c r="J750" s="3479">
        <f>'[2]典型户型修正-办公'!S755</f>
        <v>158</v>
      </c>
      <c r="K750" s="3479">
        <f>'[2]典型户型修正-办公'!R755</f>
        <v>15672</v>
      </c>
    </row>
    <row r="751" spans="1:11">
      <c r="A751" s="3492"/>
      <c r="B751" s="3493">
        <v>733</v>
      </c>
      <c r="C751" s="3494">
        <v>1</v>
      </c>
      <c r="D751" s="3494" t="s">
        <v>3415</v>
      </c>
      <c r="E751" s="3494">
        <v>100.67</v>
      </c>
      <c r="F751" s="3494">
        <v>5.3</v>
      </c>
      <c r="G751" s="3494" t="s">
        <v>3395</v>
      </c>
      <c r="H751" s="3492" t="s">
        <v>21</v>
      </c>
      <c r="I751" s="3479" t="s">
        <v>3408</v>
      </c>
      <c r="J751" s="3479">
        <f>'[2]典型户型修正-办公'!S756</f>
        <v>158</v>
      </c>
      <c r="K751" s="3479">
        <f>'[2]典型户型修正-办公'!R756</f>
        <v>15672</v>
      </c>
    </row>
    <row r="752" spans="1:11">
      <c r="A752" s="3492"/>
      <c r="B752" s="3493">
        <v>734</v>
      </c>
      <c r="C752" s="3494">
        <v>1</v>
      </c>
      <c r="D752" s="3494" t="s">
        <v>3416</v>
      </c>
      <c r="E752" s="3494">
        <v>100.67</v>
      </c>
      <c r="F752" s="3494">
        <v>5.3</v>
      </c>
      <c r="G752" s="3494" t="s">
        <v>3395</v>
      </c>
      <c r="H752" s="3492" t="s">
        <v>21</v>
      </c>
      <c r="I752" s="3479" t="s">
        <v>3408</v>
      </c>
      <c r="J752" s="3479">
        <f>'[2]典型户型修正-办公'!S757</f>
        <v>158</v>
      </c>
      <c r="K752" s="3479">
        <f>'[2]典型户型修正-办公'!R757</f>
        <v>15672</v>
      </c>
    </row>
    <row r="753" spans="1:11">
      <c r="A753" s="3492"/>
      <c r="B753" s="3493">
        <v>735</v>
      </c>
      <c r="C753" s="3494">
        <v>1</v>
      </c>
      <c r="D753" s="3494" t="s">
        <v>3417</v>
      </c>
      <c r="E753" s="3494">
        <v>100.67</v>
      </c>
      <c r="F753" s="3494">
        <v>5.3</v>
      </c>
      <c r="G753" s="3494" t="s">
        <v>3395</v>
      </c>
      <c r="H753" s="3492" t="s">
        <v>21</v>
      </c>
      <c r="I753" s="3479" t="s">
        <v>3408</v>
      </c>
      <c r="J753" s="3479">
        <f>'[2]典型户型修正-办公'!S758</f>
        <v>158</v>
      </c>
      <c r="K753" s="3479">
        <f>'[2]典型户型修正-办公'!R758</f>
        <v>15672</v>
      </c>
    </row>
    <row r="754" spans="1:11">
      <c r="A754" s="3492"/>
      <c r="B754" s="3493">
        <v>736</v>
      </c>
      <c r="C754" s="3494">
        <v>1</v>
      </c>
      <c r="D754" s="3494" t="s">
        <v>3418</v>
      </c>
      <c r="E754" s="3494">
        <v>69.77</v>
      </c>
      <c r="F754" s="3494">
        <v>5.3</v>
      </c>
      <c r="G754" s="3494" t="s">
        <v>3395</v>
      </c>
      <c r="H754" s="3492" t="s">
        <v>21</v>
      </c>
      <c r="I754" s="3479" t="s">
        <v>3408</v>
      </c>
      <c r="J754" s="3479">
        <f>'[2]典型户型修正-办公'!S759</f>
        <v>109</v>
      </c>
      <c r="K754" s="3479">
        <f>'[2]典型户型修正-办公'!R759</f>
        <v>15672</v>
      </c>
    </row>
    <row r="755" spans="1:11">
      <c r="A755" s="3492"/>
      <c r="B755" s="3493">
        <v>737</v>
      </c>
      <c r="C755" s="3494">
        <v>1</v>
      </c>
      <c r="D755" s="3494">
        <v>109</v>
      </c>
      <c r="E755" s="3494">
        <v>89.5</v>
      </c>
      <c r="F755" s="3494">
        <v>5.3</v>
      </c>
      <c r="G755" s="3494" t="s">
        <v>3395</v>
      </c>
      <c r="H755" s="3492" t="s">
        <v>21</v>
      </c>
      <c r="I755" s="3479" t="s">
        <v>3408</v>
      </c>
      <c r="J755" s="3479">
        <f>'[2]典型户型修正-办公'!S760</f>
        <v>140</v>
      </c>
      <c r="K755" s="3479">
        <f>'[2]典型户型修正-办公'!R760</f>
        <v>15672</v>
      </c>
    </row>
    <row r="756" spans="1:11">
      <c r="A756" s="3492"/>
      <c r="B756" s="3493">
        <v>738</v>
      </c>
      <c r="C756" s="3494">
        <v>1</v>
      </c>
      <c r="D756" s="3494" t="s">
        <v>3420</v>
      </c>
      <c r="E756" s="3494">
        <v>97.94</v>
      </c>
      <c r="F756" s="3494">
        <v>5.3</v>
      </c>
      <c r="G756" s="3494" t="s">
        <v>3395</v>
      </c>
      <c r="H756" s="3492" t="s">
        <v>21</v>
      </c>
      <c r="I756" s="3479" t="s">
        <v>3408</v>
      </c>
      <c r="J756" s="3479">
        <f>'[2]典型户型修正-办公'!S761</f>
        <v>153</v>
      </c>
      <c r="K756" s="3479">
        <f>'[2]典型户型修正-办公'!R761</f>
        <v>15672</v>
      </c>
    </row>
    <row r="757" spans="1:11">
      <c r="A757" s="3492"/>
      <c r="B757" s="3493">
        <v>739</v>
      </c>
      <c r="C757" s="3494">
        <v>1</v>
      </c>
      <c r="D757" s="3494" t="s">
        <v>3421</v>
      </c>
      <c r="E757" s="3494">
        <v>101.65</v>
      </c>
      <c r="F757" s="3494">
        <v>5.3</v>
      </c>
      <c r="G757" s="3494" t="s">
        <v>3395</v>
      </c>
      <c r="H757" s="3492" t="s">
        <v>21</v>
      </c>
      <c r="I757" s="3479" t="s">
        <v>3408</v>
      </c>
      <c r="J757" s="3479">
        <f>'[2]典型户型修正-办公'!S762</f>
        <v>159</v>
      </c>
      <c r="K757" s="3479">
        <f>'[2]典型户型修正-办公'!R762</f>
        <v>15672</v>
      </c>
    </row>
    <row r="758" spans="1:11">
      <c r="A758" s="3492"/>
      <c r="B758" s="3493">
        <v>740</v>
      </c>
      <c r="C758" s="3494">
        <v>1</v>
      </c>
      <c r="D758" s="3494" t="s">
        <v>3820</v>
      </c>
      <c r="E758" s="3494">
        <v>100.43</v>
      </c>
      <c r="F758" s="3494">
        <v>5.3</v>
      </c>
      <c r="G758" s="3494" t="s">
        <v>3395</v>
      </c>
      <c r="H758" s="3492" t="s">
        <v>21</v>
      </c>
      <c r="I758" s="3479" t="s">
        <v>3408</v>
      </c>
      <c r="J758" s="3479">
        <f>'[2]典型户型修正-办公'!S763</f>
        <v>157</v>
      </c>
      <c r="K758" s="3479">
        <f>'[2]典型户型修正-办公'!R763</f>
        <v>15672</v>
      </c>
    </row>
    <row r="759" spans="1:11">
      <c r="A759" s="3492"/>
      <c r="B759" s="3493">
        <v>741</v>
      </c>
      <c r="C759" s="3494">
        <v>2</v>
      </c>
      <c r="D759" s="3494" t="s">
        <v>3422</v>
      </c>
      <c r="E759" s="3494">
        <v>57.43</v>
      </c>
      <c r="F759" s="3494">
        <v>4.2</v>
      </c>
      <c r="G759" s="3494" t="s">
        <v>3395</v>
      </c>
      <c r="H759" s="3492" t="s">
        <v>21</v>
      </c>
      <c r="I759" s="3479" t="s">
        <v>3408</v>
      </c>
      <c r="J759" s="3479">
        <f>'[2]典型户型修正-办公'!S764</f>
        <v>85</v>
      </c>
      <c r="K759" s="3479">
        <f>'[2]典型户型修正-办公'!R764</f>
        <v>14811</v>
      </c>
    </row>
    <row r="760" spans="1:11">
      <c r="A760" s="3492"/>
      <c r="B760" s="3493">
        <v>742</v>
      </c>
      <c r="C760" s="3494">
        <v>2</v>
      </c>
      <c r="D760" s="3494">
        <v>202</v>
      </c>
      <c r="E760" s="3494">
        <v>50.33</v>
      </c>
      <c r="F760" s="3494">
        <v>4.2</v>
      </c>
      <c r="G760" s="3494" t="s">
        <v>3395</v>
      </c>
      <c r="H760" s="3492" t="s">
        <v>21</v>
      </c>
      <c r="I760" s="3479" t="s">
        <v>3408</v>
      </c>
      <c r="J760" s="3479">
        <f>'[2]典型户型修正-办公'!S765</f>
        <v>75</v>
      </c>
      <c r="K760" s="3479">
        <f>'[2]典型户型修正-办公'!R765</f>
        <v>14811</v>
      </c>
    </row>
    <row r="761" spans="1:11">
      <c r="A761" s="3492"/>
      <c r="B761" s="3493">
        <v>743</v>
      </c>
      <c r="C761" s="3494">
        <v>2</v>
      </c>
      <c r="D761" s="3494">
        <v>203</v>
      </c>
      <c r="E761" s="3494">
        <v>50.33</v>
      </c>
      <c r="F761" s="3494">
        <v>4.2</v>
      </c>
      <c r="G761" s="3494" t="s">
        <v>3395</v>
      </c>
      <c r="H761" s="3492" t="s">
        <v>21</v>
      </c>
      <c r="I761" s="3479" t="s">
        <v>3408</v>
      </c>
      <c r="J761" s="3479">
        <f>'[2]典型户型修正-办公'!S766</f>
        <v>75</v>
      </c>
      <c r="K761" s="3479">
        <f>'[2]典型户型修正-办公'!R766</f>
        <v>14811</v>
      </c>
    </row>
    <row r="762" spans="1:11">
      <c r="A762" s="3492"/>
      <c r="B762" s="3493">
        <v>744</v>
      </c>
      <c r="C762" s="3494">
        <v>2</v>
      </c>
      <c r="D762" s="3494" t="s">
        <v>3425</v>
      </c>
      <c r="E762" s="3494">
        <v>50.33</v>
      </c>
      <c r="F762" s="3494">
        <v>4.2</v>
      </c>
      <c r="G762" s="3494" t="s">
        <v>3395</v>
      </c>
      <c r="H762" s="3492" t="s">
        <v>21</v>
      </c>
      <c r="I762" s="3479" t="s">
        <v>3408</v>
      </c>
      <c r="J762" s="3479">
        <f>'[2]典型户型修正-办公'!S767</f>
        <v>75</v>
      </c>
      <c r="K762" s="3479">
        <f>'[2]典型户型修正-办公'!R767</f>
        <v>14811</v>
      </c>
    </row>
    <row r="763" spans="1:11">
      <c r="A763" s="3492"/>
      <c r="B763" s="3493">
        <v>745</v>
      </c>
      <c r="C763" s="3494">
        <v>2</v>
      </c>
      <c r="D763" s="3494">
        <v>205</v>
      </c>
      <c r="E763" s="3494">
        <v>50.33</v>
      </c>
      <c r="F763" s="3494">
        <v>4.2</v>
      </c>
      <c r="G763" s="3494" t="s">
        <v>3395</v>
      </c>
      <c r="H763" s="3492" t="s">
        <v>21</v>
      </c>
      <c r="I763" s="3479" t="s">
        <v>3408</v>
      </c>
      <c r="J763" s="3479">
        <f>'[2]典型户型修正-办公'!S768</f>
        <v>75</v>
      </c>
      <c r="K763" s="3479">
        <f>'[2]典型户型修正-办公'!R768</f>
        <v>14811</v>
      </c>
    </row>
    <row r="764" spans="1:11">
      <c r="A764" s="3492"/>
      <c r="B764" s="3493">
        <v>746</v>
      </c>
      <c r="C764" s="3494">
        <v>2</v>
      </c>
      <c r="D764" s="3494" t="s">
        <v>3427</v>
      </c>
      <c r="E764" s="3494">
        <v>50.33</v>
      </c>
      <c r="F764" s="3494">
        <v>4.2</v>
      </c>
      <c r="G764" s="3494" t="s">
        <v>3395</v>
      </c>
      <c r="H764" s="3492" t="s">
        <v>21</v>
      </c>
      <c r="I764" s="3479" t="s">
        <v>3408</v>
      </c>
      <c r="J764" s="3479">
        <f>'[2]典型户型修正-办公'!S769</f>
        <v>75</v>
      </c>
      <c r="K764" s="3479">
        <f>'[2]典型户型修正-办公'!R769</f>
        <v>14811</v>
      </c>
    </row>
    <row r="765" spans="1:11">
      <c r="A765" s="3492"/>
      <c r="B765" s="3493">
        <v>747</v>
      </c>
      <c r="C765" s="3494">
        <v>2</v>
      </c>
      <c r="D765" s="3494">
        <v>207</v>
      </c>
      <c r="E765" s="3494">
        <v>50.33</v>
      </c>
      <c r="F765" s="3494">
        <v>4.2</v>
      </c>
      <c r="G765" s="3494" t="s">
        <v>3395</v>
      </c>
      <c r="H765" s="3492" t="s">
        <v>21</v>
      </c>
      <c r="I765" s="3479" t="s">
        <v>3408</v>
      </c>
      <c r="J765" s="3479">
        <f>'[2]典型户型修正-办公'!S770</f>
        <v>75</v>
      </c>
      <c r="K765" s="3479">
        <f>'[2]典型户型修正-办公'!R770</f>
        <v>14811</v>
      </c>
    </row>
    <row r="766" spans="1:11">
      <c r="A766" s="3492"/>
      <c r="B766" s="3493">
        <v>748</v>
      </c>
      <c r="C766" s="3494">
        <v>2</v>
      </c>
      <c r="D766" s="3494" t="s">
        <v>3429</v>
      </c>
      <c r="E766" s="3494">
        <v>50.33</v>
      </c>
      <c r="F766" s="3494">
        <v>4.2</v>
      </c>
      <c r="G766" s="3494" t="s">
        <v>3395</v>
      </c>
      <c r="H766" s="3492" t="s">
        <v>21</v>
      </c>
      <c r="I766" s="3479" t="s">
        <v>3408</v>
      </c>
      <c r="J766" s="3479">
        <f>'[2]典型户型修正-办公'!S771</f>
        <v>75</v>
      </c>
      <c r="K766" s="3479">
        <f>'[2]典型户型修正-办公'!R771</f>
        <v>14811</v>
      </c>
    </row>
    <row r="767" spans="1:11">
      <c r="A767" s="3492"/>
      <c r="B767" s="3493">
        <v>749</v>
      </c>
      <c r="C767" s="3494">
        <v>2</v>
      </c>
      <c r="D767" s="3494" t="s">
        <v>3430</v>
      </c>
      <c r="E767" s="3494">
        <v>50.33</v>
      </c>
      <c r="F767" s="3494">
        <v>4.2</v>
      </c>
      <c r="G767" s="3494" t="s">
        <v>3395</v>
      </c>
      <c r="H767" s="3492" t="s">
        <v>21</v>
      </c>
      <c r="I767" s="3479" t="s">
        <v>3408</v>
      </c>
      <c r="J767" s="3479">
        <f>'[2]典型户型修正-办公'!S772</f>
        <v>75</v>
      </c>
      <c r="K767" s="3479">
        <f>'[2]典型户型修正-办公'!R772</f>
        <v>14811</v>
      </c>
    </row>
    <row r="768" spans="1:11">
      <c r="A768" s="3492"/>
      <c r="B768" s="3493">
        <v>750</v>
      </c>
      <c r="C768" s="3494">
        <v>2</v>
      </c>
      <c r="D768" s="3494">
        <v>210</v>
      </c>
      <c r="E768" s="3494">
        <v>50.33</v>
      </c>
      <c r="F768" s="3494">
        <v>4.2</v>
      </c>
      <c r="G768" s="3494" t="s">
        <v>3395</v>
      </c>
      <c r="H768" s="3492" t="s">
        <v>21</v>
      </c>
      <c r="I768" s="3479" t="s">
        <v>3408</v>
      </c>
      <c r="J768" s="3479">
        <f>'[2]典型户型修正-办公'!S773</f>
        <v>75</v>
      </c>
      <c r="K768" s="3479">
        <f>'[2]典型户型修正-办公'!R773</f>
        <v>14811</v>
      </c>
    </row>
    <row r="769" spans="1:11">
      <c r="A769" s="3492"/>
      <c r="B769" s="3493">
        <v>751</v>
      </c>
      <c r="C769" s="3494">
        <v>2</v>
      </c>
      <c r="D769" s="3494" t="s">
        <v>3432</v>
      </c>
      <c r="E769" s="3494">
        <v>50.33</v>
      </c>
      <c r="F769" s="3494">
        <v>4.2</v>
      </c>
      <c r="G769" s="3494" t="s">
        <v>3395</v>
      </c>
      <c r="H769" s="3492" t="s">
        <v>21</v>
      </c>
      <c r="I769" s="3479" t="s">
        <v>3408</v>
      </c>
      <c r="J769" s="3479">
        <f>'[2]典型户型修正-办公'!S774</f>
        <v>75</v>
      </c>
      <c r="K769" s="3479">
        <f>'[2]典型户型修正-办公'!R774</f>
        <v>14811</v>
      </c>
    </row>
    <row r="770" spans="1:11">
      <c r="A770" s="3492"/>
      <c r="B770" s="3493">
        <v>752</v>
      </c>
      <c r="C770" s="3494">
        <v>2</v>
      </c>
      <c r="D770" s="3494" t="s">
        <v>3433</v>
      </c>
      <c r="E770" s="3494">
        <v>50.33</v>
      </c>
      <c r="F770" s="3494">
        <v>4.2</v>
      </c>
      <c r="G770" s="3494" t="s">
        <v>3395</v>
      </c>
      <c r="H770" s="3492" t="s">
        <v>21</v>
      </c>
      <c r="I770" s="3479" t="s">
        <v>3408</v>
      </c>
      <c r="J770" s="3479">
        <f>'[2]典型户型修正-办公'!S775</f>
        <v>75</v>
      </c>
      <c r="K770" s="3479">
        <f>'[2]典型户型修正-办公'!R775</f>
        <v>14811</v>
      </c>
    </row>
    <row r="771" spans="1:11">
      <c r="A771" s="3492"/>
      <c r="B771" s="3493">
        <v>753</v>
      </c>
      <c r="C771" s="3494">
        <v>2</v>
      </c>
      <c r="D771" s="3494" t="s">
        <v>3434</v>
      </c>
      <c r="E771" s="3494">
        <v>50.33</v>
      </c>
      <c r="F771" s="3494">
        <v>4.2</v>
      </c>
      <c r="G771" s="3494" t="s">
        <v>3395</v>
      </c>
      <c r="H771" s="3492" t="s">
        <v>21</v>
      </c>
      <c r="I771" s="3479" t="s">
        <v>3408</v>
      </c>
      <c r="J771" s="3479">
        <f>'[2]典型户型修正-办公'!S776</f>
        <v>75</v>
      </c>
      <c r="K771" s="3479">
        <f>'[2]典型户型修正-办公'!R776</f>
        <v>14811</v>
      </c>
    </row>
    <row r="772" spans="1:11">
      <c r="A772" s="3492"/>
      <c r="B772" s="3493">
        <v>754</v>
      </c>
      <c r="C772" s="3494">
        <v>2</v>
      </c>
      <c r="D772" s="3494" t="s">
        <v>3435</v>
      </c>
      <c r="E772" s="3494">
        <v>50.33</v>
      </c>
      <c r="F772" s="3494">
        <v>4.2</v>
      </c>
      <c r="G772" s="3494" t="s">
        <v>3395</v>
      </c>
      <c r="H772" s="3492" t="s">
        <v>21</v>
      </c>
      <c r="I772" s="3479" t="s">
        <v>3408</v>
      </c>
      <c r="J772" s="3479">
        <f>'[2]典型户型修正-办公'!S777</f>
        <v>75</v>
      </c>
      <c r="K772" s="3479">
        <f>'[2]典型户型修正-办公'!R777</f>
        <v>14811</v>
      </c>
    </row>
    <row r="773" spans="1:11">
      <c r="A773" s="3492"/>
      <c r="B773" s="3493">
        <v>755</v>
      </c>
      <c r="C773" s="3494">
        <v>2</v>
      </c>
      <c r="D773" s="3494" t="s">
        <v>3436</v>
      </c>
      <c r="E773" s="3494">
        <v>50.33</v>
      </c>
      <c r="F773" s="3494">
        <v>4.2</v>
      </c>
      <c r="G773" s="3494" t="s">
        <v>3395</v>
      </c>
      <c r="H773" s="3492" t="s">
        <v>21</v>
      </c>
      <c r="I773" s="3479" t="s">
        <v>3408</v>
      </c>
      <c r="J773" s="3479">
        <f>'[2]典型户型修正-办公'!S778</f>
        <v>75</v>
      </c>
      <c r="K773" s="3479">
        <f>'[2]典型户型修正-办公'!R778</f>
        <v>14811</v>
      </c>
    </row>
    <row r="774" spans="1:11">
      <c r="A774" s="3492"/>
      <c r="B774" s="3493">
        <v>756</v>
      </c>
      <c r="C774" s="3494">
        <v>2</v>
      </c>
      <c r="D774" s="3494" t="s">
        <v>3437</v>
      </c>
      <c r="E774" s="3494">
        <v>69.77</v>
      </c>
      <c r="F774" s="3494">
        <v>4.2</v>
      </c>
      <c r="G774" s="3494" t="s">
        <v>3395</v>
      </c>
      <c r="H774" s="3492" t="s">
        <v>21</v>
      </c>
      <c r="I774" s="3479" t="s">
        <v>3408</v>
      </c>
      <c r="J774" s="3479">
        <f>'[2]典型户型修正-办公'!S779</f>
        <v>104</v>
      </c>
      <c r="K774" s="3479">
        <f>'[2]典型户型修正-办公'!R779</f>
        <v>14959</v>
      </c>
    </row>
    <row r="775" spans="1:11">
      <c r="A775" s="3492"/>
      <c r="B775" s="3493">
        <v>757</v>
      </c>
      <c r="C775" s="3494">
        <v>2</v>
      </c>
      <c r="D775" s="3494" t="s">
        <v>3438</v>
      </c>
      <c r="E775" s="3494">
        <v>40.06</v>
      </c>
      <c r="F775" s="3494">
        <v>4.2</v>
      </c>
      <c r="G775" s="3494" t="s">
        <v>3395</v>
      </c>
      <c r="H775" s="3492" t="s">
        <v>21</v>
      </c>
      <c r="I775" s="3479" t="s">
        <v>3408</v>
      </c>
      <c r="J775" s="3479">
        <f>'[2]典型户型修正-办公'!S780</f>
        <v>59</v>
      </c>
      <c r="K775" s="3479">
        <f>'[2]典型户型修正-办公'!R780</f>
        <v>14811</v>
      </c>
    </row>
    <row r="776" spans="1:11">
      <c r="A776" s="3492"/>
      <c r="B776" s="3493">
        <v>758</v>
      </c>
      <c r="C776" s="3494">
        <v>2</v>
      </c>
      <c r="D776" s="3494" t="s">
        <v>3439</v>
      </c>
      <c r="E776" s="3494">
        <v>43.39</v>
      </c>
      <c r="F776" s="3494">
        <v>4.2</v>
      </c>
      <c r="G776" s="3494" t="s">
        <v>3395</v>
      </c>
      <c r="H776" s="3492" t="s">
        <v>21</v>
      </c>
      <c r="I776" s="3479" t="s">
        <v>3408</v>
      </c>
      <c r="J776" s="3479">
        <f>'[2]典型户型修正-办公'!S781</f>
        <v>64</v>
      </c>
      <c r="K776" s="3479">
        <f>'[2]典型户型修正-办公'!R781</f>
        <v>14811</v>
      </c>
    </row>
    <row r="777" spans="1:11">
      <c r="A777" s="3492"/>
      <c r="B777" s="3493">
        <v>759</v>
      </c>
      <c r="C777" s="3494">
        <v>2</v>
      </c>
      <c r="D777" s="3494" t="s">
        <v>3440</v>
      </c>
      <c r="E777" s="3494">
        <v>46.11</v>
      </c>
      <c r="F777" s="3494">
        <v>4.2</v>
      </c>
      <c r="G777" s="3494" t="s">
        <v>3395</v>
      </c>
      <c r="H777" s="3492" t="s">
        <v>21</v>
      </c>
      <c r="I777" s="3479" t="s">
        <v>3408</v>
      </c>
      <c r="J777" s="3479">
        <f>'[2]典型户型修正-办公'!S782</f>
        <v>68</v>
      </c>
      <c r="K777" s="3479">
        <f>'[2]典型户型修正-办公'!R782</f>
        <v>14811</v>
      </c>
    </row>
    <row r="778" spans="1:11">
      <c r="A778" s="3492"/>
      <c r="B778" s="3493">
        <v>760</v>
      </c>
      <c r="C778" s="3494">
        <v>2</v>
      </c>
      <c r="D778" s="3494" t="s">
        <v>3441</v>
      </c>
      <c r="E778" s="3494">
        <v>48.24</v>
      </c>
      <c r="F778" s="3494">
        <v>4.2</v>
      </c>
      <c r="G778" s="3494" t="s">
        <v>3395</v>
      </c>
      <c r="H778" s="3492" t="s">
        <v>21</v>
      </c>
      <c r="I778" s="3479" t="s">
        <v>3408</v>
      </c>
      <c r="J778" s="3479">
        <f>'[2]典型户型修正-办公'!S783</f>
        <v>71</v>
      </c>
      <c r="K778" s="3479">
        <f>'[2]典型户型修正-办公'!R783</f>
        <v>14811</v>
      </c>
    </row>
    <row r="779" spans="1:11">
      <c r="A779" s="3492"/>
      <c r="B779" s="3493">
        <v>761</v>
      </c>
      <c r="C779" s="3494">
        <v>2</v>
      </c>
      <c r="D779" s="3494" t="s">
        <v>3442</v>
      </c>
      <c r="E779" s="3494">
        <v>49.7</v>
      </c>
      <c r="F779" s="3494">
        <v>4.2</v>
      </c>
      <c r="G779" s="3494" t="s">
        <v>3395</v>
      </c>
      <c r="H779" s="3492" t="s">
        <v>21</v>
      </c>
      <c r="I779" s="3479" t="s">
        <v>3408</v>
      </c>
      <c r="J779" s="3479">
        <f>'[2]典型户型修正-办公'!S784</f>
        <v>74</v>
      </c>
      <c r="K779" s="3479">
        <f>'[2]典型户型修正-办公'!R784</f>
        <v>14811</v>
      </c>
    </row>
    <row r="780" spans="1:11">
      <c r="A780" s="3492"/>
      <c r="B780" s="3493">
        <v>762</v>
      </c>
      <c r="C780" s="3494">
        <v>2</v>
      </c>
      <c r="D780" s="3494" t="s">
        <v>3443</v>
      </c>
      <c r="E780" s="3494">
        <v>50.69</v>
      </c>
      <c r="F780" s="3494">
        <v>4.2</v>
      </c>
      <c r="G780" s="3494" t="s">
        <v>3395</v>
      </c>
      <c r="H780" s="3492" t="s">
        <v>21</v>
      </c>
      <c r="I780" s="3479" t="s">
        <v>3408</v>
      </c>
      <c r="J780" s="3479">
        <f>'[2]典型户型修正-办公'!S785</f>
        <v>75</v>
      </c>
      <c r="K780" s="3479">
        <f>'[2]典型户型修正-办公'!R785</f>
        <v>14811</v>
      </c>
    </row>
    <row r="781" spans="1:11">
      <c r="A781" s="3492"/>
      <c r="B781" s="3493">
        <v>763</v>
      </c>
      <c r="C781" s="3494">
        <v>2</v>
      </c>
      <c r="D781" s="3494" t="s">
        <v>3444</v>
      </c>
      <c r="E781" s="3494">
        <v>50.96</v>
      </c>
      <c r="F781" s="3494">
        <v>4.2</v>
      </c>
      <c r="G781" s="3494" t="s">
        <v>3395</v>
      </c>
      <c r="H781" s="3492" t="s">
        <v>21</v>
      </c>
      <c r="I781" s="3479" t="s">
        <v>3408</v>
      </c>
      <c r="J781" s="3479">
        <f>'[2]典型户型修正-办公'!S786</f>
        <v>75</v>
      </c>
      <c r="K781" s="3479">
        <f>'[2]典型户型修正-办公'!R786</f>
        <v>14811</v>
      </c>
    </row>
    <row r="782" spans="1:11">
      <c r="A782" s="3492"/>
      <c r="B782" s="3493">
        <v>764</v>
      </c>
      <c r="C782" s="3494">
        <v>2</v>
      </c>
      <c r="D782" s="3494" t="s">
        <v>3445</v>
      </c>
      <c r="E782" s="3494">
        <v>50.66</v>
      </c>
      <c r="F782" s="3494">
        <v>4.2</v>
      </c>
      <c r="G782" s="3494" t="s">
        <v>3395</v>
      </c>
      <c r="H782" s="3492" t="s">
        <v>21</v>
      </c>
      <c r="I782" s="3479" t="s">
        <v>3408</v>
      </c>
      <c r="J782" s="3479">
        <f>'[2]典型户型修正-办公'!S787</f>
        <v>75</v>
      </c>
      <c r="K782" s="3479">
        <f>'[2]典型户型修正-办公'!R787</f>
        <v>14811</v>
      </c>
    </row>
    <row r="783" spans="1:11">
      <c r="A783" s="3492"/>
      <c r="B783" s="3493">
        <v>765</v>
      </c>
      <c r="C783" s="3494">
        <v>2</v>
      </c>
      <c r="D783" s="3494" t="s">
        <v>3446</v>
      </c>
      <c r="E783" s="3494">
        <v>49.77</v>
      </c>
      <c r="F783" s="3494">
        <v>4.2</v>
      </c>
      <c r="G783" s="3494" t="s">
        <v>3395</v>
      </c>
      <c r="H783" s="3492" t="s">
        <v>21</v>
      </c>
      <c r="I783" s="3479" t="s">
        <v>3408</v>
      </c>
      <c r="J783" s="3479">
        <f>'[2]典型户型修正-办公'!S788</f>
        <v>74</v>
      </c>
      <c r="K783" s="3479">
        <f>'[2]典型户型修正-办公'!R788</f>
        <v>14811</v>
      </c>
    </row>
    <row r="784" spans="1:11">
      <c r="A784" s="3492"/>
      <c r="B784" s="3493">
        <v>766</v>
      </c>
      <c r="C784" s="3494">
        <v>2</v>
      </c>
      <c r="D784" s="3494" t="s">
        <v>3447</v>
      </c>
      <c r="E784" s="3494">
        <v>48.83</v>
      </c>
      <c r="F784" s="3494">
        <v>4.2</v>
      </c>
      <c r="G784" s="3494" t="s">
        <v>3395</v>
      </c>
      <c r="H784" s="3492" t="s">
        <v>21</v>
      </c>
      <c r="I784" s="3479" t="s">
        <v>3408</v>
      </c>
      <c r="J784" s="3479">
        <f>'[2]典型户型修正-办公'!S789</f>
        <v>72</v>
      </c>
      <c r="K784" s="3479">
        <f>'[2]典型户型修正-办公'!R789</f>
        <v>14811</v>
      </c>
    </row>
    <row r="785" spans="1:11">
      <c r="A785" s="3492"/>
      <c r="B785" s="3493">
        <v>767</v>
      </c>
      <c r="C785" s="3494">
        <v>3</v>
      </c>
      <c r="D785" s="3494">
        <v>301</v>
      </c>
      <c r="E785" s="3502">
        <v>52.2</v>
      </c>
      <c r="F785" s="3494">
        <v>3</v>
      </c>
      <c r="G785" s="3494" t="s">
        <v>3407</v>
      </c>
      <c r="H785" s="3492" t="s">
        <v>21</v>
      </c>
      <c r="I785" s="3479" t="s">
        <v>3408</v>
      </c>
      <c r="J785" s="3479">
        <f>'[2]典型户型修正-办公'!S790</f>
        <v>74</v>
      </c>
      <c r="K785" s="3479">
        <f>'[2]典型户型修正-办公'!R790</f>
        <v>14106</v>
      </c>
    </row>
    <row r="786" spans="1:11">
      <c r="A786" s="3492"/>
      <c r="B786" s="3493">
        <v>768</v>
      </c>
      <c r="C786" s="3494">
        <v>3</v>
      </c>
      <c r="D786" s="3494">
        <v>302</v>
      </c>
      <c r="E786" s="3502">
        <v>50.33</v>
      </c>
      <c r="F786" s="3494">
        <v>3</v>
      </c>
      <c r="G786" s="3494" t="s">
        <v>3407</v>
      </c>
      <c r="H786" s="3492" t="s">
        <v>21</v>
      </c>
      <c r="I786" s="3479" t="s">
        <v>3408</v>
      </c>
      <c r="J786" s="3479">
        <f>'[2]典型户型修正-办公'!S791</f>
        <v>71</v>
      </c>
      <c r="K786" s="3479">
        <f>'[2]典型户型修正-办公'!R791</f>
        <v>14106</v>
      </c>
    </row>
    <row r="787" spans="1:11">
      <c r="A787" s="3492"/>
      <c r="B787" s="3493">
        <v>769</v>
      </c>
      <c r="C787" s="3494">
        <v>3</v>
      </c>
      <c r="D787" s="3494" t="s">
        <v>3449</v>
      </c>
      <c r="E787" s="3494">
        <v>50.33</v>
      </c>
      <c r="F787" s="3494">
        <v>3</v>
      </c>
      <c r="G787" s="3494" t="s">
        <v>3407</v>
      </c>
      <c r="H787" s="3492" t="s">
        <v>21</v>
      </c>
      <c r="I787" s="3479" t="s">
        <v>3408</v>
      </c>
      <c r="J787" s="3479">
        <f>'[2]典型户型修正-办公'!S792</f>
        <v>71</v>
      </c>
      <c r="K787" s="3479">
        <f>'[2]典型户型修正-办公'!R792</f>
        <v>14106</v>
      </c>
    </row>
    <row r="788" spans="1:11">
      <c r="A788" s="3492"/>
      <c r="B788" s="3493">
        <v>770</v>
      </c>
      <c r="C788" s="3494">
        <v>3</v>
      </c>
      <c r="D788" s="3494" t="s">
        <v>3450</v>
      </c>
      <c r="E788" s="3494">
        <v>50.33</v>
      </c>
      <c r="F788" s="3494">
        <v>3</v>
      </c>
      <c r="G788" s="3494" t="s">
        <v>3407</v>
      </c>
      <c r="H788" s="3492" t="s">
        <v>21</v>
      </c>
      <c r="I788" s="3479" t="s">
        <v>3408</v>
      </c>
      <c r="J788" s="3479">
        <f>'[2]典型户型修正-办公'!S793</f>
        <v>71</v>
      </c>
      <c r="K788" s="3479">
        <f>'[2]典型户型修正-办公'!R793</f>
        <v>14106</v>
      </c>
    </row>
    <row r="789" spans="1:11">
      <c r="A789" s="3492"/>
      <c r="B789" s="3493">
        <v>771</v>
      </c>
      <c r="C789" s="3494">
        <v>3</v>
      </c>
      <c r="D789" s="3494">
        <v>305</v>
      </c>
      <c r="E789" s="3494">
        <v>50.33</v>
      </c>
      <c r="F789" s="3494">
        <v>3</v>
      </c>
      <c r="G789" s="3494" t="s">
        <v>3407</v>
      </c>
      <c r="H789" s="3492" t="s">
        <v>21</v>
      </c>
      <c r="I789" s="3479" t="s">
        <v>3408</v>
      </c>
      <c r="J789" s="3479">
        <f>'[2]典型户型修正-办公'!S794</f>
        <v>71</v>
      </c>
      <c r="K789" s="3479">
        <f>'[2]典型户型修正-办公'!R794</f>
        <v>14106</v>
      </c>
    </row>
    <row r="790" spans="1:11">
      <c r="A790" s="3492"/>
      <c r="B790" s="3493">
        <v>772</v>
      </c>
      <c r="C790" s="3494">
        <v>3</v>
      </c>
      <c r="D790" s="3494" t="s">
        <v>3452</v>
      </c>
      <c r="E790" s="3494">
        <v>50.33</v>
      </c>
      <c r="F790" s="3494">
        <v>3</v>
      </c>
      <c r="G790" s="3494" t="s">
        <v>3407</v>
      </c>
      <c r="H790" s="3492" t="s">
        <v>21</v>
      </c>
      <c r="I790" s="3479" t="s">
        <v>3408</v>
      </c>
      <c r="J790" s="3479">
        <f>'[2]典型户型修正-办公'!S795</f>
        <v>71</v>
      </c>
      <c r="K790" s="3479">
        <f>'[2]典型户型修正-办公'!R795</f>
        <v>14106</v>
      </c>
    </row>
    <row r="791" spans="1:11">
      <c r="A791" s="3492"/>
      <c r="B791" s="3493">
        <v>773</v>
      </c>
      <c r="C791" s="3494">
        <v>3</v>
      </c>
      <c r="D791" s="3494" t="s">
        <v>3453</v>
      </c>
      <c r="E791" s="3494">
        <v>50.33</v>
      </c>
      <c r="F791" s="3494">
        <v>3</v>
      </c>
      <c r="G791" s="3494" t="s">
        <v>3407</v>
      </c>
      <c r="H791" s="3492" t="s">
        <v>21</v>
      </c>
      <c r="I791" s="3479" t="s">
        <v>3408</v>
      </c>
      <c r="J791" s="3479">
        <f>'[2]典型户型修正-办公'!S796</f>
        <v>71</v>
      </c>
      <c r="K791" s="3479">
        <f>'[2]典型户型修正-办公'!R796</f>
        <v>14106</v>
      </c>
    </row>
    <row r="792" spans="1:11">
      <c r="A792" s="3492"/>
      <c r="B792" s="3493">
        <v>774</v>
      </c>
      <c r="C792" s="3494">
        <v>3</v>
      </c>
      <c r="D792" s="3494">
        <v>308</v>
      </c>
      <c r="E792" s="3494">
        <v>50.33</v>
      </c>
      <c r="F792" s="3494">
        <v>3</v>
      </c>
      <c r="G792" s="3494" t="s">
        <v>3407</v>
      </c>
      <c r="H792" s="3492" t="s">
        <v>21</v>
      </c>
      <c r="I792" s="3479" t="s">
        <v>3408</v>
      </c>
      <c r="J792" s="3479">
        <f>'[2]典型户型修正-办公'!S797</f>
        <v>71</v>
      </c>
      <c r="K792" s="3479">
        <f>'[2]典型户型修正-办公'!R797</f>
        <v>14106</v>
      </c>
    </row>
    <row r="793" spans="1:11">
      <c r="A793" s="3492"/>
      <c r="B793" s="3493">
        <v>775</v>
      </c>
      <c r="C793" s="3494">
        <v>3</v>
      </c>
      <c r="D793" s="3494" t="s">
        <v>3455</v>
      </c>
      <c r="E793" s="3494">
        <v>50.33</v>
      </c>
      <c r="F793" s="3494">
        <v>3</v>
      </c>
      <c r="G793" s="3494" t="s">
        <v>3407</v>
      </c>
      <c r="H793" s="3492" t="s">
        <v>21</v>
      </c>
      <c r="I793" s="3479" t="s">
        <v>3408</v>
      </c>
      <c r="J793" s="3479">
        <f>'[2]典型户型修正-办公'!S798</f>
        <v>71</v>
      </c>
      <c r="K793" s="3479">
        <f>'[2]典型户型修正-办公'!R798</f>
        <v>14106</v>
      </c>
    </row>
    <row r="794" spans="1:11">
      <c r="A794" s="3492"/>
      <c r="B794" s="3493">
        <v>776</v>
      </c>
      <c r="C794" s="3494">
        <v>3</v>
      </c>
      <c r="D794" s="3494" t="s">
        <v>3456</v>
      </c>
      <c r="E794" s="3494">
        <v>50.33</v>
      </c>
      <c r="F794" s="3494">
        <v>3</v>
      </c>
      <c r="G794" s="3494" t="s">
        <v>3407</v>
      </c>
      <c r="H794" s="3492" t="s">
        <v>21</v>
      </c>
      <c r="I794" s="3479" t="s">
        <v>3408</v>
      </c>
      <c r="J794" s="3479">
        <f>'[2]典型户型修正-办公'!S799</f>
        <v>71</v>
      </c>
      <c r="K794" s="3479">
        <f>'[2]典型户型修正-办公'!R799</f>
        <v>14106</v>
      </c>
    </row>
    <row r="795" spans="1:11">
      <c r="A795" s="3492"/>
      <c r="B795" s="3493">
        <v>777</v>
      </c>
      <c r="C795" s="3494">
        <v>3</v>
      </c>
      <c r="D795" s="3494" t="s">
        <v>3457</v>
      </c>
      <c r="E795" s="3494">
        <v>50.33</v>
      </c>
      <c r="F795" s="3494">
        <v>3</v>
      </c>
      <c r="G795" s="3494" t="s">
        <v>3407</v>
      </c>
      <c r="H795" s="3492" t="s">
        <v>21</v>
      </c>
      <c r="I795" s="3479" t="s">
        <v>3408</v>
      </c>
      <c r="J795" s="3479">
        <f>'[2]典型户型修正-办公'!S800</f>
        <v>71</v>
      </c>
      <c r="K795" s="3479">
        <f>'[2]典型户型修正-办公'!R800</f>
        <v>14106</v>
      </c>
    </row>
    <row r="796" spans="1:11">
      <c r="A796" s="3492"/>
      <c r="B796" s="3493">
        <v>778</v>
      </c>
      <c r="C796" s="3494">
        <v>3</v>
      </c>
      <c r="D796" s="3494" t="s">
        <v>3458</v>
      </c>
      <c r="E796" s="3494">
        <v>50.33</v>
      </c>
      <c r="F796" s="3494">
        <v>3</v>
      </c>
      <c r="G796" s="3494" t="s">
        <v>3407</v>
      </c>
      <c r="H796" s="3492" t="s">
        <v>21</v>
      </c>
      <c r="I796" s="3479" t="s">
        <v>3408</v>
      </c>
      <c r="J796" s="3479">
        <f>'[2]典型户型修正-办公'!S801</f>
        <v>71</v>
      </c>
      <c r="K796" s="3479">
        <f>'[2]典型户型修正-办公'!R801</f>
        <v>14106</v>
      </c>
    </row>
    <row r="797" spans="1:11">
      <c r="A797" s="3492"/>
      <c r="B797" s="3493">
        <v>779</v>
      </c>
      <c r="C797" s="3494">
        <v>3</v>
      </c>
      <c r="D797" s="3494" t="s">
        <v>3459</v>
      </c>
      <c r="E797" s="3494">
        <v>50.33</v>
      </c>
      <c r="F797" s="3494">
        <v>3</v>
      </c>
      <c r="G797" s="3494" t="s">
        <v>3407</v>
      </c>
      <c r="H797" s="3492" t="s">
        <v>21</v>
      </c>
      <c r="I797" s="3479" t="s">
        <v>3408</v>
      </c>
      <c r="J797" s="3479">
        <f>'[2]典型户型修正-办公'!S802</f>
        <v>71</v>
      </c>
      <c r="K797" s="3479">
        <f>'[2]典型户型修正-办公'!R802</f>
        <v>14106</v>
      </c>
    </row>
    <row r="798" spans="1:11">
      <c r="A798" s="3492"/>
      <c r="B798" s="3493">
        <v>780</v>
      </c>
      <c r="C798" s="3494">
        <v>3</v>
      </c>
      <c r="D798" s="3494" t="s">
        <v>3460</v>
      </c>
      <c r="E798" s="3494">
        <v>50.33</v>
      </c>
      <c r="F798" s="3494">
        <v>3</v>
      </c>
      <c r="G798" s="3494" t="s">
        <v>3407</v>
      </c>
      <c r="H798" s="3492" t="s">
        <v>21</v>
      </c>
      <c r="I798" s="3479" t="s">
        <v>3408</v>
      </c>
      <c r="J798" s="3479">
        <f>'[2]典型户型修正-办公'!S803</f>
        <v>71</v>
      </c>
      <c r="K798" s="3479">
        <f>'[2]典型户型修正-办公'!R803</f>
        <v>14106</v>
      </c>
    </row>
    <row r="799" spans="1:11">
      <c r="A799" s="3492"/>
      <c r="B799" s="3493">
        <v>781</v>
      </c>
      <c r="C799" s="3494">
        <v>3</v>
      </c>
      <c r="D799" s="3494" t="s">
        <v>3461</v>
      </c>
      <c r="E799" s="3494">
        <v>50.33</v>
      </c>
      <c r="F799" s="3494">
        <v>3</v>
      </c>
      <c r="G799" s="3494" t="s">
        <v>3407</v>
      </c>
      <c r="H799" s="3492" t="s">
        <v>21</v>
      </c>
      <c r="I799" s="3479" t="s">
        <v>3408</v>
      </c>
      <c r="J799" s="3479">
        <f>'[2]典型户型修正-办公'!S804</f>
        <v>71</v>
      </c>
      <c r="K799" s="3479">
        <f>'[2]典型户型修正-办公'!R804</f>
        <v>14106</v>
      </c>
    </row>
    <row r="800" spans="1:11">
      <c r="A800" s="3492"/>
      <c r="B800" s="3493">
        <v>782</v>
      </c>
      <c r="C800" s="3494">
        <v>3</v>
      </c>
      <c r="D800" s="3494">
        <v>316</v>
      </c>
      <c r="E800" s="3502">
        <v>69.77</v>
      </c>
      <c r="F800" s="3494">
        <v>3</v>
      </c>
      <c r="G800" s="3494" t="s">
        <v>3407</v>
      </c>
      <c r="H800" s="3492" t="s">
        <v>21</v>
      </c>
      <c r="I800" s="3479" t="s">
        <v>3408</v>
      </c>
      <c r="J800" s="3479">
        <f>'[2]典型户型修正-办公'!S805</f>
        <v>99</v>
      </c>
      <c r="K800" s="3479">
        <f>'[2]典型户型修正-办公'!R805</f>
        <v>14247</v>
      </c>
    </row>
    <row r="801" spans="1:11">
      <c r="A801" s="3492"/>
      <c r="B801" s="3493">
        <v>783</v>
      </c>
      <c r="C801" s="3494">
        <v>3</v>
      </c>
      <c r="D801" s="3494">
        <v>317</v>
      </c>
      <c r="E801" s="3502">
        <v>38.65</v>
      </c>
      <c r="F801" s="3494">
        <v>3</v>
      </c>
      <c r="G801" s="3494" t="s">
        <v>3407</v>
      </c>
      <c r="H801" s="3492" t="s">
        <v>21</v>
      </c>
      <c r="I801" s="3479" t="s">
        <v>3408</v>
      </c>
      <c r="J801" s="3479">
        <f>'[2]典型户型修正-办公'!S806</f>
        <v>55</v>
      </c>
      <c r="K801" s="3479">
        <f>'[2]典型户型修正-办公'!R806</f>
        <v>14106</v>
      </c>
    </row>
    <row r="802" spans="1:11">
      <c r="A802" s="3492"/>
      <c r="B802" s="3493">
        <v>784</v>
      </c>
      <c r="C802" s="3494">
        <v>3</v>
      </c>
      <c r="D802" s="3494">
        <v>318</v>
      </c>
      <c r="E802" s="3502">
        <v>41.99</v>
      </c>
      <c r="F802" s="3494">
        <v>3</v>
      </c>
      <c r="G802" s="3494" t="s">
        <v>3407</v>
      </c>
      <c r="H802" s="3492" t="s">
        <v>21</v>
      </c>
      <c r="I802" s="3479" t="s">
        <v>3408</v>
      </c>
      <c r="J802" s="3479">
        <f>'[2]典型户型修正-办公'!S807</f>
        <v>59</v>
      </c>
      <c r="K802" s="3479">
        <f>'[2]典型户型修正-办公'!R807</f>
        <v>14106</v>
      </c>
    </row>
    <row r="803" spans="1:11">
      <c r="A803" s="3492"/>
      <c r="B803" s="3493">
        <v>785</v>
      </c>
      <c r="C803" s="3494">
        <v>3</v>
      </c>
      <c r="D803" s="3494">
        <v>319</v>
      </c>
      <c r="E803" s="3502">
        <v>44.72</v>
      </c>
      <c r="F803" s="3494">
        <v>3</v>
      </c>
      <c r="G803" s="3494" t="s">
        <v>3407</v>
      </c>
      <c r="H803" s="3492" t="s">
        <v>21</v>
      </c>
      <c r="I803" s="3479" t="s">
        <v>3408</v>
      </c>
      <c r="J803" s="3479">
        <f>'[2]典型户型修正-办公'!S808</f>
        <v>63</v>
      </c>
      <c r="K803" s="3479">
        <f>'[2]典型户型修正-办公'!R808</f>
        <v>14106</v>
      </c>
    </row>
    <row r="804" spans="1:11">
      <c r="A804" s="3492"/>
      <c r="B804" s="3493">
        <v>786</v>
      </c>
      <c r="C804" s="3494">
        <v>3</v>
      </c>
      <c r="D804" s="3494">
        <v>320</v>
      </c>
      <c r="E804" s="3502">
        <v>46.83</v>
      </c>
      <c r="F804" s="3494">
        <v>3</v>
      </c>
      <c r="G804" s="3494" t="s">
        <v>3407</v>
      </c>
      <c r="H804" s="3492" t="s">
        <v>21</v>
      </c>
      <c r="I804" s="3479" t="s">
        <v>3408</v>
      </c>
      <c r="J804" s="3479">
        <f>'[2]典型户型修正-办公'!S809</f>
        <v>66</v>
      </c>
      <c r="K804" s="3479">
        <f>'[2]典型户型修正-办公'!R809</f>
        <v>14106</v>
      </c>
    </row>
    <row r="805" spans="1:11">
      <c r="A805" s="3492"/>
      <c r="B805" s="3493">
        <v>787</v>
      </c>
      <c r="C805" s="3494">
        <v>3</v>
      </c>
      <c r="D805" s="3494" t="s">
        <v>3467</v>
      </c>
      <c r="E805" s="3494">
        <v>48.33</v>
      </c>
      <c r="F805" s="3494">
        <v>3</v>
      </c>
      <c r="G805" s="3494" t="s">
        <v>3407</v>
      </c>
      <c r="H805" s="3492" t="s">
        <v>21</v>
      </c>
      <c r="I805" s="3479" t="s">
        <v>3408</v>
      </c>
      <c r="J805" s="3479">
        <f>'[2]典型户型修正-办公'!S810</f>
        <v>68</v>
      </c>
      <c r="K805" s="3479">
        <f>'[2]典型户型修正-办公'!R810</f>
        <v>14106</v>
      </c>
    </row>
    <row r="806" spans="1:11">
      <c r="A806" s="3492"/>
      <c r="B806" s="3493">
        <v>788</v>
      </c>
      <c r="C806" s="3494">
        <v>3</v>
      </c>
      <c r="D806" s="3494" t="s">
        <v>3468</v>
      </c>
      <c r="E806" s="3494">
        <v>49.3</v>
      </c>
      <c r="F806" s="3494">
        <v>3</v>
      </c>
      <c r="G806" s="3494" t="s">
        <v>3407</v>
      </c>
      <c r="H806" s="3492" t="s">
        <v>21</v>
      </c>
      <c r="I806" s="3479" t="s">
        <v>3408</v>
      </c>
      <c r="J806" s="3479">
        <f>'[2]典型户型修正-办公'!S811</f>
        <v>70</v>
      </c>
      <c r="K806" s="3479">
        <f>'[2]典型户型修正-办公'!R811</f>
        <v>14106</v>
      </c>
    </row>
    <row r="807" spans="1:11">
      <c r="A807" s="3492"/>
      <c r="B807" s="3493">
        <v>789</v>
      </c>
      <c r="C807" s="3494">
        <v>3</v>
      </c>
      <c r="D807" s="3494" t="s">
        <v>3469</v>
      </c>
      <c r="E807" s="3494">
        <v>49.59</v>
      </c>
      <c r="F807" s="3494">
        <v>3</v>
      </c>
      <c r="G807" s="3494" t="s">
        <v>3407</v>
      </c>
      <c r="H807" s="3492" t="s">
        <v>21</v>
      </c>
      <c r="I807" s="3479" t="s">
        <v>3408</v>
      </c>
      <c r="J807" s="3479">
        <f>'[2]典型户型修正-办公'!S812</f>
        <v>70</v>
      </c>
      <c r="K807" s="3479">
        <f>'[2]典型户型修正-办公'!R812</f>
        <v>14106</v>
      </c>
    </row>
    <row r="808" spans="1:11">
      <c r="A808" s="3492"/>
      <c r="B808" s="3493">
        <v>790</v>
      </c>
      <c r="C808" s="3494">
        <v>3</v>
      </c>
      <c r="D808" s="3494" t="s">
        <v>3470</v>
      </c>
      <c r="E808" s="3494">
        <v>49.28</v>
      </c>
      <c r="F808" s="3494">
        <v>3</v>
      </c>
      <c r="G808" s="3494" t="s">
        <v>3407</v>
      </c>
      <c r="H808" s="3492" t="s">
        <v>21</v>
      </c>
      <c r="I808" s="3479" t="s">
        <v>3408</v>
      </c>
      <c r="J808" s="3479">
        <f>'[2]典型户型修正-办公'!S813</f>
        <v>70</v>
      </c>
      <c r="K808" s="3479">
        <f>'[2]典型户型修正-办公'!R813</f>
        <v>14106</v>
      </c>
    </row>
    <row r="809" spans="1:11">
      <c r="A809" s="3492"/>
      <c r="B809" s="3493">
        <v>791</v>
      </c>
      <c r="C809" s="3494">
        <v>3</v>
      </c>
      <c r="D809" s="3494" t="s">
        <v>3471</v>
      </c>
      <c r="E809" s="3494">
        <v>48.41</v>
      </c>
      <c r="F809" s="3494">
        <v>3</v>
      </c>
      <c r="G809" s="3494" t="s">
        <v>3407</v>
      </c>
      <c r="H809" s="3492" t="s">
        <v>21</v>
      </c>
      <c r="I809" s="3479" t="s">
        <v>3408</v>
      </c>
      <c r="J809" s="3479">
        <f>'[2]典型户型修正-办公'!S814</f>
        <v>68</v>
      </c>
      <c r="K809" s="3479">
        <f>'[2]典型户型修正-办公'!R814</f>
        <v>14106</v>
      </c>
    </row>
    <row r="810" spans="1:11">
      <c r="A810" s="3492"/>
      <c r="B810" s="3493">
        <v>792</v>
      </c>
      <c r="C810" s="3494">
        <v>3</v>
      </c>
      <c r="D810" s="3494" t="s">
        <v>3472</v>
      </c>
      <c r="E810" s="3494">
        <v>47.44</v>
      </c>
      <c r="F810" s="3494">
        <v>3</v>
      </c>
      <c r="G810" s="3494" t="s">
        <v>3407</v>
      </c>
      <c r="H810" s="3492" t="s">
        <v>21</v>
      </c>
      <c r="I810" s="3479" t="s">
        <v>3408</v>
      </c>
      <c r="J810" s="3479">
        <f>'[2]典型户型修正-办公'!S815</f>
        <v>67</v>
      </c>
      <c r="K810" s="3479">
        <f>'[2]典型户型修正-办公'!R815</f>
        <v>14106</v>
      </c>
    </row>
    <row r="811" spans="1:11">
      <c r="A811" s="3492"/>
      <c r="B811" s="3493">
        <v>793</v>
      </c>
      <c r="C811" s="3494">
        <v>4</v>
      </c>
      <c r="D811" s="3494">
        <v>401</v>
      </c>
      <c r="E811" s="3502">
        <v>52.2</v>
      </c>
      <c r="F811" s="3494">
        <v>3</v>
      </c>
      <c r="G811" s="3494" t="s">
        <v>3407</v>
      </c>
      <c r="H811" s="3492" t="s">
        <v>21</v>
      </c>
      <c r="I811" s="3479" t="s">
        <v>3408</v>
      </c>
      <c r="J811" s="3479">
        <f>'[2]典型户型修正-办公'!S816</f>
        <v>74</v>
      </c>
      <c r="K811" s="3479">
        <f>'[2]典型户型修正-办公'!R816</f>
        <v>14106</v>
      </c>
    </row>
    <row r="812" spans="1:11">
      <c r="A812" s="3492"/>
      <c r="B812" s="3493">
        <v>794</v>
      </c>
      <c r="C812" s="3494">
        <v>4</v>
      </c>
      <c r="D812" s="3494">
        <v>402</v>
      </c>
      <c r="E812" s="3502">
        <v>50.33</v>
      </c>
      <c r="F812" s="3494">
        <v>3</v>
      </c>
      <c r="G812" s="3494" t="s">
        <v>3407</v>
      </c>
      <c r="H812" s="3492" t="s">
        <v>21</v>
      </c>
      <c r="I812" s="3479" t="s">
        <v>3408</v>
      </c>
      <c r="J812" s="3479">
        <f>'[2]典型户型修正-办公'!S817</f>
        <v>71</v>
      </c>
      <c r="K812" s="3479">
        <f>'[2]典型户型修正-办公'!R817</f>
        <v>14106</v>
      </c>
    </row>
    <row r="813" spans="1:11">
      <c r="A813" s="3492"/>
      <c r="B813" s="3493">
        <v>795</v>
      </c>
      <c r="C813" s="3494">
        <v>4</v>
      </c>
      <c r="D813" s="3494" t="s">
        <v>3475</v>
      </c>
      <c r="E813" s="3494">
        <v>50.33</v>
      </c>
      <c r="F813" s="3494">
        <v>3</v>
      </c>
      <c r="G813" s="3494" t="s">
        <v>3407</v>
      </c>
      <c r="H813" s="3492" t="s">
        <v>21</v>
      </c>
      <c r="I813" s="3479" t="s">
        <v>3408</v>
      </c>
      <c r="J813" s="3479">
        <f>'[2]典型户型修正-办公'!S818</f>
        <v>71</v>
      </c>
      <c r="K813" s="3479">
        <f>'[2]典型户型修正-办公'!R818</f>
        <v>14106</v>
      </c>
    </row>
    <row r="814" spans="1:11">
      <c r="A814" s="3492"/>
      <c r="B814" s="3493">
        <v>796</v>
      </c>
      <c r="C814" s="3494">
        <v>4</v>
      </c>
      <c r="D814" s="3494" t="s">
        <v>3476</v>
      </c>
      <c r="E814" s="3494">
        <v>50.33</v>
      </c>
      <c r="F814" s="3494">
        <v>3</v>
      </c>
      <c r="G814" s="3494" t="s">
        <v>3407</v>
      </c>
      <c r="H814" s="3492" t="s">
        <v>21</v>
      </c>
      <c r="I814" s="3479" t="s">
        <v>3408</v>
      </c>
      <c r="J814" s="3479">
        <f>'[2]典型户型修正-办公'!S819</f>
        <v>71</v>
      </c>
      <c r="K814" s="3479">
        <f>'[2]典型户型修正-办公'!R819</f>
        <v>14106</v>
      </c>
    </row>
    <row r="815" spans="1:11">
      <c r="A815" s="3492"/>
      <c r="B815" s="3493">
        <v>797</v>
      </c>
      <c r="C815" s="3494">
        <v>4</v>
      </c>
      <c r="D815" s="3494">
        <v>405</v>
      </c>
      <c r="E815" s="3502">
        <v>50.33</v>
      </c>
      <c r="F815" s="3494">
        <v>3</v>
      </c>
      <c r="G815" s="3494" t="s">
        <v>3407</v>
      </c>
      <c r="H815" s="3492" t="s">
        <v>21</v>
      </c>
      <c r="I815" s="3479" t="s">
        <v>3408</v>
      </c>
      <c r="J815" s="3479">
        <f>'[2]典型户型修正-办公'!S820</f>
        <v>71</v>
      </c>
      <c r="K815" s="3479">
        <f>'[2]典型户型修正-办公'!R820</f>
        <v>14106</v>
      </c>
    </row>
    <row r="816" spans="1:11">
      <c r="A816" s="3492"/>
      <c r="B816" s="3493">
        <v>798</v>
      </c>
      <c r="C816" s="3494">
        <v>4</v>
      </c>
      <c r="D816" s="3494">
        <v>406</v>
      </c>
      <c r="E816" s="3502">
        <v>50.33</v>
      </c>
      <c r="F816" s="3494">
        <v>3</v>
      </c>
      <c r="G816" s="3494" t="s">
        <v>3407</v>
      </c>
      <c r="H816" s="3492" t="s">
        <v>21</v>
      </c>
      <c r="I816" s="3479" t="s">
        <v>3408</v>
      </c>
      <c r="J816" s="3479">
        <f>'[2]典型户型修正-办公'!S821</f>
        <v>71</v>
      </c>
      <c r="K816" s="3479">
        <f>'[2]典型户型修正-办公'!R821</f>
        <v>14106</v>
      </c>
    </row>
    <row r="817" spans="1:11">
      <c r="A817" s="3492"/>
      <c r="B817" s="3493">
        <v>799</v>
      </c>
      <c r="C817" s="3494">
        <v>4</v>
      </c>
      <c r="D817" s="3494" t="s">
        <v>3479</v>
      </c>
      <c r="E817" s="3494">
        <v>50.33</v>
      </c>
      <c r="F817" s="3494">
        <v>3</v>
      </c>
      <c r="G817" s="3494" t="s">
        <v>3407</v>
      </c>
      <c r="H817" s="3492" t="s">
        <v>21</v>
      </c>
      <c r="I817" s="3479" t="s">
        <v>3408</v>
      </c>
      <c r="J817" s="3479">
        <f>'[2]典型户型修正-办公'!S822</f>
        <v>71</v>
      </c>
      <c r="K817" s="3479">
        <f>'[2]典型户型修正-办公'!R822</f>
        <v>14106</v>
      </c>
    </row>
    <row r="818" spans="1:11">
      <c r="A818" s="3492"/>
      <c r="B818" s="3493">
        <v>800</v>
      </c>
      <c r="C818" s="3494">
        <v>4</v>
      </c>
      <c r="D818" s="3494" t="s">
        <v>3480</v>
      </c>
      <c r="E818" s="3494">
        <v>50.33</v>
      </c>
      <c r="F818" s="3494">
        <v>3</v>
      </c>
      <c r="G818" s="3494" t="s">
        <v>3407</v>
      </c>
      <c r="H818" s="3492" t="s">
        <v>21</v>
      </c>
      <c r="I818" s="3479" t="s">
        <v>3408</v>
      </c>
      <c r="J818" s="3479">
        <f>'[2]典型户型修正-办公'!S823</f>
        <v>71</v>
      </c>
      <c r="K818" s="3479">
        <f>'[2]典型户型修正-办公'!R823</f>
        <v>14106</v>
      </c>
    </row>
    <row r="819" spans="1:11">
      <c r="A819" s="3492"/>
      <c r="B819" s="3493">
        <v>801</v>
      </c>
      <c r="C819" s="3494">
        <v>4</v>
      </c>
      <c r="D819" s="3494" t="s">
        <v>3481</v>
      </c>
      <c r="E819" s="3494">
        <v>50.33</v>
      </c>
      <c r="F819" s="3494">
        <v>3</v>
      </c>
      <c r="G819" s="3494" t="s">
        <v>3407</v>
      </c>
      <c r="H819" s="3492" t="s">
        <v>21</v>
      </c>
      <c r="I819" s="3479" t="s">
        <v>3408</v>
      </c>
      <c r="J819" s="3479">
        <f>'[2]典型户型修正-办公'!S824</f>
        <v>71</v>
      </c>
      <c r="K819" s="3479">
        <f>'[2]典型户型修正-办公'!R824</f>
        <v>14106</v>
      </c>
    </row>
    <row r="820" spans="1:11">
      <c r="A820" s="3492"/>
      <c r="B820" s="3493">
        <v>802</v>
      </c>
      <c r="C820" s="3494">
        <v>4</v>
      </c>
      <c r="D820" s="3494" t="s">
        <v>3482</v>
      </c>
      <c r="E820" s="3494">
        <v>50.33</v>
      </c>
      <c r="F820" s="3494">
        <v>3</v>
      </c>
      <c r="G820" s="3494" t="s">
        <v>3407</v>
      </c>
      <c r="H820" s="3492" t="s">
        <v>21</v>
      </c>
      <c r="I820" s="3479" t="s">
        <v>3408</v>
      </c>
      <c r="J820" s="3479">
        <f>'[2]典型户型修正-办公'!S825</f>
        <v>71</v>
      </c>
      <c r="K820" s="3479">
        <f>'[2]典型户型修正-办公'!R825</f>
        <v>14106</v>
      </c>
    </row>
    <row r="821" spans="1:11">
      <c r="A821" s="3492"/>
      <c r="B821" s="3493">
        <v>803</v>
      </c>
      <c r="C821" s="3494">
        <v>4</v>
      </c>
      <c r="D821" s="3494" t="s">
        <v>3483</v>
      </c>
      <c r="E821" s="3494">
        <v>50.33</v>
      </c>
      <c r="F821" s="3494">
        <v>3</v>
      </c>
      <c r="G821" s="3494" t="s">
        <v>3407</v>
      </c>
      <c r="H821" s="3492" t="s">
        <v>21</v>
      </c>
      <c r="I821" s="3479" t="s">
        <v>3408</v>
      </c>
      <c r="J821" s="3479">
        <f>'[2]典型户型修正-办公'!S826</f>
        <v>71</v>
      </c>
      <c r="K821" s="3479">
        <f>'[2]典型户型修正-办公'!R826</f>
        <v>14106</v>
      </c>
    </row>
    <row r="822" spans="1:11">
      <c r="A822" s="3492"/>
      <c r="B822" s="3493">
        <v>804</v>
      </c>
      <c r="C822" s="3494">
        <v>4</v>
      </c>
      <c r="D822" s="3494" t="s">
        <v>3484</v>
      </c>
      <c r="E822" s="3494">
        <v>50.33</v>
      </c>
      <c r="F822" s="3494">
        <v>3</v>
      </c>
      <c r="G822" s="3494" t="s">
        <v>3407</v>
      </c>
      <c r="H822" s="3492" t="s">
        <v>21</v>
      </c>
      <c r="I822" s="3479" t="s">
        <v>3408</v>
      </c>
      <c r="J822" s="3479">
        <f>'[2]典型户型修正-办公'!S827</f>
        <v>71</v>
      </c>
      <c r="K822" s="3479">
        <f>'[2]典型户型修正-办公'!R827</f>
        <v>14106</v>
      </c>
    </row>
    <row r="823" spans="1:11">
      <c r="A823" s="3492"/>
      <c r="B823" s="3493">
        <v>805</v>
      </c>
      <c r="C823" s="3494">
        <v>4</v>
      </c>
      <c r="D823" s="3494" t="s">
        <v>3485</v>
      </c>
      <c r="E823" s="3494">
        <v>50.33</v>
      </c>
      <c r="F823" s="3494">
        <v>3</v>
      </c>
      <c r="G823" s="3494" t="s">
        <v>3407</v>
      </c>
      <c r="H823" s="3492" t="s">
        <v>21</v>
      </c>
      <c r="I823" s="3479" t="s">
        <v>3408</v>
      </c>
      <c r="J823" s="3479">
        <f>'[2]典型户型修正-办公'!S828</f>
        <v>71</v>
      </c>
      <c r="K823" s="3479">
        <f>'[2]典型户型修正-办公'!R828</f>
        <v>14106</v>
      </c>
    </row>
    <row r="824" spans="1:11">
      <c r="A824" s="3492"/>
      <c r="B824" s="3493">
        <v>806</v>
      </c>
      <c r="C824" s="3494">
        <v>4</v>
      </c>
      <c r="D824" s="3494" t="s">
        <v>3486</v>
      </c>
      <c r="E824" s="3494">
        <v>50.33</v>
      </c>
      <c r="F824" s="3494">
        <v>3</v>
      </c>
      <c r="G824" s="3494" t="s">
        <v>3407</v>
      </c>
      <c r="H824" s="3492" t="s">
        <v>21</v>
      </c>
      <c r="I824" s="3479" t="s">
        <v>3408</v>
      </c>
      <c r="J824" s="3479">
        <f>'[2]典型户型修正-办公'!S829</f>
        <v>71</v>
      </c>
      <c r="K824" s="3479">
        <f>'[2]典型户型修正-办公'!R829</f>
        <v>14106</v>
      </c>
    </row>
    <row r="825" spans="1:11">
      <c r="A825" s="3492"/>
      <c r="B825" s="3493">
        <v>807</v>
      </c>
      <c r="C825" s="3494">
        <v>4</v>
      </c>
      <c r="D825" s="3494" t="s">
        <v>3487</v>
      </c>
      <c r="E825" s="3494">
        <v>50.33</v>
      </c>
      <c r="F825" s="3494">
        <v>3</v>
      </c>
      <c r="G825" s="3494" t="s">
        <v>3407</v>
      </c>
      <c r="H825" s="3492" t="s">
        <v>21</v>
      </c>
      <c r="I825" s="3479" t="s">
        <v>3408</v>
      </c>
      <c r="J825" s="3479">
        <f>'[2]典型户型修正-办公'!S830</f>
        <v>71</v>
      </c>
      <c r="K825" s="3479">
        <f>'[2]典型户型修正-办公'!R830</f>
        <v>14106</v>
      </c>
    </row>
    <row r="826" spans="1:11">
      <c r="A826" s="3492"/>
      <c r="B826" s="3493">
        <v>808</v>
      </c>
      <c r="C826" s="3494">
        <v>4</v>
      </c>
      <c r="D826" s="3494" t="s">
        <v>3488</v>
      </c>
      <c r="E826" s="3502">
        <v>69.77</v>
      </c>
      <c r="F826" s="3494">
        <v>3</v>
      </c>
      <c r="G826" s="3494" t="s">
        <v>3407</v>
      </c>
      <c r="H826" s="3492" t="s">
        <v>21</v>
      </c>
      <c r="I826" s="3479" t="s">
        <v>3408</v>
      </c>
      <c r="J826" s="3479">
        <f>'[2]典型户型修正-办公'!S831</f>
        <v>99</v>
      </c>
      <c r="K826" s="3479">
        <f>'[2]典型户型修正-办公'!R831</f>
        <v>14247</v>
      </c>
    </row>
    <row r="827" spans="1:11">
      <c r="A827" s="3492"/>
      <c r="B827" s="3493">
        <v>809</v>
      </c>
      <c r="C827" s="3494">
        <v>4</v>
      </c>
      <c r="D827" s="3494" t="s">
        <v>3489</v>
      </c>
      <c r="E827" s="3502">
        <v>38.65</v>
      </c>
      <c r="F827" s="3494">
        <v>3</v>
      </c>
      <c r="G827" s="3494" t="s">
        <v>3407</v>
      </c>
      <c r="H827" s="3492" t="s">
        <v>21</v>
      </c>
      <c r="I827" s="3479" t="s">
        <v>3408</v>
      </c>
      <c r="J827" s="3479">
        <f>'[2]典型户型修正-办公'!S832</f>
        <v>55</v>
      </c>
      <c r="K827" s="3479">
        <f>'[2]典型户型修正-办公'!R832</f>
        <v>14106</v>
      </c>
    </row>
    <row r="828" spans="1:11">
      <c r="A828" s="3492"/>
      <c r="B828" s="3493">
        <v>810</v>
      </c>
      <c r="C828" s="3494">
        <v>4</v>
      </c>
      <c r="D828" s="3494" t="s">
        <v>3490</v>
      </c>
      <c r="E828" s="3502">
        <v>41.99</v>
      </c>
      <c r="F828" s="3494">
        <v>3</v>
      </c>
      <c r="G828" s="3494" t="s">
        <v>3407</v>
      </c>
      <c r="H828" s="3492" t="s">
        <v>21</v>
      </c>
      <c r="I828" s="3479" t="s">
        <v>3408</v>
      </c>
      <c r="J828" s="3479">
        <f>'[2]典型户型修正-办公'!S833</f>
        <v>59</v>
      </c>
      <c r="K828" s="3479">
        <f>'[2]典型户型修正-办公'!R833</f>
        <v>14106</v>
      </c>
    </row>
    <row r="829" spans="1:11">
      <c r="A829" s="3492"/>
      <c r="B829" s="3493">
        <v>811</v>
      </c>
      <c r="C829" s="3494">
        <v>4</v>
      </c>
      <c r="D829" s="3494" t="s">
        <v>3491</v>
      </c>
      <c r="E829" s="3502">
        <v>44.72</v>
      </c>
      <c r="F829" s="3494">
        <v>3</v>
      </c>
      <c r="G829" s="3494" t="s">
        <v>3407</v>
      </c>
      <c r="H829" s="3492" t="s">
        <v>21</v>
      </c>
      <c r="I829" s="3479" t="s">
        <v>3408</v>
      </c>
      <c r="J829" s="3479">
        <f>'[2]典型户型修正-办公'!S834</f>
        <v>63</v>
      </c>
      <c r="K829" s="3479">
        <f>'[2]典型户型修正-办公'!R834</f>
        <v>14106</v>
      </c>
    </row>
    <row r="830" spans="1:11">
      <c r="A830" s="3492"/>
      <c r="B830" s="3493">
        <v>812</v>
      </c>
      <c r="C830" s="3494">
        <v>4</v>
      </c>
      <c r="D830" s="3494" t="s">
        <v>3492</v>
      </c>
      <c r="E830" s="3502">
        <v>46.83</v>
      </c>
      <c r="F830" s="3494">
        <v>3</v>
      </c>
      <c r="G830" s="3494" t="s">
        <v>3407</v>
      </c>
      <c r="H830" s="3492" t="s">
        <v>21</v>
      </c>
      <c r="I830" s="3479" t="s">
        <v>3408</v>
      </c>
      <c r="J830" s="3479">
        <f>'[2]典型户型修正-办公'!S835</f>
        <v>66</v>
      </c>
      <c r="K830" s="3479">
        <f>'[2]典型户型修正-办公'!R835</f>
        <v>14106</v>
      </c>
    </row>
    <row r="831" spans="1:11">
      <c r="A831" s="3492"/>
      <c r="B831" s="3493">
        <v>813</v>
      </c>
      <c r="C831" s="3494">
        <v>4</v>
      </c>
      <c r="D831" s="3494" t="s">
        <v>3493</v>
      </c>
      <c r="E831" s="3502">
        <v>48.33</v>
      </c>
      <c r="F831" s="3494">
        <v>3</v>
      </c>
      <c r="G831" s="3494" t="s">
        <v>3407</v>
      </c>
      <c r="H831" s="3492" t="s">
        <v>21</v>
      </c>
      <c r="I831" s="3479" t="s">
        <v>3408</v>
      </c>
      <c r="J831" s="3479">
        <f>'[2]典型户型修正-办公'!S836</f>
        <v>68</v>
      </c>
      <c r="K831" s="3479">
        <f>'[2]典型户型修正-办公'!R836</f>
        <v>14106</v>
      </c>
    </row>
    <row r="832" spans="1:11">
      <c r="A832" s="3492"/>
      <c r="B832" s="3493">
        <v>814</v>
      </c>
      <c r="C832" s="3494">
        <v>4</v>
      </c>
      <c r="D832" s="3494" t="s">
        <v>3494</v>
      </c>
      <c r="E832" s="3494">
        <v>49.3</v>
      </c>
      <c r="F832" s="3494">
        <v>3</v>
      </c>
      <c r="G832" s="3494" t="s">
        <v>3407</v>
      </c>
      <c r="H832" s="3492" t="s">
        <v>21</v>
      </c>
      <c r="I832" s="3479" t="s">
        <v>3408</v>
      </c>
      <c r="J832" s="3479">
        <f>'[2]典型户型修正-办公'!S837</f>
        <v>70</v>
      </c>
      <c r="K832" s="3479">
        <f>'[2]典型户型修正-办公'!R837</f>
        <v>14106</v>
      </c>
    </row>
    <row r="833" spans="1:11">
      <c r="A833" s="3492"/>
      <c r="B833" s="3493">
        <v>815</v>
      </c>
      <c r="C833" s="3494">
        <v>4</v>
      </c>
      <c r="D833" s="3494" t="s">
        <v>3495</v>
      </c>
      <c r="E833" s="3494">
        <v>49.59</v>
      </c>
      <c r="F833" s="3494">
        <v>3</v>
      </c>
      <c r="G833" s="3494" t="s">
        <v>3407</v>
      </c>
      <c r="H833" s="3492" t="s">
        <v>21</v>
      </c>
      <c r="I833" s="3479" t="s">
        <v>3408</v>
      </c>
      <c r="J833" s="3479">
        <f>'[2]典型户型修正-办公'!S838</f>
        <v>70</v>
      </c>
      <c r="K833" s="3479">
        <f>'[2]典型户型修正-办公'!R838</f>
        <v>14106</v>
      </c>
    </row>
    <row r="834" spans="1:11">
      <c r="A834" s="3492"/>
      <c r="B834" s="3493">
        <v>816</v>
      </c>
      <c r="C834" s="3494">
        <v>4</v>
      </c>
      <c r="D834" s="3494" t="s">
        <v>3496</v>
      </c>
      <c r="E834" s="3494">
        <v>49.28</v>
      </c>
      <c r="F834" s="3494">
        <v>3</v>
      </c>
      <c r="G834" s="3494" t="s">
        <v>3407</v>
      </c>
      <c r="H834" s="3492" t="s">
        <v>21</v>
      </c>
      <c r="I834" s="3479" t="s">
        <v>3408</v>
      </c>
      <c r="J834" s="3479">
        <f>'[2]典型户型修正-办公'!S839</f>
        <v>70</v>
      </c>
      <c r="K834" s="3479">
        <f>'[2]典型户型修正-办公'!R839</f>
        <v>14106</v>
      </c>
    </row>
    <row r="835" spans="1:11">
      <c r="A835" s="3492"/>
      <c r="B835" s="3493">
        <v>817</v>
      </c>
      <c r="C835" s="3494">
        <v>4</v>
      </c>
      <c r="D835" s="3494" t="s">
        <v>3497</v>
      </c>
      <c r="E835" s="3494">
        <v>48.41</v>
      </c>
      <c r="F835" s="3494">
        <v>3</v>
      </c>
      <c r="G835" s="3494" t="s">
        <v>3407</v>
      </c>
      <c r="H835" s="3492" t="s">
        <v>21</v>
      </c>
      <c r="I835" s="3479" t="s">
        <v>3408</v>
      </c>
      <c r="J835" s="3479">
        <f>'[2]典型户型修正-办公'!S840</f>
        <v>68</v>
      </c>
      <c r="K835" s="3479">
        <f>'[2]典型户型修正-办公'!R840</f>
        <v>14106</v>
      </c>
    </row>
    <row r="836" spans="1:11">
      <c r="A836" s="3492"/>
      <c r="B836" s="3493">
        <v>818</v>
      </c>
      <c r="C836" s="3494">
        <v>4</v>
      </c>
      <c r="D836" s="3494" t="s">
        <v>3498</v>
      </c>
      <c r="E836" s="3494">
        <v>47.44</v>
      </c>
      <c r="F836" s="3494">
        <v>3</v>
      </c>
      <c r="G836" s="3494" t="s">
        <v>3407</v>
      </c>
      <c r="H836" s="3492" t="s">
        <v>21</v>
      </c>
      <c r="I836" s="3479" t="s">
        <v>3408</v>
      </c>
      <c r="J836" s="3479">
        <f>'[2]典型户型修正-办公'!S841</f>
        <v>67</v>
      </c>
      <c r="K836" s="3479">
        <f>'[2]典型户型修正-办公'!R841</f>
        <v>14106</v>
      </c>
    </row>
    <row r="837" spans="1:11">
      <c r="A837" s="3492"/>
      <c r="B837" s="3493">
        <v>819</v>
      </c>
      <c r="C837" s="3494">
        <v>5</v>
      </c>
      <c r="D837" s="3494" t="s">
        <v>3499</v>
      </c>
      <c r="E837" s="3494">
        <v>52.2</v>
      </c>
      <c r="F837" s="3494">
        <v>3</v>
      </c>
      <c r="G837" s="3494" t="s">
        <v>3407</v>
      </c>
      <c r="H837" s="3492" t="s">
        <v>21</v>
      </c>
      <c r="I837" s="3479" t="s">
        <v>3408</v>
      </c>
      <c r="J837" s="3479">
        <f>'[2]典型户型修正-办公'!S842</f>
        <v>74</v>
      </c>
      <c r="K837" s="3479">
        <f>'[2]典型户型修正-办公'!R842</f>
        <v>14106</v>
      </c>
    </row>
    <row r="838" spans="1:11">
      <c r="A838" s="3492"/>
      <c r="B838" s="3493">
        <v>820</v>
      </c>
      <c r="C838" s="3494">
        <v>5</v>
      </c>
      <c r="D838" s="3494" t="s">
        <v>3500</v>
      </c>
      <c r="E838" s="3494">
        <v>50.33</v>
      </c>
      <c r="F838" s="3494">
        <v>3</v>
      </c>
      <c r="G838" s="3494" t="s">
        <v>3407</v>
      </c>
      <c r="H838" s="3492" t="s">
        <v>21</v>
      </c>
      <c r="I838" s="3479" t="s">
        <v>3408</v>
      </c>
      <c r="J838" s="3479">
        <f>'[2]典型户型修正-办公'!S843</f>
        <v>71</v>
      </c>
      <c r="K838" s="3479">
        <f>'[2]典型户型修正-办公'!R843</f>
        <v>14106</v>
      </c>
    </row>
    <row r="839" spans="1:11">
      <c r="A839" s="3492"/>
      <c r="B839" s="3493">
        <v>821</v>
      </c>
      <c r="C839" s="3494">
        <v>5</v>
      </c>
      <c r="D839" s="3494" t="s">
        <v>3501</v>
      </c>
      <c r="E839" s="3494">
        <v>50.33</v>
      </c>
      <c r="F839" s="3494">
        <v>3</v>
      </c>
      <c r="G839" s="3494" t="s">
        <v>3407</v>
      </c>
      <c r="H839" s="3492" t="s">
        <v>21</v>
      </c>
      <c r="I839" s="3479" t="s">
        <v>3408</v>
      </c>
      <c r="J839" s="3479">
        <f>'[2]典型户型修正-办公'!S844</f>
        <v>71</v>
      </c>
      <c r="K839" s="3479">
        <f>'[2]典型户型修正-办公'!R844</f>
        <v>14106</v>
      </c>
    </row>
    <row r="840" spans="1:11">
      <c r="A840" s="3492"/>
      <c r="B840" s="3493">
        <v>822</v>
      </c>
      <c r="C840" s="3494">
        <v>5</v>
      </c>
      <c r="D840" s="3494" t="s">
        <v>3502</v>
      </c>
      <c r="E840" s="3494">
        <v>50.33</v>
      </c>
      <c r="F840" s="3494">
        <v>3</v>
      </c>
      <c r="G840" s="3494" t="s">
        <v>3407</v>
      </c>
      <c r="H840" s="3492" t="s">
        <v>21</v>
      </c>
      <c r="I840" s="3479" t="s">
        <v>3408</v>
      </c>
      <c r="J840" s="3479">
        <f>'[2]典型户型修正-办公'!S845</f>
        <v>71</v>
      </c>
      <c r="K840" s="3479">
        <f>'[2]典型户型修正-办公'!R845</f>
        <v>14106</v>
      </c>
    </row>
    <row r="841" spans="1:11">
      <c r="A841" s="3492"/>
      <c r="B841" s="3493">
        <v>823</v>
      </c>
      <c r="C841" s="3494">
        <v>5</v>
      </c>
      <c r="D841" s="3494" t="s">
        <v>3503</v>
      </c>
      <c r="E841" s="3494">
        <v>50.33</v>
      </c>
      <c r="F841" s="3494">
        <v>3</v>
      </c>
      <c r="G841" s="3494" t="s">
        <v>3407</v>
      </c>
      <c r="H841" s="3492" t="s">
        <v>21</v>
      </c>
      <c r="I841" s="3479" t="s">
        <v>3408</v>
      </c>
      <c r="J841" s="3479">
        <f>'[2]典型户型修正-办公'!S846</f>
        <v>71</v>
      </c>
      <c r="K841" s="3479">
        <f>'[2]典型户型修正-办公'!R846</f>
        <v>14106</v>
      </c>
    </row>
    <row r="842" spans="1:11">
      <c r="A842" s="3492"/>
      <c r="B842" s="3493">
        <v>824</v>
      </c>
      <c r="C842" s="3494">
        <v>5</v>
      </c>
      <c r="D842" s="3494" t="s">
        <v>3504</v>
      </c>
      <c r="E842" s="3494">
        <v>50.33</v>
      </c>
      <c r="F842" s="3494">
        <v>3</v>
      </c>
      <c r="G842" s="3494" t="s">
        <v>3407</v>
      </c>
      <c r="H842" s="3492" t="s">
        <v>21</v>
      </c>
      <c r="I842" s="3479" t="s">
        <v>3408</v>
      </c>
      <c r="J842" s="3479">
        <f>'[2]典型户型修正-办公'!S847</f>
        <v>71</v>
      </c>
      <c r="K842" s="3479">
        <f>'[2]典型户型修正-办公'!R847</f>
        <v>14106</v>
      </c>
    </row>
    <row r="843" spans="1:11">
      <c r="A843" s="3492"/>
      <c r="B843" s="3493">
        <v>825</v>
      </c>
      <c r="C843" s="3494">
        <v>5</v>
      </c>
      <c r="D843" s="3494" t="s">
        <v>3505</v>
      </c>
      <c r="E843" s="3494">
        <v>50.33</v>
      </c>
      <c r="F843" s="3494">
        <v>3</v>
      </c>
      <c r="G843" s="3494" t="s">
        <v>3407</v>
      </c>
      <c r="H843" s="3492" t="s">
        <v>21</v>
      </c>
      <c r="I843" s="3479" t="s">
        <v>3408</v>
      </c>
      <c r="J843" s="3479">
        <f>'[2]典型户型修正-办公'!S848</f>
        <v>71</v>
      </c>
      <c r="K843" s="3479">
        <f>'[2]典型户型修正-办公'!R848</f>
        <v>14106</v>
      </c>
    </row>
    <row r="844" spans="1:11">
      <c r="A844" s="3492"/>
      <c r="B844" s="3493">
        <v>826</v>
      </c>
      <c r="C844" s="3494">
        <v>5</v>
      </c>
      <c r="D844" s="3494" t="s">
        <v>3506</v>
      </c>
      <c r="E844" s="3494">
        <v>50.33</v>
      </c>
      <c r="F844" s="3494">
        <v>3</v>
      </c>
      <c r="G844" s="3494" t="s">
        <v>3407</v>
      </c>
      <c r="H844" s="3492" t="s">
        <v>21</v>
      </c>
      <c r="I844" s="3479" t="s">
        <v>3408</v>
      </c>
      <c r="J844" s="3479">
        <f>'[2]典型户型修正-办公'!S849</f>
        <v>71</v>
      </c>
      <c r="K844" s="3479">
        <f>'[2]典型户型修正-办公'!R849</f>
        <v>14106</v>
      </c>
    </row>
    <row r="845" spans="1:11">
      <c r="A845" s="3492"/>
      <c r="B845" s="3493">
        <v>827</v>
      </c>
      <c r="C845" s="3494">
        <v>5</v>
      </c>
      <c r="D845" s="3494" t="s">
        <v>3507</v>
      </c>
      <c r="E845" s="3494">
        <v>50.33</v>
      </c>
      <c r="F845" s="3494">
        <v>3</v>
      </c>
      <c r="G845" s="3494" t="s">
        <v>3407</v>
      </c>
      <c r="H845" s="3492" t="s">
        <v>21</v>
      </c>
      <c r="I845" s="3479" t="s">
        <v>3408</v>
      </c>
      <c r="J845" s="3479">
        <f>'[2]典型户型修正-办公'!S850</f>
        <v>71</v>
      </c>
      <c r="K845" s="3479">
        <f>'[2]典型户型修正-办公'!R850</f>
        <v>14106</v>
      </c>
    </row>
    <row r="846" spans="1:11">
      <c r="A846" s="3492"/>
      <c r="B846" s="3493">
        <v>828</v>
      </c>
      <c r="C846" s="3494">
        <v>5</v>
      </c>
      <c r="D846" s="3494" t="s">
        <v>3508</v>
      </c>
      <c r="E846" s="3494">
        <v>50.33</v>
      </c>
      <c r="F846" s="3494">
        <v>3</v>
      </c>
      <c r="G846" s="3494" t="s">
        <v>3407</v>
      </c>
      <c r="H846" s="3492" t="s">
        <v>21</v>
      </c>
      <c r="I846" s="3479" t="s">
        <v>3408</v>
      </c>
      <c r="J846" s="3479">
        <f>'[2]典型户型修正-办公'!S851</f>
        <v>71</v>
      </c>
      <c r="K846" s="3479">
        <f>'[2]典型户型修正-办公'!R851</f>
        <v>14106</v>
      </c>
    </row>
    <row r="847" spans="1:11">
      <c r="A847" s="3492"/>
      <c r="B847" s="3493">
        <v>829</v>
      </c>
      <c r="C847" s="3494">
        <v>5</v>
      </c>
      <c r="D847" s="3494" t="s">
        <v>3509</v>
      </c>
      <c r="E847" s="3494">
        <v>50.33</v>
      </c>
      <c r="F847" s="3494">
        <v>3</v>
      </c>
      <c r="G847" s="3494" t="s">
        <v>3407</v>
      </c>
      <c r="H847" s="3492" t="s">
        <v>21</v>
      </c>
      <c r="I847" s="3479" t="s">
        <v>3408</v>
      </c>
      <c r="J847" s="3479">
        <f>'[2]典型户型修正-办公'!S852</f>
        <v>71</v>
      </c>
      <c r="K847" s="3479">
        <f>'[2]典型户型修正-办公'!R852</f>
        <v>14106</v>
      </c>
    </row>
    <row r="848" spans="1:11">
      <c r="A848" s="3492"/>
      <c r="B848" s="3493">
        <v>830</v>
      </c>
      <c r="C848" s="3494">
        <v>5</v>
      </c>
      <c r="D848" s="3494" t="s">
        <v>3510</v>
      </c>
      <c r="E848" s="3494">
        <v>50.33</v>
      </c>
      <c r="F848" s="3494">
        <v>3</v>
      </c>
      <c r="G848" s="3494" t="s">
        <v>3407</v>
      </c>
      <c r="H848" s="3492" t="s">
        <v>21</v>
      </c>
      <c r="I848" s="3479" t="s">
        <v>3408</v>
      </c>
      <c r="J848" s="3479">
        <f>'[2]典型户型修正-办公'!S853</f>
        <v>71</v>
      </c>
      <c r="K848" s="3479">
        <f>'[2]典型户型修正-办公'!R853</f>
        <v>14106</v>
      </c>
    </row>
    <row r="849" spans="1:11">
      <c r="A849" s="3492"/>
      <c r="B849" s="3493">
        <v>831</v>
      </c>
      <c r="C849" s="3494">
        <v>5</v>
      </c>
      <c r="D849" s="3494" t="s">
        <v>3511</v>
      </c>
      <c r="E849" s="3494">
        <v>50.33</v>
      </c>
      <c r="F849" s="3494">
        <v>3</v>
      </c>
      <c r="G849" s="3494" t="s">
        <v>3407</v>
      </c>
      <c r="H849" s="3492" t="s">
        <v>21</v>
      </c>
      <c r="I849" s="3479" t="s">
        <v>3408</v>
      </c>
      <c r="J849" s="3479">
        <f>'[2]典型户型修正-办公'!S854</f>
        <v>71</v>
      </c>
      <c r="K849" s="3479">
        <f>'[2]典型户型修正-办公'!R854</f>
        <v>14106</v>
      </c>
    </row>
    <row r="850" spans="1:11">
      <c r="A850" s="3492"/>
      <c r="B850" s="3493">
        <v>832</v>
      </c>
      <c r="C850" s="3494">
        <v>5</v>
      </c>
      <c r="D850" s="3494" t="s">
        <v>3512</v>
      </c>
      <c r="E850" s="3494">
        <v>50.33</v>
      </c>
      <c r="F850" s="3494">
        <v>3</v>
      </c>
      <c r="G850" s="3494" t="s">
        <v>3407</v>
      </c>
      <c r="H850" s="3492" t="s">
        <v>21</v>
      </c>
      <c r="I850" s="3479" t="s">
        <v>3408</v>
      </c>
      <c r="J850" s="3479">
        <f>'[2]典型户型修正-办公'!S855</f>
        <v>71</v>
      </c>
      <c r="K850" s="3479">
        <f>'[2]典型户型修正-办公'!R855</f>
        <v>14106</v>
      </c>
    </row>
    <row r="851" spans="1:11">
      <c r="A851" s="3492"/>
      <c r="B851" s="3493">
        <v>833</v>
      </c>
      <c r="C851" s="3494">
        <v>5</v>
      </c>
      <c r="D851" s="3494" t="s">
        <v>3513</v>
      </c>
      <c r="E851" s="3494">
        <v>50.33</v>
      </c>
      <c r="F851" s="3494">
        <v>3</v>
      </c>
      <c r="G851" s="3494" t="s">
        <v>3407</v>
      </c>
      <c r="H851" s="3492" t="s">
        <v>21</v>
      </c>
      <c r="I851" s="3479" t="s">
        <v>3408</v>
      </c>
      <c r="J851" s="3479">
        <f>'[2]典型户型修正-办公'!S856</f>
        <v>71</v>
      </c>
      <c r="K851" s="3479">
        <f>'[2]典型户型修正-办公'!R856</f>
        <v>14106</v>
      </c>
    </row>
    <row r="852" spans="1:11">
      <c r="A852" s="3492"/>
      <c r="B852" s="3493">
        <v>834</v>
      </c>
      <c r="C852" s="3494">
        <v>5</v>
      </c>
      <c r="D852" s="3494" t="s">
        <v>3514</v>
      </c>
      <c r="E852" s="3494">
        <v>69.77</v>
      </c>
      <c r="F852" s="3494">
        <v>3</v>
      </c>
      <c r="G852" s="3494" t="s">
        <v>3407</v>
      </c>
      <c r="H852" s="3492" t="s">
        <v>21</v>
      </c>
      <c r="I852" s="3479" t="s">
        <v>3408</v>
      </c>
      <c r="J852" s="3479">
        <f>'[2]典型户型修正-办公'!S857</f>
        <v>99</v>
      </c>
      <c r="K852" s="3479">
        <f>'[2]典型户型修正-办公'!R857</f>
        <v>14247</v>
      </c>
    </row>
    <row r="853" spans="1:11">
      <c r="A853" s="3492"/>
      <c r="B853" s="3493">
        <v>835</v>
      </c>
      <c r="C853" s="3494">
        <v>5</v>
      </c>
      <c r="D853" s="3494" t="s">
        <v>3515</v>
      </c>
      <c r="E853" s="3494">
        <v>38.65</v>
      </c>
      <c r="F853" s="3494">
        <v>3</v>
      </c>
      <c r="G853" s="3494" t="s">
        <v>3407</v>
      </c>
      <c r="H853" s="3492" t="s">
        <v>21</v>
      </c>
      <c r="I853" s="3479" t="s">
        <v>3408</v>
      </c>
      <c r="J853" s="3479">
        <f>'[2]典型户型修正-办公'!S858</f>
        <v>55</v>
      </c>
      <c r="K853" s="3479">
        <f>'[2]典型户型修正-办公'!R858</f>
        <v>14106</v>
      </c>
    </row>
    <row r="854" spans="1:11">
      <c r="A854" s="3492"/>
      <c r="B854" s="3493">
        <v>836</v>
      </c>
      <c r="C854" s="3494">
        <v>5</v>
      </c>
      <c r="D854" s="3494" t="s">
        <v>3516</v>
      </c>
      <c r="E854" s="3494">
        <v>41.99</v>
      </c>
      <c r="F854" s="3494">
        <v>3</v>
      </c>
      <c r="G854" s="3494" t="s">
        <v>3407</v>
      </c>
      <c r="H854" s="3492" t="s">
        <v>21</v>
      </c>
      <c r="I854" s="3479" t="s">
        <v>3408</v>
      </c>
      <c r="J854" s="3479">
        <f>'[2]典型户型修正-办公'!S859</f>
        <v>59</v>
      </c>
      <c r="K854" s="3479">
        <f>'[2]典型户型修正-办公'!R859</f>
        <v>14106</v>
      </c>
    </row>
    <row r="855" spans="1:11">
      <c r="A855" s="3492"/>
      <c r="B855" s="3493">
        <v>837</v>
      </c>
      <c r="C855" s="3494">
        <v>5</v>
      </c>
      <c r="D855" s="3494" t="s">
        <v>3517</v>
      </c>
      <c r="E855" s="3494">
        <v>44.72</v>
      </c>
      <c r="F855" s="3494">
        <v>3</v>
      </c>
      <c r="G855" s="3494" t="s">
        <v>3407</v>
      </c>
      <c r="H855" s="3492" t="s">
        <v>21</v>
      </c>
      <c r="I855" s="3479" t="s">
        <v>3408</v>
      </c>
      <c r="J855" s="3479">
        <f>'[2]典型户型修正-办公'!S860</f>
        <v>63</v>
      </c>
      <c r="K855" s="3479">
        <f>'[2]典型户型修正-办公'!R860</f>
        <v>14106</v>
      </c>
    </row>
    <row r="856" spans="1:11">
      <c r="A856" s="3492"/>
      <c r="B856" s="3493">
        <v>838</v>
      </c>
      <c r="C856" s="3494">
        <v>5</v>
      </c>
      <c r="D856" s="3494" t="s">
        <v>3518</v>
      </c>
      <c r="E856" s="3494">
        <v>46.83</v>
      </c>
      <c r="F856" s="3494">
        <v>3</v>
      </c>
      <c r="G856" s="3494" t="s">
        <v>3407</v>
      </c>
      <c r="H856" s="3492" t="s">
        <v>21</v>
      </c>
      <c r="I856" s="3479" t="s">
        <v>3408</v>
      </c>
      <c r="J856" s="3479">
        <f>'[2]典型户型修正-办公'!S861</f>
        <v>66</v>
      </c>
      <c r="K856" s="3479">
        <f>'[2]典型户型修正-办公'!R861</f>
        <v>14106</v>
      </c>
    </row>
    <row r="857" spans="1:11">
      <c r="A857" s="3492"/>
      <c r="B857" s="3493">
        <v>839</v>
      </c>
      <c r="C857" s="3494">
        <v>5</v>
      </c>
      <c r="D857" s="3494" t="s">
        <v>3519</v>
      </c>
      <c r="E857" s="3494">
        <v>48.33</v>
      </c>
      <c r="F857" s="3494">
        <v>3</v>
      </c>
      <c r="G857" s="3494" t="s">
        <v>3407</v>
      </c>
      <c r="H857" s="3492" t="s">
        <v>21</v>
      </c>
      <c r="I857" s="3479" t="s">
        <v>3408</v>
      </c>
      <c r="J857" s="3479">
        <f>'[2]典型户型修正-办公'!S862</f>
        <v>68</v>
      </c>
      <c r="K857" s="3479">
        <f>'[2]典型户型修正-办公'!R862</f>
        <v>14106</v>
      </c>
    </row>
    <row r="858" spans="1:11">
      <c r="A858" s="3492"/>
      <c r="B858" s="3493">
        <v>840</v>
      </c>
      <c r="C858" s="3494">
        <v>5</v>
      </c>
      <c r="D858" s="3494" t="s">
        <v>3520</v>
      </c>
      <c r="E858" s="3494">
        <v>49.3</v>
      </c>
      <c r="F858" s="3494">
        <v>3</v>
      </c>
      <c r="G858" s="3494" t="s">
        <v>3407</v>
      </c>
      <c r="H858" s="3492" t="s">
        <v>21</v>
      </c>
      <c r="I858" s="3479" t="s">
        <v>3408</v>
      </c>
      <c r="J858" s="3479">
        <f>'[2]典型户型修正-办公'!S863</f>
        <v>70</v>
      </c>
      <c r="K858" s="3479">
        <f>'[2]典型户型修正-办公'!R863</f>
        <v>14106</v>
      </c>
    </row>
    <row r="859" spans="1:11">
      <c r="A859" s="3492"/>
      <c r="B859" s="3493">
        <v>841</v>
      </c>
      <c r="C859" s="3494">
        <v>5</v>
      </c>
      <c r="D859" s="3494" t="s">
        <v>3521</v>
      </c>
      <c r="E859" s="3494">
        <v>49.59</v>
      </c>
      <c r="F859" s="3494">
        <v>3</v>
      </c>
      <c r="G859" s="3494" t="s">
        <v>3407</v>
      </c>
      <c r="H859" s="3492" t="s">
        <v>21</v>
      </c>
      <c r="I859" s="3479" t="s">
        <v>3408</v>
      </c>
      <c r="J859" s="3479">
        <f>'[2]典型户型修正-办公'!S864</f>
        <v>70</v>
      </c>
      <c r="K859" s="3479">
        <f>'[2]典型户型修正-办公'!R864</f>
        <v>14106</v>
      </c>
    </row>
    <row r="860" spans="1:11">
      <c r="A860" s="3492"/>
      <c r="B860" s="3493">
        <v>842</v>
      </c>
      <c r="C860" s="3494">
        <v>5</v>
      </c>
      <c r="D860" s="3494" t="s">
        <v>3522</v>
      </c>
      <c r="E860" s="3494">
        <v>49.28</v>
      </c>
      <c r="F860" s="3494">
        <v>3</v>
      </c>
      <c r="G860" s="3494" t="s">
        <v>3407</v>
      </c>
      <c r="H860" s="3492" t="s">
        <v>21</v>
      </c>
      <c r="I860" s="3479" t="s">
        <v>3408</v>
      </c>
      <c r="J860" s="3479">
        <f>'[2]典型户型修正-办公'!S865</f>
        <v>70</v>
      </c>
      <c r="K860" s="3479">
        <f>'[2]典型户型修正-办公'!R865</f>
        <v>14106</v>
      </c>
    </row>
    <row r="861" spans="1:11">
      <c r="A861" s="3492"/>
      <c r="B861" s="3493">
        <v>843</v>
      </c>
      <c r="C861" s="3494">
        <v>5</v>
      </c>
      <c r="D861" s="3494" t="s">
        <v>3523</v>
      </c>
      <c r="E861" s="3494">
        <v>48.41</v>
      </c>
      <c r="F861" s="3494">
        <v>3</v>
      </c>
      <c r="G861" s="3494" t="s">
        <v>3407</v>
      </c>
      <c r="H861" s="3492" t="s">
        <v>21</v>
      </c>
      <c r="I861" s="3479" t="s">
        <v>3408</v>
      </c>
      <c r="J861" s="3479">
        <f>'[2]典型户型修正-办公'!S866</f>
        <v>68</v>
      </c>
      <c r="K861" s="3479">
        <f>'[2]典型户型修正-办公'!R866</f>
        <v>14106</v>
      </c>
    </row>
    <row r="862" spans="1:11">
      <c r="A862" s="3492"/>
      <c r="B862" s="3493">
        <v>844</v>
      </c>
      <c r="C862" s="3494">
        <v>5</v>
      </c>
      <c r="D862" s="3494" t="s">
        <v>3524</v>
      </c>
      <c r="E862" s="3494">
        <v>47.44</v>
      </c>
      <c r="F862" s="3494">
        <v>3</v>
      </c>
      <c r="G862" s="3494" t="s">
        <v>3407</v>
      </c>
      <c r="H862" s="3492" t="s">
        <v>21</v>
      </c>
      <c r="I862" s="3479" t="s">
        <v>3408</v>
      </c>
      <c r="J862" s="3479">
        <f>'[2]典型户型修正-办公'!S867</f>
        <v>67</v>
      </c>
      <c r="K862" s="3479">
        <f>'[2]典型户型修正-办公'!R867</f>
        <v>14106</v>
      </c>
    </row>
    <row r="863" spans="1:11">
      <c r="A863" s="3492"/>
      <c r="B863" s="3493">
        <v>845</v>
      </c>
      <c r="C863" s="3494">
        <v>6</v>
      </c>
      <c r="D863" s="3494" t="s">
        <v>3525</v>
      </c>
      <c r="E863" s="3494">
        <v>52.2</v>
      </c>
      <c r="F863" s="3494">
        <v>3</v>
      </c>
      <c r="G863" s="3494" t="s">
        <v>3407</v>
      </c>
      <c r="H863" s="3492" t="s">
        <v>21</v>
      </c>
      <c r="I863" s="3479" t="s">
        <v>3408</v>
      </c>
      <c r="J863" s="3479">
        <f>'[2]典型户型修正-办公'!S868</f>
        <v>74</v>
      </c>
      <c r="K863" s="3479">
        <f>'[2]典型户型修正-办公'!R868</f>
        <v>14106</v>
      </c>
    </row>
    <row r="864" spans="1:11">
      <c r="A864" s="3492"/>
      <c r="B864" s="3493">
        <v>846</v>
      </c>
      <c r="C864" s="3494">
        <v>6</v>
      </c>
      <c r="D864" s="3494" t="s">
        <v>3526</v>
      </c>
      <c r="E864" s="3494">
        <v>50.33</v>
      </c>
      <c r="F864" s="3494">
        <v>3</v>
      </c>
      <c r="G864" s="3494" t="s">
        <v>3407</v>
      </c>
      <c r="H864" s="3492" t="s">
        <v>21</v>
      </c>
      <c r="I864" s="3479" t="s">
        <v>3408</v>
      </c>
      <c r="J864" s="3479">
        <f>'[2]典型户型修正-办公'!S869</f>
        <v>71</v>
      </c>
      <c r="K864" s="3479">
        <f>'[2]典型户型修正-办公'!R869</f>
        <v>14106</v>
      </c>
    </row>
    <row r="865" spans="1:11">
      <c r="A865" s="3492"/>
      <c r="B865" s="3493">
        <v>847</v>
      </c>
      <c r="C865" s="3494">
        <v>6</v>
      </c>
      <c r="D865" s="3494" t="s">
        <v>3527</v>
      </c>
      <c r="E865" s="3494">
        <v>50.33</v>
      </c>
      <c r="F865" s="3494">
        <v>3</v>
      </c>
      <c r="G865" s="3494" t="s">
        <v>3407</v>
      </c>
      <c r="H865" s="3492" t="s">
        <v>21</v>
      </c>
      <c r="I865" s="3479" t="s">
        <v>3408</v>
      </c>
      <c r="J865" s="3479">
        <f>'[2]典型户型修正-办公'!S870</f>
        <v>71</v>
      </c>
      <c r="K865" s="3479">
        <f>'[2]典型户型修正-办公'!R870</f>
        <v>14106</v>
      </c>
    </row>
    <row r="866" spans="1:11">
      <c r="A866" s="3492"/>
      <c r="B866" s="3493">
        <v>848</v>
      </c>
      <c r="C866" s="3494">
        <v>6</v>
      </c>
      <c r="D866" s="3494" t="s">
        <v>3528</v>
      </c>
      <c r="E866" s="3494">
        <v>50.33</v>
      </c>
      <c r="F866" s="3494">
        <v>3</v>
      </c>
      <c r="G866" s="3494" t="s">
        <v>3407</v>
      </c>
      <c r="H866" s="3492" t="s">
        <v>21</v>
      </c>
      <c r="I866" s="3479" t="s">
        <v>3408</v>
      </c>
      <c r="J866" s="3479">
        <f>'[2]典型户型修正-办公'!S871</f>
        <v>71</v>
      </c>
      <c r="K866" s="3479">
        <f>'[2]典型户型修正-办公'!R871</f>
        <v>14106</v>
      </c>
    </row>
    <row r="867" spans="1:11">
      <c r="A867" s="3492"/>
      <c r="B867" s="3493">
        <v>849</v>
      </c>
      <c r="C867" s="3494">
        <v>6</v>
      </c>
      <c r="D867" s="3494" t="s">
        <v>3529</v>
      </c>
      <c r="E867" s="3494">
        <v>50.33</v>
      </c>
      <c r="F867" s="3494">
        <v>3</v>
      </c>
      <c r="G867" s="3494" t="s">
        <v>3407</v>
      </c>
      <c r="H867" s="3492" t="s">
        <v>21</v>
      </c>
      <c r="I867" s="3479" t="s">
        <v>3408</v>
      </c>
      <c r="J867" s="3479">
        <f>'[2]典型户型修正-办公'!S872</f>
        <v>71</v>
      </c>
      <c r="K867" s="3479">
        <f>'[2]典型户型修正-办公'!R872</f>
        <v>14106</v>
      </c>
    </row>
    <row r="868" spans="1:11">
      <c r="A868" s="3492"/>
      <c r="B868" s="3493">
        <v>850</v>
      </c>
      <c r="C868" s="3494">
        <v>6</v>
      </c>
      <c r="D868" s="3494" t="s">
        <v>3530</v>
      </c>
      <c r="E868" s="3494">
        <v>50.33</v>
      </c>
      <c r="F868" s="3494">
        <v>3</v>
      </c>
      <c r="G868" s="3494" t="s">
        <v>3407</v>
      </c>
      <c r="H868" s="3492" t="s">
        <v>21</v>
      </c>
      <c r="I868" s="3479" t="s">
        <v>3408</v>
      </c>
      <c r="J868" s="3479">
        <f>'[2]典型户型修正-办公'!S873</f>
        <v>71</v>
      </c>
      <c r="K868" s="3479">
        <f>'[2]典型户型修正-办公'!R873</f>
        <v>14106</v>
      </c>
    </row>
    <row r="869" spans="1:11">
      <c r="A869" s="3492"/>
      <c r="B869" s="3493">
        <v>851</v>
      </c>
      <c r="C869" s="3494">
        <v>6</v>
      </c>
      <c r="D869" s="3494" t="s">
        <v>3531</v>
      </c>
      <c r="E869" s="3494">
        <v>50.33</v>
      </c>
      <c r="F869" s="3494">
        <v>3</v>
      </c>
      <c r="G869" s="3494" t="s">
        <v>3407</v>
      </c>
      <c r="H869" s="3492" t="s">
        <v>21</v>
      </c>
      <c r="I869" s="3479" t="s">
        <v>3408</v>
      </c>
      <c r="J869" s="3479">
        <f>'[2]典型户型修正-办公'!S874</f>
        <v>71</v>
      </c>
      <c r="K869" s="3479">
        <f>'[2]典型户型修正-办公'!R874</f>
        <v>14106</v>
      </c>
    </row>
    <row r="870" spans="1:11">
      <c r="A870" s="3492"/>
      <c r="B870" s="3493">
        <v>852</v>
      </c>
      <c r="C870" s="3494">
        <v>6</v>
      </c>
      <c r="D870" s="3494" t="s">
        <v>3532</v>
      </c>
      <c r="E870" s="3494">
        <v>50.33</v>
      </c>
      <c r="F870" s="3494">
        <v>3</v>
      </c>
      <c r="G870" s="3494" t="s">
        <v>3407</v>
      </c>
      <c r="H870" s="3492" t="s">
        <v>21</v>
      </c>
      <c r="I870" s="3479" t="s">
        <v>3408</v>
      </c>
      <c r="J870" s="3479">
        <f>'[2]典型户型修正-办公'!S875</f>
        <v>71</v>
      </c>
      <c r="K870" s="3479">
        <f>'[2]典型户型修正-办公'!R875</f>
        <v>14106</v>
      </c>
    </row>
    <row r="871" spans="1:11">
      <c r="A871" s="3492"/>
      <c r="B871" s="3493">
        <v>853</v>
      </c>
      <c r="C871" s="3494">
        <v>6</v>
      </c>
      <c r="D871" s="3494" t="s">
        <v>3533</v>
      </c>
      <c r="E871" s="3494">
        <v>50.33</v>
      </c>
      <c r="F871" s="3494">
        <v>3</v>
      </c>
      <c r="G871" s="3494" t="s">
        <v>3407</v>
      </c>
      <c r="H871" s="3492" t="s">
        <v>21</v>
      </c>
      <c r="I871" s="3479" t="s">
        <v>3408</v>
      </c>
      <c r="J871" s="3479">
        <f>'[2]典型户型修正-办公'!S876</f>
        <v>71</v>
      </c>
      <c r="K871" s="3479">
        <f>'[2]典型户型修正-办公'!R876</f>
        <v>14106</v>
      </c>
    </row>
    <row r="872" spans="1:11">
      <c r="A872" s="3492"/>
      <c r="B872" s="3493">
        <v>854</v>
      </c>
      <c r="C872" s="3494">
        <v>6</v>
      </c>
      <c r="D872" s="3494" t="s">
        <v>3534</v>
      </c>
      <c r="E872" s="3494">
        <v>50.33</v>
      </c>
      <c r="F872" s="3494">
        <v>3</v>
      </c>
      <c r="G872" s="3494" t="s">
        <v>3407</v>
      </c>
      <c r="H872" s="3492" t="s">
        <v>21</v>
      </c>
      <c r="I872" s="3479" t="s">
        <v>3408</v>
      </c>
      <c r="J872" s="3479">
        <f>'[2]典型户型修正-办公'!S877</f>
        <v>71</v>
      </c>
      <c r="K872" s="3479">
        <f>'[2]典型户型修正-办公'!R877</f>
        <v>14106</v>
      </c>
    </row>
    <row r="873" spans="1:11">
      <c r="A873" s="3492"/>
      <c r="B873" s="3493">
        <v>855</v>
      </c>
      <c r="C873" s="3494">
        <v>6</v>
      </c>
      <c r="D873" s="3494" t="s">
        <v>3535</v>
      </c>
      <c r="E873" s="3494">
        <v>50.33</v>
      </c>
      <c r="F873" s="3494">
        <v>3</v>
      </c>
      <c r="G873" s="3494" t="s">
        <v>3407</v>
      </c>
      <c r="H873" s="3492" t="s">
        <v>21</v>
      </c>
      <c r="I873" s="3479" t="s">
        <v>3408</v>
      </c>
      <c r="J873" s="3479">
        <f>'[2]典型户型修正-办公'!S878</f>
        <v>71</v>
      </c>
      <c r="K873" s="3479">
        <f>'[2]典型户型修正-办公'!R878</f>
        <v>14106</v>
      </c>
    </row>
    <row r="874" spans="1:11">
      <c r="A874" s="3492"/>
      <c r="B874" s="3493">
        <v>856</v>
      </c>
      <c r="C874" s="3494">
        <v>6</v>
      </c>
      <c r="D874" s="3494" t="s">
        <v>3536</v>
      </c>
      <c r="E874" s="3494">
        <v>50.33</v>
      </c>
      <c r="F874" s="3494">
        <v>3</v>
      </c>
      <c r="G874" s="3494" t="s">
        <v>3407</v>
      </c>
      <c r="H874" s="3492" t="s">
        <v>21</v>
      </c>
      <c r="I874" s="3479" t="s">
        <v>3408</v>
      </c>
      <c r="J874" s="3479">
        <f>'[2]典型户型修正-办公'!S879</f>
        <v>71</v>
      </c>
      <c r="K874" s="3479">
        <f>'[2]典型户型修正-办公'!R879</f>
        <v>14106</v>
      </c>
    </row>
    <row r="875" spans="1:11">
      <c r="A875" s="3492"/>
      <c r="B875" s="3493">
        <v>857</v>
      </c>
      <c r="C875" s="3494">
        <v>6</v>
      </c>
      <c r="D875" s="3494" t="s">
        <v>3537</v>
      </c>
      <c r="E875" s="3494">
        <v>50.33</v>
      </c>
      <c r="F875" s="3494">
        <v>3</v>
      </c>
      <c r="G875" s="3494" t="s">
        <v>3407</v>
      </c>
      <c r="H875" s="3492" t="s">
        <v>21</v>
      </c>
      <c r="I875" s="3479" t="s">
        <v>3408</v>
      </c>
      <c r="J875" s="3479">
        <f>'[2]典型户型修正-办公'!S880</f>
        <v>71</v>
      </c>
      <c r="K875" s="3479">
        <f>'[2]典型户型修正-办公'!R880</f>
        <v>14106</v>
      </c>
    </row>
    <row r="876" spans="1:11">
      <c r="A876" s="3492"/>
      <c r="B876" s="3493">
        <v>858</v>
      </c>
      <c r="C876" s="3494">
        <v>6</v>
      </c>
      <c r="D876" s="3494" t="s">
        <v>3538</v>
      </c>
      <c r="E876" s="3494">
        <v>50.33</v>
      </c>
      <c r="F876" s="3494">
        <v>3</v>
      </c>
      <c r="G876" s="3494" t="s">
        <v>3407</v>
      </c>
      <c r="H876" s="3492" t="s">
        <v>21</v>
      </c>
      <c r="I876" s="3479" t="s">
        <v>3408</v>
      </c>
      <c r="J876" s="3479">
        <f>'[2]典型户型修正-办公'!S881</f>
        <v>71</v>
      </c>
      <c r="K876" s="3479">
        <f>'[2]典型户型修正-办公'!R881</f>
        <v>14106</v>
      </c>
    </row>
    <row r="877" spans="1:11">
      <c r="A877" s="3492"/>
      <c r="B877" s="3493">
        <v>859</v>
      </c>
      <c r="C877" s="3494">
        <v>6</v>
      </c>
      <c r="D877" s="3494" t="s">
        <v>3539</v>
      </c>
      <c r="E877" s="3494">
        <v>50.33</v>
      </c>
      <c r="F877" s="3494">
        <v>3</v>
      </c>
      <c r="G877" s="3494" t="s">
        <v>3407</v>
      </c>
      <c r="H877" s="3492" t="s">
        <v>21</v>
      </c>
      <c r="I877" s="3479" t="s">
        <v>3408</v>
      </c>
      <c r="J877" s="3479">
        <f>'[2]典型户型修正-办公'!S882</f>
        <v>71</v>
      </c>
      <c r="K877" s="3479">
        <f>'[2]典型户型修正-办公'!R882</f>
        <v>14106</v>
      </c>
    </row>
    <row r="878" spans="1:11">
      <c r="A878" s="3492"/>
      <c r="B878" s="3493">
        <v>860</v>
      </c>
      <c r="C878" s="3494">
        <v>6</v>
      </c>
      <c r="D878" s="3494" t="s">
        <v>3540</v>
      </c>
      <c r="E878" s="3494">
        <v>69.77</v>
      </c>
      <c r="F878" s="3494">
        <v>3</v>
      </c>
      <c r="G878" s="3494" t="s">
        <v>3407</v>
      </c>
      <c r="H878" s="3492" t="s">
        <v>21</v>
      </c>
      <c r="I878" s="3479" t="s">
        <v>3408</v>
      </c>
      <c r="J878" s="3479">
        <f>'[2]典型户型修正-办公'!S883</f>
        <v>99</v>
      </c>
      <c r="K878" s="3479">
        <f>'[2]典型户型修正-办公'!R883</f>
        <v>14247</v>
      </c>
    </row>
    <row r="879" spans="1:11">
      <c r="A879" s="3492"/>
      <c r="B879" s="3493">
        <v>861</v>
      </c>
      <c r="C879" s="3494">
        <v>6</v>
      </c>
      <c r="D879" s="3494" t="s">
        <v>3541</v>
      </c>
      <c r="E879" s="3494">
        <v>38.65</v>
      </c>
      <c r="F879" s="3494">
        <v>3</v>
      </c>
      <c r="G879" s="3494" t="s">
        <v>3407</v>
      </c>
      <c r="H879" s="3492" t="s">
        <v>21</v>
      </c>
      <c r="I879" s="3479" t="s">
        <v>3408</v>
      </c>
      <c r="J879" s="3479">
        <f>'[2]典型户型修正-办公'!S884</f>
        <v>55</v>
      </c>
      <c r="K879" s="3479">
        <f>'[2]典型户型修正-办公'!R884</f>
        <v>14106</v>
      </c>
    </row>
    <row r="880" spans="1:11">
      <c r="A880" s="3492"/>
      <c r="B880" s="3493">
        <v>862</v>
      </c>
      <c r="C880" s="3494">
        <v>6</v>
      </c>
      <c r="D880" s="3494" t="s">
        <v>3542</v>
      </c>
      <c r="E880" s="3494">
        <v>41.99</v>
      </c>
      <c r="F880" s="3494">
        <v>3</v>
      </c>
      <c r="G880" s="3494" t="s">
        <v>3407</v>
      </c>
      <c r="H880" s="3492" t="s">
        <v>21</v>
      </c>
      <c r="I880" s="3479" t="s">
        <v>3408</v>
      </c>
      <c r="J880" s="3479">
        <f>'[2]典型户型修正-办公'!S885</f>
        <v>59</v>
      </c>
      <c r="K880" s="3479">
        <f>'[2]典型户型修正-办公'!R885</f>
        <v>14106</v>
      </c>
    </row>
    <row r="881" spans="1:11">
      <c r="A881" s="3492"/>
      <c r="B881" s="3493">
        <v>863</v>
      </c>
      <c r="C881" s="3494">
        <v>6</v>
      </c>
      <c r="D881" s="3494" t="s">
        <v>3543</v>
      </c>
      <c r="E881" s="3494">
        <v>44.72</v>
      </c>
      <c r="F881" s="3494">
        <v>3</v>
      </c>
      <c r="G881" s="3494" t="s">
        <v>3407</v>
      </c>
      <c r="H881" s="3492" t="s">
        <v>21</v>
      </c>
      <c r="I881" s="3479" t="s">
        <v>3408</v>
      </c>
      <c r="J881" s="3479">
        <f>'[2]典型户型修正-办公'!S886</f>
        <v>63</v>
      </c>
      <c r="K881" s="3479">
        <f>'[2]典型户型修正-办公'!R886</f>
        <v>14106</v>
      </c>
    </row>
    <row r="882" spans="1:11">
      <c r="A882" s="3492"/>
      <c r="B882" s="3493">
        <v>864</v>
      </c>
      <c r="C882" s="3494">
        <v>6</v>
      </c>
      <c r="D882" s="3494" t="s">
        <v>3544</v>
      </c>
      <c r="E882" s="3494">
        <v>46.83</v>
      </c>
      <c r="F882" s="3494">
        <v>3</v>
      </c>
      <c r="G882" s="3494" t="s">
        <v>3407</v>
      </c>
      <c r="H882" s="3492" t="s">
        <v>21</v>
      </c>
      <c r="I882" s="3479" t="s">
        <v>3408</v>
      </c>
      <c r="J882" s="3479">
        <f>'[2]典型户型修正-办公'!S887</f>
        <v>66</v>
      </c>
      <c r="K882" s="3479">
        <f>'[2]典型户型修正-办公'!R887</f>
        <v>14106</v>
      </c>
    </row>
    <row r="883" spans="1:11">
      <c r="A883" s="3492"/>
      <c r="B883" s="3493">
        <v>865</v>
      </c>
      <c r="C883" s="3494">
        <v>6</v>
      </c>
      <c r="D883" s="3494" t="s">
        <v>3545</v>
      </c>
      <c r="E883" s="3494">
        <v>48.33</v>
      </c>
      <c r="F883" s="3494">
        <v>3</v>
      </c>
      <c r="G883" s="3494" t="s">
        <v>3407</v>
      </c>
      <c r="H883" s="3492" t="s">
        <v>21</v>
      </c>
      <c r="I883" s="3479" t="s">
        <v>3408</v>
      </c>
      <c r="J883" s="3479">
        <f>'[2]典型户型修正-办公'!S888</f>
        <v>68</v>
      </c>
      <c r="K883" s="3479">
        <f>'[2]典型户型修正-办公'!R888</f>
        <v>14106</v>
      </c>
    </row>
    <row r="884" spans="1:11">
      <c r="A884" s="3492"/>
      <c r="B884" s="3493">
        <v>866</v>
      </c>
      <c r="C884" s="3494">
        <v>6</v>
      </c>
      <c r="D884" s="3494" t="s">
        <v>3546</v>
      </c>
      <c r="E884" s="3494">
        <v>49.3</v>
      </c>
      <c r="F884" s="3494">
        <v>3</v>
      </c>
      <c r="G884" s="3494" t="s">
        <v>3407</v>
      </c>
      <c r="H884" s="3492" t="s">
        <v>21</v>
      </c>
      <c r="I884" s="3479" t="s">
        <v>3408</v>
      </c>
      <c r="J884" s="3479">
        <f>'[2]典型户型修正-办公'!S889</f>
        <v>70</v>
      </c>
      <c r="K884" s="3479">
        <f>'[2]典型户型修正-办公'!R889</f>
        <v>14106</v>
      </c>
    </row>
    <row r="885" spans="1:11">
      <c r="A885" s="3492"/>
      <c r="B885" s="3493">
        <v>867</v>
      </c>
      <c r="C885" s="3494">
        <v>6</v>
      </c>
      <c r="D885" s="3494" t="s">
        <v>3547</v>
      </c>
      <c r="E885" s="3494">
        <v>49.59</v>
      </c>
      <c r="F885" s="3494">
        <v>3</v>
      </c>
      <c r="G885" s="3494" t="s">
        <v>3407</v>
      </c>
      <c r="H885" s="3492" t="s">
        <v>21</v>
      </c>
      <c r="I885" s="3479" t="s">
        <v>3408</v>
      </c>
      <c r="J885" s="3479">
        <f>'[2]典型户型修正-办公'!S890</f>
        <v>70</v>
      </c>
      <c r="K885" s="3479">
        <f>'[2]典型户型修正-办公'!R890</f>
        <v>14106</v>
      </c>
    </row>
    <row r="886" spans="1:11">
      <c r="A886" s="3492"/>
      <c r="B886" s="3493">
        <v>868</v>
      </c>
      <c r="C886" s="3494">
        <v>6</v>
      </c>
      <c r="D886" s="3494" t="s">
        <v>3548</v>
      </c>
      <c r="E886" s="3494">
        <v>49.28</v>
      </c>
      <c r="F886" s="3494">
        <v>3</v>
      </c>
      <c r="G886" s="3494" t="s">
        <v>3407</v>
      </c>
      <c r="H886" s="3492" t="s">
        <v>21</v>
      </c>
      <c r="I886" s="3479" t="s">
        <v>3408</v>
      </c>
      <c r="J886" s="3479">
        <f>'[2]典型户型修正-办公'!S891</f>
        <v>70</v>
      </c>
      <c r="K886" s="3479">
        <f>'[2]典型户型修正-办公'!R891</f>
        <v>14106</v>
      </c>
    </row>
    <row r="887" spans="1:11">
      <c r="A887" s="3492"/>
      <c r="B887" s="3493">
        <v>869</v>
      </c>
      <c r="C887" s="3494">
        <v>6</v>
      </c>
      <c r="D887" s="3494" t="s">
        <v>3549</v>
      </c>
      <c r="E887" s="3494">
        <v>48.41</v>
      </c>
      <c r="F887" s="3494">
        <v>3</v>
      </c>
      <c r="G887" s="3494" t="s">
        <v>3407</v>
      </c>
      <c r="H887" s="3492" t="s">
        <v>21</v>
      </c>
      <c r="I887" s="3479" t="s">
        <v>3408</v>
      </c>
      <c r="J887" s="3479">
        <f>'[2]典型户型修正-办公'!S892</f>
        <v>68</v>
      </c>
      <c r="K887" s="3479">
        <f>'[2]典型户型修正-办公'!R892</f>
        <v>14106</v>
      </c>
    </row>
    <row r="888" spans="1:11">
      <c r="A888" s="3492"/>
      <c r="B888" s="3493">
        <v>870</v>
      </c>
      <c r="C888" s="3494">
        <v>6</v>
      </c>
      <c r="D888" s="3494" t="s">
        <v>3550</v>
      </c>
      <c r="E888" s="3494">
        <v>47.44</v>
      </c>
      <c r="F888" s="3494">
        <v>3</v>
      </c>
      <c r="G888" s="3494" t="s">
        <v>3407</v>
      </c>
      <c r="H888" s="3492" t="s">
        <v>21</v>
      </c>
      <c r="I888" s="3479" t="s">
        <v>3408</v>
      </c>
      <c r="J888" s="3479">
        <f>'[2]典型户型修正-办公'!S893</f>
        <v>67</v>
      </c>
      <c r="K888" s="3479">
        <f>'[2]典型户型修正-办公'!R893</f>
        <v>14106</v>
      </c>
    </row>
    <row r="889" spans="1:11">
      <c r="A889" s="3492"/>
      <c r="B889" s="3493">
        <v>871</v>
      </c>
      <c r="C889" s="3494">
        <v>7</v>
      </c>
      <c r="D889" s="3494" t="s">
        <v>3551</v>
      </c>
      <c r="E889" s="3494">
        <v>52.2</v>
      </c>
      <c r="F889" s="3494">
        <v>3</v>
      </c>
      <c r="G889" s="3494" t="s">
        <v>3407</v>
      </c>
      <c r="H889" s="3492" t="s">
        <v>21</v>
      </c>
      <c r="I889" s="3479" t="s">
        <v>3408</v>
      </c>
      <c r="J889" s="3479">
        <f>'[2]典型户型修正-办公'!S894</f>
        <v>74</v>
      </c>
      <c r="K889" s="3479">
        <f>'[2]典型户型修正-办公'!R894</f>
        <v>14106</v>
      </c>
    </row>
    <row r="890" spans="1:11">
      <c r="A890" s="3492"/>
      <c r="B890" s="3493">
        <v>872</v>
      </c>
      <c r="C890" s="3494">
        <v>7</v>
      </c>
      <c r="D890" s="3494" t="s">
        <v>3553</v>
      </c>
      <c r="E890" s="3494">
        <v>50.33</v>
      </c>
      <c r="F890" s="3494">
        <v>3</v>
      </c>
      <c r="G890" s="3494" t="s">
        <v>3407</v>
      </c>
      <c r="H890" s="3492" t="s">
        <v>21</v>
      </c>
      <c r="I890" s="3479" t="s">
        <v>3408</v>
      </c>
      <c r="J890" s="3479">
        <f>'[2]典型户型修正-办公'!S895</f>
        <v>71</v>
      </c>
      <c r="K890" s="3479">
        <f>'[2]典型户型修正-办公'!R895</f>
        <v>14106</v>
      </c>
    </row>
    <row r="891" spans="1:11">
      <c r="A891" s="3492"/>
      <c r="B891" s="3493">
        <v>873</v>
      </c>
      <c r="C891" s="3494">
        <v>7</v>
      </c>
      <c r="D891" s="3494" t="s">
        <v>3554</v>
      </c>
      <c r="E891" s="3494">
        <v>50.33</v>
      </c>
      <c r="F891" s="3494">
        <v>3</v>
      </c>
      <c r="G891" s="3494" t="s">
        <v>3407</v>
      </c>
      <c r="H891" s="3492" t="s">
        <v>21</v>
      </c>
      <c r="I891" s="3479" t="s">
        <v>3408</v>
      </c>
      <c r="J891" s="3479">
        <f>'[2]典型户型修正-办公'!S896</f>
        <v>71</v>
      </c>
      <c r="K891" s="3479">
        <f>'[2]典型户型修正-办公'!R896</f>
        <v>14106</v>
      </c>
    </row>
    <row r="892" spans="1:11">
      <c r="A892" s="3492"/>
      <c r="B892" s="3493">
        <v>874</v>
      </c>
      <c r="C892" s="3494">
        <v>7</v>
      </c>
      <c r="D892" s="3494" t="s">
        <v>3555</v>
      </c>
      <c r="E892" s="3494">
        <v>50.33</v>
      </c>
      <c r="F892" s="3494">
        <v>3</v>
      </c>
      <c r="G892" s="3494" t="s">
        <v>3407</v>
      </c>
      <c r="H892" s="3492" t="s">
        <v>21</v>
      </c>
      <c r="I892" s="3479" t="s">
        <v>3408</v>
      </c>
      <c r="J892" s="3479">
        <f>'[2]典型户型修正-办公'!S897</f>
        <v>71</v>
      </c>
      <c r="K892" s="3479">
        <f>'[2]典型户型修正-办公'!R897</f>
        <v>14106</v>
      </c>
    </row>
    <row r="893" spans="1:11">
      <c r="A893" s="3492"/>
      <c r="B893" s="3493">
        <v>875</v>
      </c>
      <c r="C893" s="3494">
        <v>7</v>
      </c>
      <c r="D893" s="3494" t="s">
        <v>3556</v>
      </c>
      <c r="E893" s="3494">
        <v>50.33</v>
      </c>
      <c r="F893" s="3494">
        <v>3</v>
      </c>
      <c r="G893" s="3494" t="s">
        <v>3407</v>
      </c>
      <c r="H893" s="3492" t="s">
        <v>21</v>
      </c>
      <c r="I893" s="3479" t="s">
        <v>3408</v>
      </c>
      <c r="J893" s="3479">
        <f>'[2]典型户型修正-办公'!S898</f>
        <v>71</v>
      </c>
      <c r="K893" s="3479">
        <f>'[2]典型户型修正-办公'!R898</f>
        <v>14106</v>
      </c>
    </row>
    <row r="894" spans="1:11">
      <c r="A894" s="3492"/>
      <c r="B894" s="3493">
        <v>876</v>
      </c>
      <c r="C894" s="3494">
        <v>7</v>
      </c>
      <c r="D894" s="3494" t="s">
        <v>3557</v>
      </c>
      <c r="E894" s="3494">
        <v>50.33</v>
      </c>
      <c r="F894" s="3494">
        <v>3</v>
      </c>
      <c r="G894" s="3494" t="s">
        <v>3407</v>
      </c>
      <c r="H894" s="3492" t="s">
        <v>21</v>
      </c>
      <c r="I894" s="3479" t="s">
        <v>3408</v>
      </c>
      <c r="J894" s="3479">
        <f>'[2]典型户型修正-办公'!S899</f>
        <v>71</v>
      </c>
      <c r="K894" s="3479">
        <f>'[2]典型户型修正-办公'!R899</f>
        <v>14106</v>
      </c>
    </row>
    <row r="895" spans="1:11">
      <c r="A895" s="3492"/>
      <c r="B895" s="3493">
        <v>877</v>
      </c>
      <c r="C895" s="3494">
        <v>7</v>
      </c>
      <c r="D895" s="3494" t="s">
        <v>3558</v>
      </c>
      <c r="E895" s="3494">
        <v>50.33</v>
      </c>
      <c r="F895" s="3494">
        <v>3</v>
      </c>
      <c r="G895" s="3494" t="s">
        <v>3407</v>
      </c>
      <c r="H895" s="3492" t="s">
        <v>21</v>
      </c>
      <c r="I895" s="3479" t="s">
        <v>3408</v>
      </c>
      <c r="J895" s="3479">
        <f>'[2]典型户型修正-办公'!S900</f>
        <v>71</v>
      </c>
      <c r="K895" s="3479">
        <f>'[2]典型户型修正-办公'!R900</f>
        <v>14106</v>
      </c>
    </row>
    <row r="896" spans="1:11">
      <c r="A896" s="3492"/>
      <c r="B896" s="3493">
        <v>878</v>
      </c>
      <c r="C896" s="3494">
        <v>7</v>
      </c>
      <c r="D896" s="3494" t="s">
        <v>3559</v>
      </c>
      <c r="E896" s="3494">
        <v>50.33</v>
      </c>
      <c r="F896" s="3494">
        <v>3</v>
      </c>
      <c r="G896" s="3494" t="s">
        <v>3407</v>
      </c>
      <c r="H896" s="3492" t="s">
        <v>21</v>
      </c>
      <c r="I896" s="3479" t="s">
        <v>3408</v>
      </c>
      <c r="J896" s="3479">
        <f>'[2]典型户型修正-办公'!S901</f>
        <v>71</v>
      </c>
      <c r="K896" s="3479">
        <f>'[2]典型户型修正-办公'!R901</f>
        <v>14106</v>
      </c>
    </row>
    <row r="897" spans="1:11">
      <c r="A897" s="3492"/>
      <c r="B897" s="3493">
        <v>879</v>
      </c>
      <c r="C897" s="3494">
        <v>7</v>
      </c>
      <c r="D897" s="3494" t="s">
        <v>3560</v>
      </c>
      <c r="E897" s="3494">
        <v>50.33</v>
      </c>
      <c r="F897" s="3494">
        <v>3</v>
      </c>
      <c r="G897" s="3494" t="s">
        <v>3407</v>
      </c>
      <c r="H897" s="3492" t="s">
        <v>21</v>
      </c>
      <c r="I897" s="3479" t="s">
        <v>3408</v>
      </c>
      <c r="J897" s="3479">
        <f>'[2]典型户型修正-办公'!S902</f>
        <v>71</v>
      </c>
      <c r="K897" s="3479">
        <f>'[2]典型户型修正-办公'!R902</f>
        <v>14106</v>
      </c>
    </row>
    <row r="898" spans="1:11">
      <c r="A898" s="3492"/>
      <c r="B898" s="3493">
        <v>880</v>
      </c>
      <c r="C898" s="3494">
        <v>7</v>
      </c>
      <c r="D898" s="3494" t="s">
        <v>3561</v>
      </c>
      <c r="E898" s="3494">
        <v>50.33</v>
      </c>
      <c r="F898" s="3494">
        <v>3</v>
      </c>
      <c r="G898" s="3494" t="s">
        <v>3407</v>
      </c>
      <c r="H898" s="3492" t="s">
        <v>21</v>
      </c>
      <c r="I898" s="3479" t="s">
        <v>3408</v>
      </c>
      <c r="J898" s="3479">
        <f>'[2]典型户型修正-办公'!S903</f>
        <v>71</v>
      </c>
      <c r="K898" s="3479">
        <f>'[2]典型户型修正-办公'!R903</f>
        <v>14106</v>
      </c>
    </row>
    <row r="899" spans="1:11">
      <c r="A899" s="3492"/>
      <c r="B899" s="3493">
        <v>881</v>
      </c>
      <c r="C899" s="3494">
        <v>7</v>
      </c>
      <c r="D899" s="3494" t="s">
        <v>3562</v>
      </c>
      <c r="E899" s="3494">
        <v>50.33</v>
      </c>
      <c r="F899" s="3494">
        <v>3</v>
      </c>
      <c r="G899" s="3494" t="s">
        <v>3407</v>
      </c>
      <c r="H899" s="3492" t="s">
        <v>21</v>
      </c>
      <c r="I899" s="3479" t="s">
        <v>3408</v>
      </c>
      <c r="J899" s="3479">
        <f>'[2]典型户型修正-办公'!S904</f>
        <v>71</v>
      </c>
      <c r="K899" s="3479">
        <f>'[2]典型户型修正-办公'!R904</f>
        <v>14106</v>
      </c>
    </row>
    <row r="900" spans="1:11">
      <c r="A900" s="3492"/>
      <c r="B900" s="3493">
        <v>882</v>
      </c>
      <c r="C900" s="3494">
        <v>7</v>
      </c>
      <c r="D900" s="3494" t="s">
        <v>3563</v>
      </c>
      <c r="E900" s="3494">
        <v>50.33</v>
      </c>
      <c r="F900" s="3494">
        <v>3</v>
      </c>
      <c r="G900" s="3494" t="s">
        <v>3407</v>
      </c>
      <c r="H900" s="3492" t="s">
        <v>21</v>
      </c>
      <c r="I900" s="3479" t="s">
        <v>3408</v>
      </c>
      <c r="J900" s="3479">
        <f>'[2]典型户型修正-办公'!S905</f>
        <v>71</v>
      </c>
      <c r="K900" s="3479">
        <f>'[2]典型户型修正-办公'!R905</f>
        <v>14106</v>
      </c>
    </row>
    <row r="901" spans="1:11">
      <c r="A901" s="3492"/>
      <c r="B901" s="3493">
        <v>883</v>
      </c>
      <c r="C901" s="3494">
        <v>7</v>
      </c>
      <c r="D901" s="3494" t="s">
        <v>3564</v>
      </c>
      <c r="E901" s="3494">
        <v>50.33</v>
      </c>
      <c r="F901" s="3494">
        <v>3</v>
      </c>
      <c r="G901" s="3494" t="s">
        <v>3407</v>
      </c>
      <c r="H901" s="3492" t="s">
        <v>21</v>
      </c>
      <c r="I901" s="3479" t="s">
        <v>3408</v>
      </c>
      <c r="J901" s="3479">
        <f>'[2]典型户型修正-办公'!S906</f>
        <v>71</v>
      </c>
      <c r="K901" s="3479">
        <f>'[2]典型户型修正-办公'!R906</f>
        <v>14106</v>
      </c>
    </row>
    <row r="902" spans="1:11">
      <c r="A902" s="3492"/>
      <c r="B902" s="3493">
        <v>884</v>
      </c>
      <c r="C902" s="3494">
        <v>7</v>
      </c>
      <c r="D902" s="3494" t="s">
        <v>3565</v>
      </c>
      <c r="E902" s="3494">
        <v>50.33</v>
      </c>
      <c r="F902" s="3494">
        <v>3</v>
      </c>
      <c r="G902" s="3494" t="s">
        <v>3407</v>
      </c>
      <c r="H902" s="3492" t="s">
        <v>21</v>
      </c>
      <c r="I902" s="3479" t="s">
        <v>3408</v>
      </c>
      <c r="J902" s="3479">
        <f>'[2]典型户型修正-办公'!S907</f>
        <v>71</v>
      </c>
      <c r="K902" s="3479">
        <f>'[2]典型户型修正-办公'!R907</f>
        <v>14106</v>
      </c>
    </row>
    <row r="903" spans="1:11">
      <c r="A903" s="3492"/>
      <c r="B903" s="3493">
        <v>885</v>
      </c>
      <c r="C903" s="3494">
        <v>7</v>
      </c>
      <c r="D903" s="3494" t="s">
        <v>3566</v>
      </c>
      <c r="E903" s="3494">
        <v>50.33</v>
      </c>
      <c r="F903" s="3494">
        <v>3</v>
      </c>
      <c r="G903" s="3494" t="s">
        <v>3407</v>
      </c>
      <c r="H903" s="3492" t="s">
        <v>21</v>
      </c>
      <c r="I903" s="3479" t="s">
        <v>3408</v>
      </c>
      <c r="J903" s="3479">
        <f>'[2]典型户型修正-办公'!S908</f>
        <v>71</v>
      </c>
      <c r="K903" s="3479">
        <f>'[2]典型户型修正-办公'!R908</f>
        <v>14106</v>
      </c>
    </row>
    <row r="904" spans="1:11">
      <c r="A904" s="3492"/>
      <c r="B904" s="3493">
        <v>886</v>
      </c>
      <c r="C904" s="3494">
        <v>7</v>
      </c>
      <c r="D904" s="3494" t="s">
        <v>3567</v>
      </c>
      <c r="E904" s="3494">
        <v>69.77</v>
      </c>
      <c r="F904" s="3494">
        <v>3</v>
      </c>
      <c r="G904" s="3494" t="s">
        <v>3407</v>
      </c>
      <c r="H904" s="3492" t="s">
        <v>21</v>
      </c>
      <c r="I904" s="3479" t="s">
        <v>3408</v>
      </c>
      <c r="J904" s="3479">
        <f>'[2]典型户型修正-办公'!S909</f>
        <v>99</v>
      </c>
      <c r="K904" s="3479">
        <f>'[2]典型户型修正-办公'!R909</f>
        <v>14247</v>
      </c>
    </row>
    <row r="905" spans="1:11">
      <c r="A905" s="3492"/>
      <c r="B905" s="3493">
        <v>887</v>
      </c>
      <c r="C905" s="3494">
        <v>7</v>
      </c>
      <c r="D905" s="3494" t="s">
        <v>3568</v>
      </c>
      <c r="E905" s="3494">
        <v>38.65</v>
      </c>
      <c r="F905" s="3494">
        <v>3</v>
      </c>
      <c r="G905" s="3494" t="s">
        <v>3407</v>
      </c>
      <c r="H905" s="3492" t="s">
        <v>21</v>
      </c>
      <c r="I905" s="3479" t="s">
        <v>3408</v>
      </c>
      <c r="J905" s="3479">
        <f>'[2]典型户型修正-办公'!S910</f>
        <v>55</v>
      </c>
      <c r="K905" s="3479">
        <f>'[2]典型户型修正-办公'!R910</f>
        <v>14106</v>
      </c>
    </row>
    <row r="906" spans="1:11">
      <c r="A906" s="3492"/>
      <c r="B906" s="3493">
        <v>888</v>
      </c>
      <c r="C906" s="3494">
        <v>7</v>
      </c>
      <c r="D906" s="3494" t="s">
        <v>3569</v>
      </c>
      <c r="E906" s="3494">
        <v>41.99</v>
      </c>
      <c r="F906" s="3494">
        <v>3</v>
      </c>
      <c r="G906" s="3494" t="s">
        <v>3407</v>
      </c>
      <c r="H906" s="3492" t="s">
        <v>21</v>
      </c>
      <c r="I906" s="3479" t="s">
        <v>3408</v>
      </c>
      <c r="J906" s="3479">
        <f>'[2]典型户型修正-办公'!S911</f>
        <v>59</v>
      </c>
      <c r="K906" s="3479">
        <f>'[2]典型户型修正-办公'!R911</f>
        <v>14106</v>
      </c>
    </row>
    <row r="907" spans="1:11">
      <c r="A907" s="3492"/>
      <c r="B907" s="3493">
        <v>889</v>
      </c>
      <c r="C907" s="3494">
        <v>7</v>
      </c>
      <c r="D907" s="3494" t="s">
        <v>3570</v>
      </c>
      <c r="E907" s="3494">
        <v>44.72</v>
      </c>
      <c r="F907" s="3494">
        <v>3</v>
      </c>
      <c r="G907" s="3494" t="s">
        <v>3407</v>
      </c>
      <c r="H907" s="3492" t="s">
        <v>21</v>
      </c>
      <c r="I907" s="3479" t="s">
        <v>3408</v>
      </c>
      <c r="J907" s="3479">
        <f>'[2]典型户型修正-办公'!S912</f>
        <v>63</v>
      </c>
      <c r="K907" s="3479">
        <f>'[2]典型户型修正-办公'!R912</f>
        <v>14106</v>
      </c>
    </row>
    <row r="908" spans="1:11">
      <c r="A908" s="3492"/>
      <c r="B908" s="3493">
        <v>890</v>
      </c>
      <c r="C908" s="3494">
        <v>7</v>
      </c>
      <c r="D908" s="3494" t="s">
        <v>3571</v>
      </c>
      <c r="E908" s="3494">
        <v>46.83</v>
      </c>
      <c r="F908" s="3494">
        <v>3</v>
      </c>
      <c r="G908" s="3494" t="s">
        <v>3407</v>
      </c>
      <c r="H908" s="3492" t="s">
        <v>21</v>
      </c>
      <c r="I908" s="3479" t="s">
        <v>3408</v>
      </c>
      <c r="J908" s="3479">
        <f>'[2]典型户型修正-办公'!S913</f>
        <v>66</v>
      </c>
      <c r="K908" s="3479">
        <f>'[2]典型户型修正-办公'!R913</f>
        <v>14106</v>
      </c>
    </row>
    <row r="909" spans="1:11">
      <c r="A909" s="3492"/>
      <c r="B909" s="3493">
        <v>891</v>
      </c>
      <c r="C909" s="3494">
        <v>7</v>
      </c>
      <c r="D909" s="3494" t="s">
        <v>3572</v>
      </c>
      <c r="E909" s="3494">
        <v>48.33</v>
      </c>
      <c r="F909" s="3494">
        <v>3</v>
      </c>
      <c r="G909" s="3494" t="s">
        <v>3407</v>
      </c>
      <c r="H909" s="3492" t="s">
        <v>21</v>
      </c>
      <c r="I909" s="3479" t="s">
        <v>3408</v>
      </c>
      <c r="J909" s="3479">
        <f>'[2]典型户型修正-办公'!S914</f>
        <v>68</v>
      </c>
      <c r="K909" s="3479">
        <f>'[2]典型户型修正-办公'!R914</f>
        <v>14106</v>
      </c>
    </row>
    <row r="910" spans="1:11">
      <c r="A910" s="3492"/>
      <c r="B910" s="3493">
        <v>892</v>
      </c>
      <c r="C910" s="3494">
        <v>7</v>
      </c>
      <c r="D910" s="3494" t="s">
        <v>3573</v>
      </c>
      <c r="E910" s="3494">
        <v>49.3</v>
      </c>
      <c r="F910" s="3494">
        <v>3</v>
      </c>
      <c r="G910" s="3494" t="s">
        <v>3407</v>
      </c>
      <c r="H910" s="3492" t="s">
        <v>21</v>
      </c>
      <c r="I910" s="3479" t="s">
        <v>3408</v>
      </c>
      <c r="J910" s="3479">
        <f>'[2]典型户型修正-办公'!S915</f>
        <v>70</v>
      </c>
      <c r="K910" s="3479">
        <f>'[2]典型户型修正-办公'!R915</f>
        <v>14106</v>
      </c>
    </row>
    <row r="911" spans="1:11">
      <c r="A911" s="3492"/>
      <c r="B911" s="3493">
        <v>893</v>
      </c>
      <c r="C911" s="3494">
        <v>7</v>
      </c>
      <c r="D911" s="3494" t="s">
        <v>3574</v>
      </c>
      <c r="E911" s="3494">
        <v>49.59</v>
      </c>
      <c r="F911" s="3494">
        <v>3</v>
      </c>
      <c r="G911" s="3494" t="s">
        <v>3407</v>
      </c>
      <c r="H911" s="3492" t="s">
        <v>21</v>
      </c>
      <c r="I911" s="3479" t="s">
        <v>3408</v>
      </c>
      <c r="J911" s="3479">
        <f>'[2]典型户型修正-办公'!S916</f>
        <v>70</v>
      </c>
      <c r="K911" s="3479">
        <f>'[2]典型户型修正-办公'!R916</f>
        <v>14106</v>
      </c>
    </row>
    <row r="912" spans="1:11">
      <c r="A912" s="3492"/>
      <c r="B912" s="3493">
        <v>894</v>
      </c>
      <c r="C912" s="3494">
        <v>7</v>
      </c>
      <c r="D912" s="3494" t="s">
        <v>3575</v>
      </c>
      <c r="E912" s="3494">
        <v>49.28</v>
      </c>
      <c r="F912" s="3494">
        <v>3</v>
      </c>
      <c r="G912" s="3494" t="s">
        <v>3407</v>
      </c>
      <c r="H912" s="3492" t="s">
        <v>21</v>
      </c>
      <c r="I912" s="3479" t="s">
        <v>3408</v>
      </c>
      <c r="J912" s="3479">
        <f>'[2]典型户型修正-办公'!S917</f>
        <v>70</v>
      </c>
      <c r="K912" s="3479">
        <f>'[2]典型户型修正-办公'!R917</f>
        <v>14106</v>
      </c>
    </row>
    <row r="913" spans="1:11">
      <c r="A913" s="3492"/>
      <c r="B913" s="3493">
        <v>895</v>
      </c>
      <c r="C913" s="3494">
        <v>7</v>
      </c>
      <c r="D913" s="3494" t="s">
        <v>3576</v>
      </c>
      <c r="E913" s="3494">
        <v>48.41</v>
      </c>
      <c r="F913" s="3494">
        <v>3</v>
      </c>
      <c r="G913" s="3494" t="s">
        <v>3407</v>
      </c>
      <c r="H913" s="3492" t="s">
        <v>21</v>
      </c>
      <c r="I913" s="3479" t="s">
        <v>3408</v>
      </c>
      <c r="J913" s="3479">
        <f>'[2]典型户型修正-办公'!S918</f>
        <v>68</v>
      </c>
      <c r="K913" s="3479">
        <f>'[2]典型户型修正-办公'!R918</f>
        <v>14106</v>
      </c>
    </row>
    <row r="914" spans="1:11">
      <c r="A914" s="3492"/>
      <c r="B914" s="3493">
        <v>896</v>
      </c>
      <c r="C914" s="3494">
        <v>7</v>
      </c>
      <c r="D914" s="3494" t="s">
        <v>3577</v>
      </c>
      <c r="E914" s="3494">
        <v>47.44</v>
      </c>
      <c r="F914" s="3494">
        <v>3</v>
      </c>
      <c r="G914" s="3494" t="s">
        <v>3407</v>
      </c>
      <c r="H914" s="3492" t="s">
        <v>21</v>
      </c>
      <c r="I914" s="3479" t="s">
        <v>3408</v>
      </c>
      <c r="J914" s="3479">
        <f>'[2]典型户型修正-办公'!S919</f>
        <v>67</v>
      </c>
      <c r="K914" s="3479">
        <f>'[2]典型户型修正-办公'!R919</f>
        <v>14106</v>
      </c>
    </row>
    <row r="915" spans="1:11">
      <c r="A915" s="3492"/>
      <c r="B915" s="3493">
        <v>897</v>
      </c>
      <c r="C915" s="3494">
        <v>8</v>
      </c>
      <c r="D915" s="3494" t="s">
        <v>3578</v>
      </c>
      <c r="E915" s="3494">
        <v>52.2</v>
      </c>
      <c r="F915" s="3494">
        <v>3</v>
      </c>
      <c r="G915" s="3494" t="s">
        <v>3407</v>
      </c>
      <c r="H915" s="3492" t="s">
        <v>21</v>
      </c>
      <c r="I915" s="3479" t="s">
        <v>3408</v>
      </c>
      <c r="J915" s="3479">
        <f>'[2]典型户型修正-办公'!S920</f>
        <v>74</v>
      </c>
      <c r="K915" s="3479">
        <f>'[2]典型户型修正-办公'!R920</f>
        <v>14106</v>
      </c>
    </row>
    <row r="916" spans="1:11">
      <c r="A916" s="3492"/>
      <c r="B916" s="3493">
        <v>898</v>
      </c>
      <c r="C916" s="3494">
        <v>8</v>
      </c>
      <c r="D916" s="3494" t="s">
        <v>3579</v>
      </c>
      <c r="E916" s="3494">
        <v>50.33</v>
      </c>
      <c r="F916" s="3494">
        <v>3</v>
      </c>
      <c r="G916" s="3494" t="s">
        <v>3407</v>
      </c>
      <c r="H916" s="3492" t="s">
        <v>21</v>
      </c>
      <c r="I916" s="3479" t="s">
        <v>3408</v>
      </c>
      <c r="J916" s="3479">
        <f>'[2]典型户型修正-办公'!S921</f>
        <v>71</v>
      </c>
      <c r="K916" s="3479">
        <f>'[2]典型户型修正-办公'!R921</f>
        <v>14106</v>
      </c>
    </row>
    <row r="917" spans="1:11">
      <c r="A917" s="3492"/>
      <c r="B917" s="3493">
        <v>899</v>
      </c>
      <c r="C917" s="3494">
        <v>8</v>
      </c>
      <c r="D917" s="3494" t="s">
        <v>3580</v>
      </c>
      <c r="E917" s="3494">
        <v>50.33</v>
      </c>
      <c r="F917" s="3494">
        <v>3</v>
      </c>
      <c r="G917" s="3494" t="s">
        <v>3407</v>
      </c>
      <c r="H917" s="3492" t="s">
        <v>21</v>
      </c>
      <c r="I917" s="3479" t="s">
        <v>3408</v>
      </c>
      <c r="J917" s="3479">
        <f>'[2]典型户型修正-办公'!S922</f>
        <v>71</v>
      </c>
      <c r="K917" s="3479">
        <f>'[2]典型户型修正-办公'!R922</f>
        <v>14106</v>
      </c>
    </row>
    <row r="918" spans="1:11">
      <c r="A918" s="3492"/>
      <c r="B918" s="3493">
        <v>900</v>
      </c>
      <c r="C918" s="3494">
        <v>8</v>
      </c>
      <c r="D918" s="3494" t="s">
        <v>3581</v>
      </c>
      <c r="E918" s="3494">
        <v>50.33</v>
      </c>
      <c r="F918" s="3494">
        <v>3</v>
      </c>
      <c r="G918" s="3494" t="s">
        <v>3407</v>
      </c>
      <c r="H918" s="3492" t="s">
        <v>21</v>
      </c>
      <c r="I918" s="3479" t="s">
        <v>3408</v>
      </c>
      <c r="J918" s="3479">
        <f>'[2]典型户型修正-办公'!S923</f>
        <v>71</v>
      </c>
      <c r="K918" s="3479">
        <f>'[2]典型户型修正-办公'!R923</f>
        <v>14106</v>
      </c>
    </row>
    <row r="919" spans="1:11">
      <c r="A919" s="3492"/>
      <c r="B919" s="3493">
        <v>901</v>
      </c>
      <c r="C919" s="3494">
        <v>8</v>
      </c>
      <c r="D919" s="3494" t="s">
        <v>3582</v>
      </c>
      <c r="E919" s="3494">
        <v>50.33</v>
      </c>
      <c r="F919" s="3494">
        <v>3</v>
      </c>
      <c r="G919" s="3494" t="s">
        <v>3407</v>
      </c>
      <c r="H919" s="3492" t="s">
        <v>21</v>
      </c>
      <c r="I919" s="3479" t="s">
        <v>3408</v>
      </c>
      <c r="J919" s="3479">
        <f>'[2]典型户型修正-办公'!S924</f>
        <v>71</v>
      </c>
      <c r="K919" s="3479">
        <f>'[2]典型户型修正-办公'!R924</f>
        <v>14106</v>
      </c>
    </row>
    <row r="920" spans="1:11">
      <c r="A920" s="3492"/>
      <c r="B920" s="3493">
        <v>902</v>
      </c>
      <c r="C920" s="3494">
        <v>8</v>
      </c>
      <c r="D920" s="3494" t="s">
        <v>3583</v>
      </c>
      <c r="E920" s="3494">
        <v>50.33</v>
      </c>
      <c r="F920" s="3494">
        <v>3</v>
      </c>
      <c r="G920" s="3494" t="s">
        <v>3407</v>
      </c>
      <c r="H920" s="3492" t="s">
        <v>21</v>
      </c>
      <c r="I920" s="3479" t="s">
        <v>3408</v>
      </c>
      <c r="J920" s="3479">
        <f>'[2]典型户型修正-办公'!S925</f>
        <v>71</v>
      </c>
      <c r="K920" s="3479">
        <f>'[2]典型户型修正-办公'!R925</f>
        <v>14106</v>
      </c>
    </row>
    <row r="921" spans="1:11">
      <c r="A921" s="3492"/>
      <c r="B921" s="3493">
        <v>903</v>
      </c>
      <c r="C921" s="3494">
        <v>8</v>
      </c>
      <c r="D921" s="3494" t="s">
        <v>3584</v>
      </c>
      <c r="E921" s="3494">
        <v>50.33</v>
      </c>
      <c r="F921" s="3494">
        <v>3</v>
      </c>
      <c r="G921" s="3494" t="s">
        <v>3407</v>
      </c>
      <c r="H921" s="3492" t="s">
        <v>21</v>
      </c>
      <c r="I921" s="3479" t="s">
        <v>3408</v>
      </c>
      <c r="J921" s="3479">
        <f>'[2]典型户型修正-办公'!S926</f>
        <v>71</v>
      </c>
      <c r="K921" s="3479">
        <f>'[2]典型户型修正-办公'!R926</f>
        <v>14106</v>
      </c>
    </row>
    <row r="922" spans="1:11">
      <c r="A922" s="3492"/>
      <c r="B922" s="3493">
        <v>904</v>
      </c>
      <c r="C922" s="3494">
        <v>8</v>
      </c>
      <c r="D922" s="3494" t="s">
        <v>3585</v>
      </c>
      <c r="E922" s="3494">
        <v>50.33</v>
      </c>
      <c r="F922" s="3494">
        <v>3</v>
      </c>
      <c r="G922" s="3494" t="s">
        <v>3407</v>
      </c>
      <c r="H922" s="3492" t="s">
        <v>21</v>
      </c>
      <c r="I922" s="3479" t="s">
        <v>3408</v>
      </c>
      <c r="J922" s="3479">
        <f>'[2]典型户型修正-办公'!S927</f>
        <v>71</v>
      </c>
      <c r="K922" s="3479">
        <f>'[2]典型户型修正-办公'!R927</f>
        <v>14106</v>
      </c>
    </row>
    <row r="923" spans="1:11">
      <c r="A923" s="3492"/>
      <c r="B923" s="3493">
        <v>905</v>
      </c>
      <c r="C923" s="3494">
        <v>8</v>
      </c>
      <c r="D923" s="3494" t="s">
        <v>3586</v>
      </c>
      <c r="E923" s="3494">
        <v>50.33</v>
      </c>
      <c r="F923" s="3494">
        <v>3</v>
      </c>
      <c r="G923" s="3494" t="s">
        <v>3407</v>
      </c>
      <c r="H923" s="3492" t="s">
        <v>21</v>
      </c>
      <c r="I923" s="3479" t="s">
        <v>3408</v>
      </c>
      <c r="J923" s="3479">
        <f>'[2]典型户型修正-办公'!S928</f>
        <v>71</v>
      </c>
      <c r="K923" s="3479">
        <f>'[2]典型户型修正-办公'!R928</f>
        <v>14106</v>
      </c>
    </row>
    <row r="924" spans="1:11">
      <c r="A924" s="3492"/>
      <c r="B924" s="3493">
        <v>906</v>
      </c>
      <c r="C924" s="3494">
        <v>8</v>
      </c>
      <c r="D924" s="3494" t="s">
        <v>3587</v>
      </c>
      <c r="E924" s="3494">
        <v>50.33</v>
      </c>
      <c r="F924" s="3494">
        <v>3</v>
      </c>
      <c r="G924" s="3494" t="s">
        <v>3407</v>
      </c>
      <c r="H924" s="3492" t="s">
        <v>21</v>
      </c>
      <c r="I924" s="3479" t="s">
        <v>3408</v>
      </c>
      <c r="J924" s="3479">
        <f>'[2]典型户型修正-办公'!S929</f>
        <v>71</v>
      </c>
      <c r="K924" s="3479">
        <f>'[2]典型户型修正-办公'!R929</f>
        <v>14106</v>
      </c>
    </row>
    <row r="925" spans="1:11">
      <c r="A925" s="3492"/>
      <c r="B925" s="3493">
        <v>907</v>
      </c>
      <c r="C925" s="3494">
        <v>8</v>
      </c>
      <c r="D925" s="3494" t="s">
        <v>3588</v>
      </c>
      <c r="E925" s="3494">
        <v>50.33</v>
      </c>
      <c r="F925" s="3494">
        <v>3</v>
      </c>
      <c r="G925" s="3494" t="s">
        <v>3407</v>
      </c>
      <c r="H925" s="3492" t="s">
        <v>21</v>
      </c>
      <c r="I925" s="3479" t="s">
        <v>3408</v>
      </c>
      <c r="J925" s="3479">
        <f>'[2]典型户型修正-办公'!S930</f>
        <v>71</v>
      </c>
      <c r="K925" s="3479">
        <f>'[2]典型户型修正-办公'!R930</f>
        <v>14106</v>
      </c>
    </row>
    <row r="926" spans="1:11">
      <c r="A926" s="3492"/>
      <c r="B926" s="3493">
        <v>908</v>
      </c>
      <c r="C926" s="3494">
        <v>8</v>
      </c>
      <c r="D926" s="3494" t="s">
        <v>3589</v>
      </c>
      <c r="E926" s="3494">
        <v>50.33</v>
      </c>
      <c r="F926" s="3494">
        <v>3</v>
      </c>
      <c r="G926" s="3494" t="s">
        <v>3407</v>
      </c>
      <c r="H926" s="3492" t="s">
        <v>21</v>
      </c>
      <c r="I926" s="3479" t="s">
        <v>3408</v>
      </c>
      <c r="J926" s="3479">
        <f>'[2]典型户型修正-办公'!S931</f>
        <v>71</v>
      </c>
      <c r="K926" s="3479">
        <f>'[2]典型户型修正-办公'!R931</f>
        <v>14106</v>
      </c>
    </row>
    <row r="927" spans="1:11">
      <c r="A927" s="3492"/>
      <c r="B927" s="3493">
        <v>909</v>
      </c>
      <c r="C927" s="3494">
        <v>8</v>
      </c>
      <c r="D927" s="3494" t="s">
        <v>3590</v>
      </c>
      <c r="E927" s="3494">
        <v>50.33</v>
      </c>
      <c r="F927" s="3494">
        <v>3</v>
      </c>
      <c r="G927" s="3494" t="s">
        <v>3407</v>
      </c>
      <c r="H927" s="3492" t="s">
        <v>21</v>
      </c>
      <c r="I927" s="3479" t="s">
        <v>3408</v>
      </c>
      <c r="J927" s="3479">
        <f>'[2]典型户型修正-办公'!S932</f>
        <v>71</v>
      </c>
      <c r="K927" s="3479">
        <f>'[2]典型户型修正-办公'!R932</f>
        <v>14106</v>
      </c>
    </row>
    <row r="928" spans="1:11">
      <c r="A928" s="3492"/>
      <c r="B928" s="3493">
        <v>910</v>
      </c>
      <c r="C928" s="3494">
        <v>8</v>
      </c>
      <c r="D928" s="3494" t="s">
        <v>3591</v>
      </c>
      <c r="E928" s="3494">
        <v>50.33</v>
      </c>
      <c r="F928" s="3494">
        <v>3</v>
      </c>
      <c r="G928" s="3494" t="s">
        <v>3407</v>
      </c>
      <c r="H928" s="3492" t="s">
        <v>21</v>
      </c>
      <c r="I928" s="3479" t="s">
        <v>3408</v>
      </c>
      <c r="J928" s="3479">
        <f>'[2]典型户型修正-办公'!S933</f>
        <v>71</v>
      </c>
      <c r="K928" s="3479">
        <f>'[2]典型户型修正-办公'!R933</f>
        <v>14106</v>
      </c>
    </row>
    <row r="929" spans="1:11">
      <c r="A929" s="3492"/>
      <c r="B929" s="3493">
        <v>911</v>
      </c>
      <c r="C929" s="3494">
        <v>8</v>
      </c>
      <c r="D929" s="3494" t="s">
        <v>3592</v>
      </c>
      <c r="E929" s="3494">
        <v>50.33</v>
      </c>
      <c r="F929" s="3494">
        <v>3</v>
      </c>
      <c r="G929" s="3494" t="s">
        <v>3407</v>
      </c>
      <c r="H929" s="3492" t="s">
        <v>21</v>
      </c>
      <c r="I929" s="3479" t="s">
        <v>3408</v>
      </c>
      <c r="J929" s="3479">
        <f>'[2]典型户型修正-办公'!S934</f>
        <v>71</v>
      </c>
      <c r="K929" s="3479">
        <f>'[2]典型户型修正-办公'!R934</f>
        <v>14106</v>
      </c>
    </row>
    <row r="930" spans="1:11">
      <c r="A930" s="3492"/>
      <c r="B930" s="3493">
        <v>912</v>
      </c>
      <c r="C930" s="3494">
        <v>8</v>
      </c>
      <c r="D930" s="3494" t="s">
        <v>3593</v>
      </c>
      <c r="E930" s="3494">
        <v>69.77</v>
      </c>
      <c r="F930" s="3494">
        <v>3</v>
      </c>
      <c r="G930" s="3494" t="s">
        <v>3407</v>
      </c>
      <c r="H930" s="3492" t="s">
        <v>21</v>
      </c>
      <c r="I930" s="3479" t="s">
        <v>3408</v>
      </c>
      <c r="J930" s="3479">
        <f>'[2]典型户型修正-办公'!S935</f>
        <v>99</v>
      </c>
      <c r="K930" s="3479">
        <f>'[2]典型户型修正-办公'!R935</f>
        <v>14247</v>
      </c>
    </row>
    <row r="931" spans="1:11">
      <c r="A931" s="3492"/>
      <c r="B931" s="3493">
        <v>913</v>
      </c>
      <c r="C931" s="3494">
        <v>8</v>
      </c>
      <c r="D931" s="3494" t="s">
        <v>3594</v>
      </c>
      <c r="E931" s="3494">
        <v>38.65</v>
      </c>
      <c r="F931" s="3494">
        <v>3</v>
      </c>
      <c r="G931" s="3494" t="s">
        <v>3407</v>
      </c>
      <c r="H931" s="3492" t="s">
        <v>21</v>
      </c>
      <c r="I931" s="3479" t="s">
        <v>3408</v>
      </c>
      <c r="J931" s="3479">
        <f>'[2]典型户型修正-办公'!S936</f>
        <v>55</v>
      </c>
      <c r="K931" s="3479">
        <f>'[2]典型户型修正-办公'!R936</f>
        <v>14106</v>
      </c>
    </row>
    <row r="932" spans="1:11">
      <c r="A932" s="3492"/>
      <c r="B932" s="3493">
        <v>914</v>
      </c>
      <c r="C932" s="3494">
        <v>8</v>
      </c>
      <c r="D932" s="3494" t="s">
        <v>3595</v>
      </c>
      <c r="E932" s="3494">
        <v>41.99</v>
      </c>
      <c r="F932" s="3494">
        <v>3</v>
      </c>
      <c r="G932" s="3494" t="s">
        <v>3407</v>
      </c>
      <c r="H932" s="3492" t="s">
        <v>21</v>
      </c>
      <c r="I932" s="3479" t="s">
        <v>3408</v>
      </c>
      <c r="J932" s="3479">
        <f>'[2]典型户型修正-办公'!S937</f>
        <v>59</v>
      </c>
      <c r="K932" s="3479">
        <f>'[2]典型户型修正-办公'!R937</f>
        <v>14106</v>
      </c>
    </row>
    <row r="933" spans="1:11">
      <c r="A933" s="3492"/>
      <c r="B933" s="3493">
        <v>915</v>
      </c>
      <c r="C933" s="3494">
        <v>8</v>
      </c>
      <c r="D933" s="3494" t="s">
        <v>3596</v>
      </c>
      <c r="E933" s="3494">
        <v>44.72</v>
      </c>
      <c r="F933" s="3494">
        <v>3</v>
      </c>
      <c r="G933" s="3494" t="s">
        <v>3407</v>
      </c>
      <c r="H933" s="3492" t="s">
        <v>21</v>
      </c>
      <c r="I933" s="3479" t="s">
        <v>3408</v>
      </c>
      <c r="J933" s="3479">
        <f>'[2]典型户型修正-办公'!S938</f>
        <v>63</v>
      </c>
      <c r="K933" s="3479">
        <f>'[2]典型户型修正-办公'!R938</f>
        <v>14106</v>
      </c>
    </row>
    <row r="934" spans="1:11">
      <c r="A934" s="3492"/>
      <c r="B934" s="3493">
        <v>916</v>
      </c>
      <c r="C934" s="3494">
        <v>8</v>
      </c>
      <c r="D934" s="3494" t="s">
        <v>3597</v>
      </c>
      <c r="E934" s="3494">
        <v>46.83</v>
      </c>
      <c r="F934" s="3494">
        <v>3</v>
      </c>
      <c r="G934" s="3494" t="s">
        <v>3407</v>
      </c>
      <c r="H934" s="3492" t="s">
        <v>21</v>
      </c>
      <c r="I934" s="3479" t="s">
        <v>3408</v>
      </c>
      <c r="J934" s="3479">
        <f>'[2]典型户型修正-办公'!S939</f>
        <v>66</v>
      </c>
      <c r="K934" s="3479">
        <f>'[2]典型户型修正-办公'!R939</f>
        <v>14106</v>
      </c>
    </row>
    <row r="935" spans="1:11">
      <c r="A935" s="3492"/>
      <c r="B935" s="3493">
        <v>917</v>
      </c>
      <c r="C935" s="3494">
        <v>8</v>
      </c>
      <c r="D935" s="3494" t="s">
        <v>3598</v>
      </c>
      <c r="E935" s="3494">
        <v>48.33</v>
      </c>
      <c r="F935" s="3494">
        <v>3</v>
      </c>
      <c r="G935" s="3494" t="s">
        <v>3407</v>
      </c>
      <c r="H935" s="3492" t="s">
        <v>21</v>
      </c>
      <c r="I935" s="3479" t="s">
        <v>3408</v>
      </c>
      <c r="J935" s="3479">
        <f>'[2]典型户型修正-办公'!S940</f>
        <v>68</v>
      </c>
      <c r="K935" s="3479">
        <f>'[2]典型户型修正-办公'!R940</f>
        <v>14106</v>
      </c>
    </row>
    <row r="936" spans="1:11">
      <c r="A936" s="3492"/>
      <c r="B936" s="3493">
        <v>918</v>
      </c>
      <c r="C936" s="3494">
        <v>8</v>
      </c>
      <c r="D936" s="3494" t="s">
        <v>3599</v>
      </c>
      <c r="E936" s="3494">
        <v>49.3</v>
      </c>
      <c r="F936" s="3494">
        <v>3</v>
      </c>
      <c r="G936" s="3494" t="s">
        <v>3407</v>
      </c>
      <c r="H936" s="3492" t="s">
        <v>21</v>
      </c>
      <c r="I936" s="3479" t="s">
        <v>3408</v>
      </c>
      <c r="J936" s="3479">
        <f>'[2]典型户型修正-办公'!S941</f>
        <v>70</v>
      </c>
      <c r="K936" s="3479">
        <f>'[2]典型户型修正-办公'!R941</f>
        <v>14106</v>
      </c>
    </row>
    <row r="937" spans="1:11">
      <c r="A937" s="3492"/>
      <c r="B937" s="3493">
        <v>919</v>
      </c>
      <c r="C937" s="3494">
        <v>8</v>
      </c>
      <c r="D937" s="3494" t="s">
        <v>3600</v>
      </c>
      <c r="E937" s="3494">
        <v>49.59</v>
      </c>
      <c r="F937" s="3494">
        <v>3</v>
      </c>
      <c r="G937" s="3494" t="s">
        <v>3407</v>
      </c>
      <c r="H937" s="3492" t="s">
        <v>21</v>
      </c>
      <c r="I937" s="3479" t="s">
        <v>3408</v>
      </c>
      <c r="J937" s="3479">
        <f>'[2]典型户型修正-办公'!S942</f>
        <v>70</v>
      </c>
      <c r="K937" s="3479">
        <f>'[2]典型户型修正-办公'!R942</f>
        <v>14106</v>
      </c>
    </row>
    <row r="938" spans="1:11">
      <c r="A938" s="3492"/>
      <c r="B938" s="3493">
        <v>920</v>
      </c>
      <c r="C938" s="3494">
        <v>8</v>
      </c>
      <c r="D938" s="3494" t="s">
        <v>3601</v>
      </c>
      <c r="E938" s="3494">
        <v>49.28</v>
      </c>
      <c r="F938" s="3494">
        <v>3</v>
      </c>
      <c r="G938" s="3494" t="s">
        <v>3407</v>
      </c>
      <c r="H938" s="3492" t="s">
        <v>21</v>
      </c>
      <c r="I938" s="3479" t="s">
        <v>3408</v>
      </c>
      <c r="J938" s="3479">
        <f>'[2]典型户型修正-办公'!S943</f>
        <v>70</v>
      </c>
      <c r="K938" s="3479">
        <f>'[2]典型户型修正-办公'!R943</f>
        <v>14106</v>
      </c>
    </row>
    <row r="939" spans="1:11">
      <c r="A939" s="3492"/>
      <c r="B939" s="3493">
        <v>921</v>
      </c>
      <c r="C939" s="3494">
        <v>8</v>
      </c>
      <c r="D939" s="3494" t="s">
        <v>3602</v>
      </c>
      <c r="E939" s="3494">
        <v>48.41</v>
      </c>
      <c r="F939" s="3494">
        <v>3</v>
      </c>
      <c r="G939" s="3494" t="s">
        <v>3407</v>
      </c>
      <c r="H939" s="3492" t="s">
        <v>21</v>
      </c>
      <c r="I939" s="3479" t="s">
        <v>3408</v>
      </c>
      <c r="J939" s="3479">
        <f>'[2]典型户型修正-办公'!S944</f>
        <v>68</v>
      </c>
      <c r="K939" s="3479">
        <f>'[2]典型户型修正-办公'!R944</f>
        <v>14106</v>
      </c>
    </row>
    <row r="940" spans="1:11">
      <c r="A940" s="3492"/>
      <c r="B940" s="3493">
        <v>922</v>
      </c>
      <c r="C940" s="3494">
        <v>8</v>
      </c>
      <c r="D940" s="3494" t="s">
        <v>3603</v>
      </c>
      <c r="E940" s="3494">
        <v>47.44</v>
      </c>
      <c r="F940" s="3494">
        <v>3</v>
      </c>
      <c r="G940" s="3494" t="s">
        <v>3407</v>
      </c>
      <c r="H940" s="3492" t="s">
        <v>21</v>
      </c>
      <c r="I940" s="3479" t="s">
        <v>3408</v>
      </c>
      <c r="J940" s="3479">
        <f>'[2]典型户型修正-办公'!S945</f>
        <v>67</v>
      </c>
      <c r="K940" s="3479">
        <f>'[2]典型户型修正-办公'!R945</f>
        <v>14106</v>
      </c>
    </row>
    <row r="941" spans="1:11">
      <c r="A941" s="3492"/>
      <c r="B941" s="3493">
        <v>923</v>
      </c>
      <c r="C941" s="3494">
        <v>9</v>
      </c>
      <c r="D941" s="3494" t="s">
        <v>3604</v>
      </c>
      <c r="E941" s="3494">
        <v>52.2</v>
      </c>
      <c r="F941" s="3494">
        <v>3</v>
      </c>
      <c r="G941" s="3494" t="s">
        <v>3407</v>
      </c>
      <c r="H941" s="3492" t="s">
        <v>21</v>
      </c>
      <c r="I941" s="3479" t="s">
        <v>3552</v>
      </c>
      <c r="J941" s="3479">
        <f>'[2]典型户型修正-办公'!S946</f>
        <v>75</v>
      </c>
      <c r="K941" s="3479">
        <f>'[2]典型户型修正-办公'!R946</f>
        <v>14318</v>
      </c>
    </row>
    <row r="942" spans="1:11">
      <c r="A942" s="3492"/>
      <c r="B942" s="3493">
        <v>924</v>
      </c>
      <c r="C942" s="3494">
        <v>9</v>
      </c>
      <c r="D942" s="3494" t="s">
        <v>3605</v>
      </c>
      <c r="E942" s="3494">
        <v>50.33</v>
      </c>
      <c r="F942" s="3494">
        <v>3</v>
      </c>
      <c r="G942" s="3494" t="s">
        <v>3407</v>
      </c>
      <c r="H942" s="3492" t="s">
        <v>21</v>
      </c>
      <c r="I942" s="3479" t="s">
        <v>3552</v>
      </c>
      <c r="J942" s="3479">
        <f>'[2]典型户型修正-办公'!S947</f>
        <v>72</v>
      </c>
      <c r="K942" s="3479">
        <f>'[2]典型户型修正-办公'!R947</f>
        <v>14318</v>
      </c>
    </row>
    <row r="943" spans="1:11">
      <c r="A943" s="3492"/>
      <c r="B943" s="3493">
        <v>925</v>
      </c>
      <c r="C943" s="3494">
        <v>9</v>
      </c>
      <c r="D943" s="3494" t="s">
        <v>3606</v>
      </c>
      <c r="E943" s="3494">
        <v>50.33</v>
      </c>
      <c r="F943" s="3494">
        <v>3</v>
      </c>
      <c r="G943" s="3494" t="s">
        <v>3407</v>
      </c>
      <c r="H943" s="3492" t="s">
        <v>21</v>
      </c>
      <c r="I943" s="3479" t="s">
        <v>3552</v>
      </c>
      <c r="J943" s="3479">
        <f>'[2]典型户型修正-办公'!S948</f>
        <v>72</v>
      </c>
      <c r="K943" s="3479">
        <f>'[2]典型户型修正-办公'!R948</f>
        <v>14318</v>
      </c>
    </row>
    <row r="944" spans="1:11">
      <c r="A944" s="3492"/>
      <c r="B944" s="3493">
        <v>926</v>
      </c>
      <c r="C944" s="3494">
        <v>9</v>
      </c>
      <c r="D944" s="3494" t="s">
        <v>3607</v>
      </c>
      <c r="E944" s="3494">
        <v>50.33</v>
      </c>
      <c r="F944" s="3494">
        <v>3</v>
      </c>
      <c r="G944" s="3494" t="s">
        <v>3407</v>
      </c>
      <c r="H944" s="3492" t="s">
        <v>21</v>
      </c>
      <c r="I944" s="3479" t="s">
        <v>3552</v>
      </c>
      <c r="J944" s="3479">
        <f>'[2]典型户型修正-办公'!S949</f>
        <v>72</v>
      </c>
      <c r="K944" s="3479">
        <f>'[2]典型户型修正-办公'!R949</f>
        <v>14318</v>
      </c>
    </row>
    <row r="945" spans="1:11">
      <c r="A945" s="3492"/>
      <c r="B945" s="3493">
        <v>927</v>
      </c>
      <c r="C945" s="3494">
        <v>9</v>
      </c>
      <c r="D945" s="3494" t="s">
        <v>3608</v>
      </c>
      <c r="E945" s="3494">
        <v>50.33</v>
      </c>
      <c r="F945" s="3494">
        <v>3</v>
      </c>
      <c r="G945" s="3494" t="s">
        <v>3407</v>
      </c>
      <c r="H945" s="3492" t="s">
        <v>21</v>
      </c>
      <c r="I945" s="3479" t="s">
        <v>3552</v>
      </c>
      <c r="J945" s="3479">
        <f>'[2]典型户型修正-办公'!S950</f>
        <v>72</v>
      </c>
      <c r="K945" s="3479">
        <f>'[2]典型户型修正-办公'!R950</f>
        <v>14318</v>
      </c>
    </row>
    <row r="946" spans="1:11">
      <c r="A946" s="3492"/>
      <c r="B946" s="3493">
        <v>928</v>
      </c>
      <c r="C946" s="3494">
        <v>9</v>
      </c>
      <c r="D946" s="3494" t="s">
        <v>3609</v>
      </c>
      <c r="E946" s="3494">
        <v>50.33</v>
      </c>
      <c r="F946" s="3494">
        <v>3</v>
      </c>
      <c r="G946" s="3494" t="s">
        <v>3407</v>
      </c>
      <c r="H946" s="3492" t="s">
        <v>21</v>
      </c>
      <c r="I946" s="3479" t="s">
        <v>3552</v>
      </c>
      <c r="J946" s="3479">
        <f>'[2]典型户型修正-办公'!S951</f>
        <v>72</v>
      </c>
      <c r="K946" s="3479">
        <f>'[2]典型户型修正-办公'!R951</f>
        <v>14318</v>
      </c>
    </row>
    <row r="947" spans="1:11">
      <c r="A947" s="3492"/>
      <c r="B947" s="3493">
        <v>929</v>
      </c>
      <c r="C947" s="3494">
        <v>9</v>
      </c>
      <c r="D947" s="3494" t="s">
        <v>3610</v>
      </c>
      <c r="E947" s="3494">
        <v>50.33</v>
      </c>
      <c r="F947" s="3494">
        <v>3</v>
      </c>
      <c r="G947" s="3494" t="s">
        <v>3407</v>
      </c>
      <c r="H947" s="3492" t="s">
        <v>21</v>
      </c>
      <c r="I947" s="3479" t="s">
        <v>3552</v>
      </c>
      <c r="J947" s="3479">
        <f>'[2]典型户型修正-办公'!S952</f>
        <v>72</v>
      </c>
      <c r="K947" s="3479">
        <f>'[2]典型户型修正-办公'!R952</f>
        <v>14318</v>
      </c>
    </row>
    <row r="948" spans="1:11">
      <c r="A948" s="3492"/>
      <c r="B948" s="3493">
        <v>930</v>
      </c>
      <c r="C948" s="3494">
        <v>9</v>
      </c>
      <c r="D948" s="3494" t="s">
        <v>3611</v>
      </c>
      <c r="E948" s="3494">
        <v>50.33</v>
      </c>
      <c r="F948" s="3494">
        <v>3</v>
      </c>
      <c r="G948" s="3494" t="s">
        <v>3407</v>
      </c>
      <c r="H948" s="3492" t="s">
        <v>21</v>
      </c>
      <c r="I948" s="3479" t="s">
        <v>3552</v>
      </c>
      <c r="J948" s="3479">
        <f>'[2]典型户型修正-办公'!S953</f>
        <v>72</v>
      </c>
      <c r="K948" s="3479">
        <f>'[2]典型户型修正-办公'!R953</f>
        <v>14318</v>
      </c>
    </row>
    <row r="949" spans="1:11">
      <c r="A949" s="3492"/>
      <c r="B949" s="3493">
        <v>931</v>
      </c>
      <c r="C949" s="3494">
        <v>9</v>
      </c>
      <c r="D949" s="3494" t="s">
        <v>3612</v>
      </c>
      <c r="E949" s="3494">
        <v>50.33</v>
      </c>
      <c r="F949" s="3494">
        <v>3</v>
      </c>
      <c r="G949" s="3494" t="s">
        <v>3407</v>
      </c>
      <c r="H949" s="3492" t="s">
        <v>21</v>
      </c>
      <c r="I949" s="3479" t="s">
        <v>3552</v>
      </c>
      <c r="J949" s="3479">
        <f>'[2]典型户型修正-办公'!S954</f>
        <v>72</v>
      </c>
      <c r="K949" s="3479">
        <f>'[2]典型户型修正-办公'!R954</f>
        <v>14318</v>
      </c>
    </row>
    <row r="950" spans="1:11">
      <c r="A950" s="3492"/>
      <c r="B950" s="3493">
        <v>932</v>
      </c>
      <c r="C950" s="3494">
        <v>9</v>
      </c>
      <c r="D950" s="3494" t="s">
        <v>3613</v>
      </c>
      <c r="E950" s="3494">
        <v>50.33</v>
      </c>
      <c r="F950" s="3494">
        <v>3</v>
      </c>
      <c r="G950" s="3494" t="s">
        <v>3407</v>
      </c>
      <c r="H950" s="3492" t="s">
        <v>21</v>
      </c>
      <c r="I950" s="3479" t="s">
        <v>3552</v>
      </c>
      <c r="J950" s="3479">
        <f>'[2]典型户型修正-办公'!S955</f>
        <v>72</v>
      </c>
      <c r="K950" s="3479">
        <f>'[2]典型户型修正-办公'!R955</f>
        <v>14318</v>
      </c>
    </row>
    <row r="951" spans="1:11">
      <c r="A951" s="3492"/>
      <c r="B951" s="3493">
        <v>933</v>
      </c>
      <c r="C951" s="3494">
        <v>9</v>
      </c>
      <c r="D951" s="3494" t="s">
        <v>3614</v>
      </c>
      <c r="E951" s="3494">
        <v>50.33</v>
      </c>
      <c r="F951" s="3494">
        <v>3</v>
      </c>
      <c r="G951" s="3494" t="s">
        <v>3407</v>
      </c>
      <c r="H951" s="3492" t="s">
        <v>21</v>
      </c>
      <c r="I951" s="3479" t="s">
        <v>3552</v>
      </c>
      <c r="J951" s="3479">
        <f>'[2]典型户型修正-办公'!S956</f>
        <v>72</v>
      </c>
      <c r="K951" s="3479">
        <f>'[2]典型户型修正-办公'!R956</f>
        <v>14318</v>
      </c>
    </row>
    <row r="952" spans="1:11">
      <c r="A952" s="3492"/>
      <c r="B952" s="3493">
        <v>934</v>
      </c>
      <c r="C952" s="3494">
        <v>9</v>
      </c>
      <c r="D952" s="3494" t="s">
        <v>3615</v>
      </c>
      <c r="E952" s="3494">
        <v>50.33</v>
      </c>
      <c r="F952" s="3494">
        <v>3</v>
      </c>
      <c r="G952" s="3494" t="s">
        <v>3407</v>
      </c>
      <c r="H952" s="3492" t="s">
        <v>21</v>
      </c>
      <c r="I952" s="3479" t="s">
        <v>3552</v>
      </c>
      <c r="J952" s="3479">
        <f>'[2]典型户型修正-办公'!S957</f>
        <v>72</v>
      </c>
      <c r="K952" s="3479">
        <f>'[2]典型户型修正-办公'!R957</f>
        <v>14318</v>
      </c>
    </row>
    <row r="953" spans="1:11">
      <c r="A953" s="3492"/>
      <c r="B953" s="3493">
        <v>935</v>
      </c>
      <c r="C953" s="3494">
        <v>9</v>
      </c>
      <c r="D953" s="3494" t="s">
        <v>3616</v>
      </c>
      <c r="E953" s="3494">
        <v>50.33</v>
      </c>
      <c r="F953" s="3494">
        <v>3</v>
      </c>
      <c r="G953" s="3494" t="s">
        <v>3407</v>
      </c>
      <c r="H953" s="3492" t="s">
        <v>21</v>
      </c>
      <c r="I953" s="3479" t="s">
        <v>3552</v>
      </c>
      <c r="J953" s="3479">
        <f>'[2]典型户型修正-办公'!S958</f>
        <v>72</v>
      </c>
      <c r="K953" s="3479">
        <f>'[2]典型户型修正-办公'!R958</f>
        <v>14318</v>
      </c>
    </row>
    <row r="954" spans="1:11">
      <c r="A954" s="3492"/>
      <c r="B954" s="3493">
        <v>936</v>
      </c>
      <c r="C954" s="3494">
        <v>9</v>
      </c>
      <c r="D954" s="3494" t="s">
        <v>3617</v>
      </c>
      <c r="E954" s="3494">
        <v>50.33</v>
      </c>
      <c r="F954" s="3494">
        <v>3</v>
      </c>
      <c r="G954" s="3494" t="s">
        <v>3407</v>
      </c>
      <c r="H954" s="3492" t="s">
        <v>21</v>
      </c>
      <c r="I954" s="3479" t="s">
        <v>3552</v>
      </c>
      <c r="J954" s="3479">
        <f>'[2]典型户型修正-办公'!S959</f>
        <v>72</v>
      </c>
      <c r="K954" s="3479">
        <f>'[2]典型户型修正-办公'!R959</f>
        <v>14318</v>
      </c>
    </row>
    <row r="955" spans="1:11">
      <c r="A955" s="3492"/>
      <c r="B955" s="3493">
        <v>937</v>
      </c>
      <c r="C955" s="3494">
        <v>9</v>
      </c>
      <c r="D955" s="3494" t="s">
        <v>3618</v>
      </c>
      <c r="E955" s="3494">
        <v>50.33</v>
      </c>
      <c r="F955" s="3494">
        <v>3</v>
      </c>
      <c r="G955" s="3494" t="s">
        <v>3407</v>
      </c>
      <c r="H955" s="3492" t="s">
        <v>21</v>
      </c>
      <c r="I955" s="3479" t="s">
        <v>3552</v>
      </c>
      <c r="J955" s="3479">
        <f>'[2]典型户型修正-办公'!S960</f>
        <v>72</v>
      </c>
      <c r="K955" s="3479">
        <f>'[2]典型户型修正-办公'!R960</f>
        <v>14318</v>
      </c>
    </row>
    <row r="956" spans="1:11">
      <c r="A956" s="3492"/>
      <c r="B956" s="3493">
        <v>938</v>
      </c>
      <c r="C956" s="3494">
        <v>9</v>
      </c>
      <c r="D956" s="3494" t="s">
        <v>3619</v>
      </c>
      <c r="E956" s="3494">
        <v>69.77</v>
      </c>
      <c r="F956" s="3494">
        <v>3</v>
      </c>
      <c r="G956" s="3494" t="s">
        <v>3407</v>
      </c>
      <c r="H956" s="3492" t="s">
        <v>21</v>
      </c>
      <c r="I956" s="3479" t="s">
        <v>3552</v>
      </c>
      <c r="J956" s="3479">
        <f>'[2]典型户型修正-办公'!S961</f>
        <v>101</v>
      </c>
      <c r="K956" s="3479">
        <f>'[2]典型户型修正-办公'!R961</f>
        <v>14461</v>
      </c>
    </row>
    <row r="957" spans="1:11">
      <c r="A957" s="3492"/>
      <c r="B957" s="3493">
        <v>939</v>
      </c>
      <c r="C957" s="3494">
        <v>9</v>
      </c>
      <c r="D957" s="3494" t="s">
        <v>3620</v>
      </c>
      <c r="E957" s="3494">
        <v>38.65</v>
      </c>
      <c r="F957" s="3494">
        <v>3</v>
      </c>
      <c r="G957" s="3494" t="s">
        <v>3407</v>
      </c>
      <c r="H957" s="3492" t="s">
        <v>21</v>
      </c>
      <c r="I957" s="3479" t="s">
        <v>3552</v>
      </c>
      <c r="J957" s="3479">
        <f>'[2]典型户型修正-办公'!S962</f>
        <v>55</v>
      </c>
      <c r="K957" s="3479">
        <f>'[2]典型户型修正-办公'!R962</f>
        <v>14318</v>
      </c>
    </row>
    <row r="958" spans="1:11">
      <c r="A958" s="3492"/>
      <c r="B958" s="3493">
        <v>940</v>
      </c>
      <c r="C958" s="3494">
        <v>9</v>
      </c>
      <c r="D958" s="3494" t="s">
        <v>3621</v>
      </c>
      <c r="E958" s="3494">
        <v>41.99</v>
      </c>
      <c r="F958" s="3494">
        <v>3</v>
      </c>
      <c r="G958" s="3494" t="s">
        <v>3407</v>
      </c>
      <c r="H958" s="3492" t="s">
        <v>21</v>
      </c>
      <c r="I958" s="3479" t="s">
        <v>3552</v>
      </c>
      <c r="J958" s="3479">
        <f>'[2]典型户型修正-办公'!S963</f>
        <v>60</v>
      </c>
      <c r="K958" s="3479">
        <f>'[2]典型户型修正-办公'!R963</f>
        <v>14318</v>
      </c>
    </row>
    <row r="959" spans="1:11">
      <c r="A959" s="3492"/>
      <c r="B959" s="3493">
        <v>941</v>
      </c>
      <c r="C959" s="3494">
        <v>9</v>
      </c>
      <c r="D959" s="3494" t="s">
        <v>3622</v>
      </c>
      <c r="E959" s="3494">
        <v>44.72</v>
      </c>
      <c r="F959" s="3494">
        <v>3</v>
      </c>
      <c r="G959" s="3494" t="s">
        <v>3407</v>
      </c>
      <c r="H959" s="3492" t="s">
        <v>21</v>
      </c>
      <c r="I959" s="3479" t="s">
        <v>3552</v>
      </c>
      <c r="J959" s="3479">
        <f>'[2]典型户型修正-办公'!S964</f>
        <v>64</v>
      </c>
      <c r="K959" s="3479">
        <f>'[2]典型户型修正-办公'!R964</f>
        <v>14318</v>
      </c>
    </row>
    <row r="960" spans="1:11">
      <c r="A960" s="3492"/>
      <c r="B960" s="3493">
        <v>942</v>
      </c>
      <c r="C960" s="3494">
        <v>9</v>
      </c>
      <c r="D960" s="3494" t="s">
        <v>3623</v>
      </c>
      <c r="E960" s="3494">
        <v>46.83</v>
      </c>
      <c r="F960" s="3494">
        <v>3</v>
      </c>
      <c r="G960" s="3494" t="s">
        <v>3407</v>
      </c>
      <c r="H960" s="3492" t="s">
        <v>21</v>
      </c>
      <c r="I960" s="3479" t="s">
        <v>3552</v>
      </c>
      <c r="J960" s="3479">
        <f>'[2]典型户型修正-办公'!S965</f>
        <v>67</v>
      </c>
      <c r="K960" s="3479">
        <f>'[2]典型户型修正-办公'!R965</f>
        <v>14318</v>
      </c>
    </row>
    <row r="961" spans="1:11">
      <c r="A961" s="3492"/>
      <c r="B961" s="3493">
        <v>943</v>
      </c>
      <c r="C961" s="3494">
        <v>9</v>
      </c>
      <c r="D961" s="3494" t="s">
        <v>3624</v>
      </c>
      <c r="E961" s="3494">
        <v>48.33</v>
      </c>
      <c r="F961" s="3494">
        <v>3</v>
      </c>
      <c r="G961" s="3494" t="s">
        <v>3407</v>
      </c>
      <c r="H961" s="3492" t="s">
        <v>21</v>
      </c>
      <c r="I961" s="3479" t="s">
        <v>3552</v>
      </c>
      <c r="J961" s="3479">
        <f>'[2]典型户型修正-办公'!S966</f>
        <v>69</v>
      </c>
      <c r="K961" s="3479">
        <f>'[2]典型户型修正-办公'!R966</f>
        <v>14318</v>
      </c>
    </row>
    <row r="962" spans="1:11">
      <c r="A962" s="3492"/>
      <c r="B962" s="3493">
        <v>944</v>
      </c>
      <c r="C962" s="3494">
        <v>9</v>
      </c>
      <c r="D962" s="3494" t="s">
        <v>3625</v>
      </c>
      <c r="E962" s="3494">
        <v>49.3</v>
      </c>
      <c r="F962" s="3494">
        <v>3</v>
      </c>
      <c r="G962" s="3494" t="s">
        <v>3407</v>
      </c>
      <c r="H962" s="3492" t="s">
        <v>21</v>
      </c>
      <c r="I962" s="3479" t="s">
        <v>3552</v>
      </c>
      <c r="J962" s="3479">
        <f>'[2]典型户型修正-办公'!S967</f>
        <v>71</v>
      </c>
      <c r="K962" s="3479">
        <f>'[2]典型户型修正-办公'!R967</f>
        <v>14318</v>
      </c>
    </row>
    <row r="963" spans="1:11">
      <c r="A963" s="3492"/>
      <c r="B963" s="3493">
        <v>945</v>
      </c>
      <c r="C963" s="3494">
        <v>9</v>
      </c>
      <c r="D963" s="3494" t="s">
        <v>3626</v>
      </c>
      <c r="E963" s="3494">
        <v>49.59</v>
      </c>
      <c r="F963" s="3494">
        <v>3</v>
      </c>
      <c r="G963" s="3494" t="s">
        <v>3407</v>
      </c>
      <c r="H963" s="3492" t="s">
        <v>21</v>
      </c>
      <c r="I963" s="3479" t="s">
        <v>3552</v>
      </c>
      <c r="J963" s="3479">
        <f>'[2]典型户型修正-办公'!S968</f>
        <v>71</v>
      </c>
      <c r="K963" s="3479">
        <f>'[2]典型户型修正-办公'!R968</f>
        <v>14318</v>
      </c>
    </row>
    <row r="964" spans="1:11">
      <c r="A964" s="3492"/>
      <c r="B964" s="3493">
        <v>946</v>
      </c>
      <c r="C964" s="3494">
        <v>9</v>
      </c>
      <c r="D964" s="3494" t="s">
        <v>3627</v>
      </c>
      <c r="E964" s="3494">
        <v>49.28</v>
      </c>
      <c r="F964" s="3494">
        <v>3</v>
      </c>
      <c r="G964" s="3494" t="s">
        <v>3407</v>
      </c>
      <c r="H964" s="3492" t="s">
        <v>21</v>
      </c>
      <c r="I964" s="3479" t="s">
        <v>3552</v>
      </c>
      <c r="J964" s="3479">
        <f>'[2]典型户型修正-办公'!S969</f>
        <v>71</v>
      </c>
      <c r="K964" s="3479">
        <f>'[2]典型户型修正-办公'!R969</f>
        <v>14318</v>
      </c>
    </row>
    <row r="965" spans="1:11">
      <c r="A965" s="3492"/>
      <c r="B965" s="3493">
        <v>947</v>
      </c>
      <c r="C965" s="3494">
        <v>9</v>
      </c>
      <c r="D965" s="3494" t="s">
        <v>3628</v>
      </c>
      <c r="E965" s="3494">
        <v>48.41</v>
      </c>
      <c r="F965" s="3494">
        <v>3</v>
      </c>
      <c r="G965" s="3494" t="s">
        <v>3407</v>
      </c>
      <c r="H965" s="3492" t="s">
        <v>21</v>
      </c>
      <c r="I965" s="3479" t="s">
        <v>3552</v>
      </c>
      <c r="J965" s="3479">
        <f>'[2]典型户型修正-办公'!S970</f>
        <v>69</v>
      </c>
      <c r="K965" s="3479">
        <f>'[2]典型户型修正-办公'!R970</f>
        <v>14318</v>
      </c>
    </row>
    <row r="966" spans="1:11">
      <c r="A966" s="3492"/>
      <c r="B966" s="3493">
        <v>948</v>
      </c>
      <c r="C966" s="3494">
        <v>9</v>
      </c>
      <c r="D966" s="3494" t="s">
        <v>3629</v>
      </c>
      <c r="E966" s="3494">
        <v>47.44</v>
      </c>
      <c r="F966" s="3494">
        <v>3</v>
      </c>
      <c r="G966" s="3494" t="s">
        <v>3407</v>
      </c>
      <c r="H966" s="3492" t="s">
        <v>21</v>
      </c>
      <c r="I966" s="3479" t="s">
        <v>3552</v>
      </c>
      <c r="J966" s="3479">
        <f>'[2]典型户型修正-办公'!S971</f>
        <v>68</v>
      </c>
      <c r="K966" s="3479">
        <f>'[2]典型户型修正-办公'!R971</f>
        <v>14318</v>
      </c>
    </row>
    <row r="967" spans="1:11">
      <c r="A967" s="3492"/>
      <c r="B967" s="3493">
        <v>949</v>
      </c>
      <c r="C967" s="3494">
        <v>10</v>
      </c>
      <c r="D967" s="3494" t="s">
        <v>3630</v>
      </c>
      <c r="E967" s="3494">
        <v>52.2</v>
      </c>
      <c r="F967" s="3494">
        <v>3</v>
      </c>
      <c r="G967" s="3494" t="s">
        <v>3407</v>
      </c>
      <c r="H967" s="3492" t="s">
        <v>21</v>
      </c>
      <c r="I967" s="3479" t="s">
        <v>3552</v>
      </c>
      <c r="J967" s="3479">
        <f>'[2]典型户型修正-办公'!S972</f>
        <v>75</v>
      </c>
      <c r="K967" s="3479">
        <f>'[2]典型户型修正-办公'!R972</f>
        <v>14318</v>
      </c>
    </row>
    <row r="968" spans="1:11">
      <c r="A968" s="3492"/>
      <c r="B968" s="3493">
        <v>950</v>
      </c>
      <c r="C968" s="3494">
        <v>10</v>
      </c>
      <c r="D968" s="3494" t="s">
        <v>3631</v>
      </c>
      <c r="E968" s="3494">
        <v>50.33</v>
      </c>
      <c r="F968" s="3494">
        <v>3</v>
      </c>
      <c r="G968" s="3494" t="s">
        <v>3407</v>
      </c>
      <c r="H968" s="3492" t="s">
        <v>21</v>
      </c>
      <c r="I968" s="3479" t="s">
        <v>3552</v>
      </c>
      <c r="J968" s="3479">
        <f>'[2]典型户型修正-办公'!S973</f>
        <v>72</v>
      </c>
      <c r="K968" s="3479">
        <f>'[2]典型户型修正-办公'!R973</f>
        <v>14318</v>
      </c>
    </row>
    <row r="969" spans="1:11">
      <c r="A969" s="3492"/>
      <c r="B969" s="3493">
        <v>951</v>
      </c>
      <c r="C969" s="3494">
        <v>10</v>
      </c>
      <c r="D969" s="3494" t="s">
        <v>3632</v>
      </c>
      <c r="E969" s="3494">
        <v>50.33</v>
      </c>
      <c r="F969" s="3494">
        <v>3</v>
      </c>
      <c r="G969" s="3494" t="s">
        <v>3407</v>
      </c>
      <c r="H969" s="3492" t="s">
        <v>21</v>
      </c>
      <c r="I969" s="3479" t="s">
        <v>3552</v>
      </c>
      <c r="J969" s="3479">
        <f>'[2]典型户型修正-办公'!S974</f>
        <v>72</v>
      </c>
      <c r="K969" s="3479">
        <f>'[2]典型户型修正-办公'!R974</f>
        <v>14318</v>
      </c>
    </row>
    <row r="970" spans="1:11">
      <c r="A970" s="3492"/>
      <c r="B970" s="3493">
        <v>952</v>
      </c>
      <c r="C970" s="3494">
        <v>10</v>
      </c>
      <c r="D970" s="3494" t="s">
        <v>3633</v>
      </c>
      <c r="E970" s="3494">
        <v>50.33</v>
      </c>
      <c r="F970" s="3494">
        <v>3</v>
      </c>
      <c r="G970" s="3494" t="s">
        <v>3407</v>
      </c>
      <c r="H970" s="3492" t="s">
        <v>21</v>
      </c>
      <c r="I970" s="3479" t="s">
        <v>3552</v>
      </c>
      <c r="J970" s="3479">
        <f>'[2]典型户型修正-办公'!S975</f>
        <v>72</v>
      </c>
      <c r="K970" s="3479">
        <f>'[2]典型户型修正-办公'!R975</f>
        <v>14318</v>
      </c>
    </row>
    <row r="971" spans="1:11">
      <c r="A971" s="3492"/>
      <c r="B971" s="3493">
        <v>953</v>
      </c>
      <c r="C971" s="3494">
        <v>10</v>
      </c>
      <c r="D971" s="3494" t="s">
        <v>3634</v>
      </c>
      <c r="E971" s="3494">
        <v>50.33</v>
      </c>
      <c r="F971" s="3494">
        <v>3</v>
      </c>
      <c r="G971" s="3494" t="s">
        <v>3407</v>
      </c>
      <c r="H971" s="3492" t="s">
        <v>21</v>
      </c>
      <c r="I971" s="3479" t="s">
        <v>3552</v>
      </c>
      <c r="J971" s="3479">
        <f>'[2]典型户型修正-办公'!S976</f>
        <v>72</v>
      </c>
      <c r="K971" s="3479">
        <f>'[2]典型户型修正-办公'!R976</f>
        <v>14318</v>
      </c>
    </row>
    <row r="972" spans="1:11">
      <c r="A972" s="3492"/>
      <c r="B972" s="3493">
        <v>954</v>
      </c>
      <c r="C972" s="3494">
        <v>10</v>
      </c>
      <c r="D972" s="3494" t="s">
        <v>3635</v>
      </c>
      <c r="E972" s="3494">
        <v>50.33</v>
      </c>
      <c r="F972" s="3494">
        <v>3</v>
      </c>
      <c r="G972" s="3494" t="s">
        <v>3407</v>
      </c>
      <c r="H972" s="3492" t="s">
        <v>21</v>
      </c>
      <c r="I972" s="3479" t="s">
        <v>3552</v>
      </c>
      <c r="J972" s="3479">
        <f>'[2]典型户型修正-办公'!S977</f>
        <v>72</v>
      </c>
      <c r="K972" s="3479">
        <f>'[2]典型户型修正-办公'!R977</f>
        <v>14318</v>
      </c>
    </row>
    <row r="973" spans="1:11">
      <c r="A973" s="3492"/>
      <c r="B973" s="3493">
        <v>955</v>
      </c>
      <c r="C973" s="3494">
        <v>10</v>
      </c>
      <c r="D973" s="3494" t="s">
        <v>3636</v>
      </c>
      <c r="E973" s="3494">
        <v>50.33</v>
      </c>
      <c r="F973" s="3494">
        <v>3</v>
      </c>
      <c r="G973" s="3494" t="s">
        <v>3407</v>
      </c>
      <c r="H973" s="3492" t="s">
        <v>21</v>
      </c>
      <c r="I973" s="3479" t="s">
        <v>3552</v>
      </c>
      <c r="J973" s="3479">
        <f>'[2]典型户型修正-办公'!S978</f>
        <v>72</v>
      </c>
      <c r="K973" s="3479">
        <f>'[2]典型户型修正-办公'!R978</f>
        <v>14318</v>
      </c>
    </row>
    <row r="974" spans="1:11">
      <c r="A974" s="3492"/>
      <c r="B974" s="3493">
        <v>956</v>
      </c>
      <c r="C974" s="3494">
        <v>10</v>
      </c>
      <c r="D974" s="3494" t="s">
        <v>3637</v>
      </c>
      <c r="E974" s="3494">
        <v>50.33</v>
      </c>
      <c r="F974" s="3494">
        <v>3</v>
      </c>
      <c r="G974" s="3494" t="s">
        <v>3407</v>
      </c>
      <c r="H974" s="3492" t="s">
        <v>21</v>
      </c>
      <c r="I974" s="3479" t="s">
        <v>3552</v>
      </c>
      <c r="J974" s="3479">
        <f>'[2]典型户型修正-办公'!S979</f>
        <v>72</v>
      </c>
      <c r="K974" s="3479">
        <f>'[2]典型户型修正-办公'!R979</f>
        <v>14318</v>
      </c>
    </row>
    <row r="975" spans="1:11">
      <c r="A975" s="3492"/>
      <c r="B975" s="3493">
        <v>957</v>
      </c>
      <c r="C975" s="3494">
        <v>10</v>
      </c>
      <c r="D975" s="3494" t="s">
        <v>3638</v>
      </c>
      <c r="E975" s="3494">
        <v>50.33</v>
      </c>
      <c r="F975" s="3494">
        <v>3</v>
      </c>
      <c r="G975" s="3494" t="s">
        <v>3407</v>
      </c>
      <c r="H975" s="3492" t="s">
        <v>21</v>
      </c>
      <c r="I975" s="3479" t="s">
        <v>3552</v>
      </c>
      <c r="J975" s="3479">
        <f>'[2]典型户型修正-办公'!S980</f>
        <v>72</v>
      </c>
      <c r="K975" s="3479">
        <f>'[2]典型户型修正-办公'!R980</f>
        <v>14318</v>
      </c>
    </row>
    <row r="976" spans="1:11">
      <c r="A976" s="3492"/>
      <c r="B976" s="3493">
        <v>958</v>
      </c>
      <c r="C976" s="3494">
        <v>10</v>
      </c>
      <c r="D976" s="3494" t="s">
        <v>3639</v>
      </c>
      <c r="E976" s="3494">
        <v>50.33</v>
      </c>
      <c r="F976" s="3494">
        <v>3</v>
      </c>
      <c r="G976" s="3494" t="s">
        <v>3407</v>
      </c>
      <c r="H976" s="3492" t="s">
        <v>21</v>
      </c>
      <c r="I976" s="3479" t="s">
        <v>3552</v>
      </c>
      <c r="J976" s="3479">
        <f>'[2]典型户型修正-办公'!S981</f>
        <v>72</v>
      </c>
      <c r="K976" s="3479">
        <f>'[2]典型户型修正-办公'!R981</f>
        <v>14318</v>
      </c>
    </row>
    <row r="977" spans="1:11">
      <c r="A977" s="3492"/>
      <c r="B977" s="3493">
        <v>959</v>
      </c>
      <c r="C977" s="3494">
        <v>10</v>
      </c>
      <c r="D977" s="3494" t="s">
        <v>3640</v>
      </c>
      <c r="E977" s="3494">
        <v>50.33</v>
      </c>
      <c r="F977" s="3494">
        <v>3</v>
      </c>
      <c r="G977" s="3494" t="s">
        <v>3407</v>
      </c>
      <c r="H977" s="3492" t="s">
        <v>21</v>
      </c>
      <c r="I977" s="3479" t="s">
        <v>3552</v>
      </c>
      <c r="J977" s="3479">
        <f>'[2]典型户型修正-办公'!S982</f>
        <v>72</v>
      </c>
      <c r="K977" s="3479">
        <f>'[2]典型户型修正-办公'!R982</f>
        <v>14318</v>
      </c>
    </row>
    <row r="978" spans="1:11">
      <c r="A978" s="3492"/>
      <c r="B978" s="3493">
        <v>960</v>
      </c>
      <c r="C978" s="3494">
        <v>10</v>
      </c>
      <c r="D978" s="3494" t="s">
        <v>3641</v>
      </c>
      <c r="E978" s="3494">
        <v>50.33</v>
      </c>
      <c r="F978" s="3494">
        <v>3</v>
      </c>
      <c r="G978" s="3494" t="s">
        <v>3407</v>
      </c>
      <c r="H978" s="3492" t="s">
        <v>21</v>
      </c>
      <c r="I978" s="3479" t="s">
        <v>3552</v>
      </c>
      <c r="J978" s="3479">
        <f>'[2]典型户型修正-办公'!S983</f>
        <v>72</v>
      </c>
      <c r="K978" s="3479">
        <f>'[2]典型户型修正-办公'!R983</f>
        <v>14318</v>
      </c>
    </row>
    <row r="979" spans="1:11">
      <c r="A979" s="3492"/>
      <c r="B979" s="3493">
        <v>961</v>
      </c>
      <c r="C979" s="3494">
        <v>10</v>
      </c>
      <c r="D979" s="3494" t="s">
        <v>3642</v>
      </c>
      <c r="E979" s="3494">
        <v>50.33</v>
      </c>
      <c r="F979" s="3494">
        <v>3</v>
      </c>
      <c r="G979" s="3494" t="s">
        <v>3407</v>
      </c>
      <c r="H979" s="3492" t="s">
        <v>21</v>
      </c>
      <c r="I979" s="3479" t="s">
        <v>3552</v>
      </c>
      <c r="J979" s="3479">
        <f>'[2]典型户型修正-办公'!S984</f>
        <v>72</v>
      </c>
      <c r="K979" s="3479">
        <f>'[2]典型户型修正-办公'!R984</f>
        <v>14318</v>
      </c>
    </row>
    <row r="980" spans="1:11">
      <c r="A980" s="3492"/>
      <c r="B980" s="3493">
        <v>962</v>
      </c>
      <c r="C980" s="3494">
        <v>10</v>
      </c>
      <c r="D980" s="3494" t="s">
        <v>3643</v>
      </c>
      <c r="E980" s="3494">
        <v>50.33</v>
      </c>
      <c r="F980" s="3494">
        <v>3</v>
      </c>
      <c r="G980" s="3494" t="s">
        <v>3407</v>
      </c>
      <c r="H980" s="3492" t="s">
        <v>21</v>
      </c>
      <c r="I980" s="3479" t="s">
        <v>3552</v>
      </c>
      <c r="J980" s="3479">
        <f>'[2]典型户型修正-办公'!S985</f>
        <v>72</v>
      </c>
      <c r="K980" s="3479">
        <f>'[2]典型户型修正-办公'!R985</f>
        <v>14318</v>
      </c>
    </row>
    <row r="981" spans="1:11">
      <c r="A981" s="3492"/>
      <c r="B981" s="3493">
        <v>963</v>
      </c>
      <c r="C981" s="3494">
        <v>10</v>
      </c>
      <c r="D981" s="3494" t="s">
        <v>3644</v>
      </c>
      <c r="E981" s="3494">
        <v>50.33</v>
      </c>
      <c r="F981" s="3494">
        <v>3</v>
      </c>
      <c r="G981" s="3494" t="s">
        <v>3407</v>
      </c>
      <c r="H981" s="3492" t="s">
        <v>21</v>
      </c>
      <c r="I981" s="3479" t="s">
        <v>3552</v>
      </c>
      <c r="J981" s="3479">
        <f>'[2]典型户型修正-办公'!S986</f>
        <v>72</v>
      </c>
      <c r="K981" s="3479">
        <f>'[2]典型户型修正-办公'!R986</f>
        <v>14318</v>
      </c>
    </row>
    <row r="982" spans="1:11">
      <c r="A982" s="3492"/>
      <c r="B982" s="3493">
        <v>964</v>
      </c>
      <c r="C982" s="3494">
        <v>10</v>
      </c>
      <c r="D982" s="3494" t="s">
        <v>3645</v>
      </c>
      <c r="E982" s="3494">
        <v>69.77</v>
      </c>
      <c r="F982" s="3494">
        <v>3</v>
      </c>
      <c r="G982" s="3494" t="s">
        <v>3407</v>
      </c>
      <c r="H982" s="3492" t="s">
        <v>21</v>
      </c>
      <c r="I982" s="3479" t="s">
        <v>3552</v>
      </c>
      <c r="J982" s="3479">
        <f>'[2]典型户型修正-办公'!S987</f>
        <v>101</v>
      </c>
      <c r="K982" s="3479">
        <f>'[2]典型户型修正-办公'!R987</f>
        <v>14461</v>
      </c>
    </row>
    <row r="983" spans="1:11">
      <c r="A983" s="3492"/>
      <c r="B983" s="3493">
        <v>965</v>
      </c>
      <c r="C983" s="3494">
        <v>10</v>
      </c>
      <c r="D983" s="3494" t="s">
        <v>3646</v>
      </c>
      <c r="E983" s="3494">
        <v>38.65</v>
      </c>
      <c r="F983" s="3494">
        <v>3</v>
      </c>
      <c r="G983" s="3494" t="s">
        <v>3407</v>
      </c>
      <c r="H983" s="3492" t="s">
        <v>21</v>
      </c>
      <c r="I983" s="3479" t="s">
        <v>3552</v>
      </c>
      <c r="J983" s="3479">
        <f>'[2]典型户型修正-办公'!S988</f>
        <v>55</v>
      </c>
      <c r="K983" s="3479">
        <f>'[2]典型户型修正-办公'!R988</f>
        <v>14318</v>
      </c>
    </row>
    <row r="984" spans="1:11">
      <c r="A984" s="3492"/>
      <c r="B984" s="3493">
        <v>966</v>
      </c>
      <c r="C984" s="3494">
        <v>10</v>
      </c>
      <c r="D984" s="3494" t="s">
        <v>3647</v>
      </c>
      <c r="E984" s="3494">
        <v>41.99</v>
      </c>
      <c r="F984" s="3494">
        <v>3</v>
      </c>
      <c r="G984" s="3494" t="s">
        <v>3407</v>
      </c>
      <c r="H984" s="3492" t="s">
        <v>21</v>
      </c>
      <c r="I984" s="3479" t="s">
        <v>3552</v>
      </c>
      <c r="J984" s="3479">
        <f>'[2]典型户型修正-办公'!S989</f>
        <v>60</v>
      </c>
      <c r="K984" s="3479">
        <f>'[2]典型户型修正-办公'!R989</f>
        <v>14318</v>
      </c>
    </row>
    <row r="985" spans="1:11">
      <c r="A985" s="3492"/>
      <c r="B985" s="3493">
        <v>967</v>
      </c>
      <c r="C985" s="3494">
        <v>10</v>
      </c>
      <c r="D985" s="3494" t="s">
        <v>3648</v>
      </c>
      <c r="E985" s="3494">
        <v>44.72</v>
      </c>
      <c r="F985" s="3494">
        <v>3</v>
      </c>
      <c r="G985" s="3494" t="s">
        <v>3407</v>
      </c>
      <c r="H985" s="3492" t="s">
        <v>21</v>
      </c>
      <c r="I985" s="3479" t="s">
        <v>3552</v>
      </c>
      <c r="J985" s="3479">
        <f>'[2]典型户型修正-办公'!S990</f>
        <v>64</v>
      </c>
      <c r="K985" s="3479">
        <f>'[2]典型户型修正-办公'!R990</f>
        <v>14318</v>
      </c>
    </row>
    <row r="986" spans="1:11">
      <c r="A986" s="3492"/>
      <c r="B986" s="3493">
        <v>968</v>
      </c>
      <c r="C986" s="3494">
        <v>10</v>
      </c>
      <c r="D986" s="3494" t="s">
        <v>3649</v>
      </c>
      <c r="E986" s="3494">
        <v>46.83</v>
      </c>
      <c r="F986" s="3494">
        <v>3</v>
      </c>
      <c r="G986" s="3494" t="s">
        <v>3407</v>
      </c>
      <c r="H986" s="3492" t="s">
        <v>21</v>
      </c>
      <c r="I986" s="3479" t="s">
        <v>3552</v>
      </c>
      <c r="J986" s="3479">
        <f>'[2]典型户型修正-办公'!S991</f>
        <v>67</v>
      </c>
      <c r="K986" s="3479">
        <f>'[2]典型户型修正-办公'!R991</f>
        <v>14318</v>
      </c>
    </row>
    <row r="987" spans="1:11">
      <c r="A987" s="3492"/>
      <c r="B987" s="3493">
        <v>969</v>
      </c>
      <c r="C987" s="3494">
        <v>10</v>
      </c>
      <c r="D987" s="3494" t="s">
        <v>3650</v>
      </c>
      <c r="E987" s="3494">
        <v>48.33</v>
      </c>
      <c r="F987" s="3494">
        <v>3</v>
      </c>
      <c r="G987" s="3494" t="s">
        <v>3407</v>
      </c>
      <c r="H987" s="3492" t="s">
        <v>21</v>
      </c>
      <c r="I987" s="3479" t="s">
        <v>3552</v>
      </c>
      <c r="J987" s="3479">
        <f>'[2]典型户型修正-办公'!S992</f>
        <v>69</v>
      </c>
      <c r="K987" s="3479">
        <f>'[2]典型户型修正-办公'!R992</f>
        <v>14318</v>
      </c>
    </row>
    <row r="988" spans="1:11">
      <c r="A988" s="3492"/>
      <c r="B988" s="3493">
        <v>970</v>
      </c>
      <c r="C988" s="3494">
        <v>10</v>
      </c>
      <c r="D988" s="3494" t="s">
        <v>3651</v>
      </c>
      <c r="E988" s="3494">
        <v>49.3</v>
      </c>
      <c r="F988" s="3494">
        <v>3</v>
      </c>
      <c r="G988" s="3494" t="s">
        <v>3407</v>
      </c>
      <c r="H988" s="3492" t="s">
        <v>21</v>
      </c>
      <c r="I988" s="3479" t="s">
        <v>3552</v>
      </c>
      <c r="J988" s="3479">
        <f>'[2]典型户型修正-办公'!S993</f>
        <v>71</v>
      </c>
      <c r="K988" s="3479">
        <f>'[2]典型户型修正-办公'!R993</f>
        <v>14318</v>
      </c>
    </row>
    <row r="989" spans="1:11">
      <c r="A989" s="3492"/>
      <c r="B989" s="3493">
        <v>971</v>
      </c>
      <c r="C989" s="3494">
        <v>10</v>
      </c>
      <c r="D989" s="3494" t="s">
        <v>3652</v>
      </c>
      <c r="E989" s="3494">
        <v>49.59</v>
      </c>
      <c r="F989" s="3494">
        <v>3</v>
      </c>
      <c r="G989" s="3494" t="s">
        <v>3407</v>
      </c>
      <c r="H989" s="3492" t="s">
        <v>21</v>
      </c>
      <c r="I989" s="3479" t="s">
        <v>3552</v>
      </c>
      <c r="J989" s="3479">
        <f>'[2]典型户型修正-办公'!S994</f>
        <v>71</v>
      </c>
      <c r="K989" s="3479">
        <f>'[2]典型户型修正-办公'!R994</f>
        <v>14318</v>
      </c>
    </row>
    <row r="990" spans="1:11">
      <c r="A990" s="3492"/>
      <c r="B990" s="3493">
        <v>972</v>
      </c>
      <c r="C990" s="3494">
        <v>10</v>
      </c>
      <c r="D990" s="3494" t="s">
        <v>3653</v>
      </c>
      <c r="E990" s="3494">
        <v>49.28</v>
      </c>
      <c r="F990" s="3494">
        <v>3</v>
      </c>
      <c r="G990" s="3494" t="s">
        <v>3407</v>
      </c>
      <c r="H990" s="3492" t="s">
        <v>21</v>
      </c>
      <c r="I990" s="3479" t="s">
        <v>3552</v>
      </c>
      <c r="J990" s="3479">
        <f>'[2]典型户型修正-办公'!S995</f>
        <v>71</v>
      </c>
      <c r="K990" s="3479">
        <f>'[2]典型户型修正-办公'!R995</f>
        <v>14318</v>
      </c>
    </row>
    <row r="991" spans="1:11">
      <c r="A991" s="3492"/>
      <c r="B991" s="3493">
        <v>973</v>
      </c>
      <c r="C991" s="3494">
        <v>10</v>
      </c>
      <c r="D991" s="3494" t="s">
        <v>3654</v>
      </c>
      <c r="E991" s="3494">
        <v>48.41</v>
      </c>
      <c r="F991" s="3494">
        <v>3</v>
      </c>
      <c r="G991" s="3494" t="s">
        <v>3407</v>
      </c>
      <c r="H991" s="3492" t="s">
        <v>21</v>
      </c>
      <c r="I991" s="3479" t="s">
        <v>3552</v>
      </c>
      <c r="J991" s="3479">
        <f>'[2]典型户型修正-办公'!S996</f>
        <v>69</v>
      </c>
      <c r="K991" s="3479">
        <f>'[2]典型户型修正-办公'!R996</f>
        <v>14318</v>
      </c>
    </row>
    <row r="992" spans="1:11">
      <c r="A992" s="3492"/>
      <c r="B992" s="3493">
        <v>974</v>
      </c>
      <c r="C992" s="3494">
        <v>10</v>
      </c>
      <c r="D992" s="3494" t="s">
        <v>3655</v>
      </c>
      <c r="E992" s="3494">
        <v>47.44</v>
      </c>
      <c r="F992" s="3494">
        <v>3</v>
      </c>
      <c r="G992" s="3494" t="s">
        <v>3407</v>
      </c>
      <c r="H992" s="3492" t="s">
        <v>21</v>
      </c>
      <c r="I992" s="3479" t="s">
        <v>3552</v>
      </c>
      <c r="J992" s="3479">
        <f>'[2]典型户型修正-办公'!S997</f>
        <v>68</v>
      </c>
      <c r="K992" s="3479">
        <f>'[2]典型户型修正-办公'!R997</f>
        <v>14318</v>
      </c>
    </row>
    <row r="993" spans="1:11">
      <c r="A993" s="3492"/>
      <c r="B993" s="3493">
        <v>975</v>
      </c>
      <c r="C993" s="3494">
        <v>11</v>
      </c>
      <c r="D993" s="3494" t="s">
        <v>3656</v>
      </c>
      <c r="E993" s="3494">
        <v>52.2</v>
      </c>
      <c r="F993" s="3494">
        <v>3</v>
      </c>
      <c r="G993" s="3494" t="s">
        <v>3407</v>
      </c>
      <c r="H993" s="3492" t="s">
        <v>21</v>
      </c>
      <c r="I993" s="3479" t="s">
        <v>3552</v>
      </c>
      <c r="J993" s="3479">
        <f>'[2]典型户型修正-办公'!S998</f>
        <v>75</v>
      </c>
      <c r="K993" s="3479">
        <f>'[2]典型户型修正-办公'!R998</f>
        <v>14318</v>
      </c>
    </row>
    <row r="994" spans="1:11">
      <c r="A994" s="3492"/>
      <c r="B994" s="3493">
        <v>976</v>
      </c>
      <c r="C994" s="3494">
        <v>11</v>
      </c>
      <c r="D994" s="3494" t="s">
        <v>3657</v>
      </c>
      <c r="E994" s="3494">
        <v>50.33</v>
      </c>
      <c r="F994" s="3494">
        <v>3</v>
      </c>
      <c r="G994" s="3494" t="s">
        <v>3407</v>
      </c>
      <c r="H994" s="3492" t="s">
        <v>21</v>
      </c>
      <c r="I994" s="3479" t="s">
        <v>3552</v>
      </c>
      <c r="J994" s="3479">
        <f>'[2]典型户型修正-办公'!S999</f>
        <v>72</v>
      </c>
      <c r="K994" s="3479">
        <f>'[2]典型户型修正-办公'!R999</f>
        <v>14318</v>
      </c>
    </row>
    <row r="995" spans="1:11">
      <c r="A995" s="3492"/>
      <c r="B995" s="3493">
        <v>977</v>
      </c>
      <c r="C995" s="3494">
        <v>11</v>
      </c>
      <c r="D995" s="3494" t="s">
        <v>3658</v>
      </c>
      <c r="E995" s="3494">
        <v>50.33</v>
      </c>
      <c r="F995" s="3494">
        <v>3</v>
      </c>
      <c r="G995" s="3494" t="s">
        <v>3407</v>
      </c>
      <c r="H995" s="3492" t="s">
        <v>21</v>
      </c>
      <c r="I995" s="3479" t="s">
        <v>3552</v>
      </c>
      <c r="J995" s="3479">
        <f>'[2]典型户型修正-办公'!S1000</f>
        <v>72</v>
      </c>
      <c r="K995" s="3479">
        <f>'[2]典型户型修正-办公'!R1000</f>
        <v>14318</v>
      </c>
    </row>
    <row r="996" spans="1:11">
      <c r="A996" s="3492"/>
      <c r="B996" s="3493">
        <v>978</v>
      </c>
      <c r="C996" s="3494">
        <v>11</v>
      </c>
      <c r="D996" s="3494" t="s">
        <v>3659</v>
      </c>
      <c r="E996" s="3494">
        <v>50.33</v>
      </c>
      <c r="F996" s="3494">
        <v>3</v>
      </c>
      <c r="G996" s="3494" t="s">
        <v>3407</v>
      </c>
      <c r="H996" s="3492" t="s">
        <v>21</v>
      </c>
      <c r="I996" s="3479" t="s">
        <v>3552</v>
      </c>
      <c r="J996" s="3479">
        <f>'[2]典型户型修正-办公'!S1001</f>
        <v>72</v>
      </c>
      <c r="K996" s="3479">
        <f>'[2]典型户型修正-办公'!R1001</f>
        <v>14318</v>
      </c>
    </row>
    <row r="997" spans="1:11">
      <c r="A997" s="3492"/>
      <c r="B997" s="3493">
        <v>979</v>
      </c>
      <c r="C997" s="3494">
        <v>11</v>
      </c>
      <c r="D997" s="3494" t="s">
        <v>3660</v>
      </c>
      <c r="E997" s="3494">
        <v>50.33</v>
      </c>
      <c r="F997" s="3494">
        <v>3</v>
      </c>
      <c r="G997" s="3494" t="s">
        <v>3407</v>
      </c>
      <c r="H997" s="3492" t="s">
        <v>21</v>
      </c>
      <c r="I997" s="3479" t="s">
        <v>3552</v>
      </c>
      <c r="J997" s="3479">
        <f>'[2]典型户型修正-办公'!S1002</f>
        <v>72</v>
      </c>
      <c r="K997" s="3479">
        <f>'[2]典型户型修正-办公'!R1002</f>
        <v>14318</v>
      </c>
    </row>
    <row r="998" spans="1:11">
      <c r="A998" s="3492"/>
      <c r="B998" s="3493">
        <v>980</v>
      </c>
      <c r="C998" s="3494">
        <v>11</v>
      </c>
      <c r="D998" s="3494" t="s">
        <v>3661</v>
      </c>
      <c r="E998" s="3494">
        <v>50.33</v>
      </c>
      <c r="F998" s="3494">
        <v>3</v>
      </c>
      <c r="G998" s="3494" t="s">
        <v>3407</v>
      </c>
      <c r="H998" s="3492" t="s">
        <v>21</v>
      </c>
      <c r="I998" s="3479" t="s">
        <v>3552</v>
      </c>
      <c r="J998" s="3479">
        <f>'[2]典型户型修正-办公'!S1003</f>
        <v>72</v>
      </c>
      <c r="K998" s="3479">
        <f>'[2]典型户型修正-办公'!R1003</f>
        <v>14318</v>
      </c>
    </row>
    <row r="999" spans="1:11">
      <c r="A999" s="3492"/>
      <c r="B999" s="3493">
        <v>981</v>
      </c>
      <c r="C999" s="3494">
        <v>11</v>
      </c>
      <c r="D999" s="3494" t="s">
        <v>3662</v>
      </c>
      <c r="E999" s="3494">
        <v>50.33</v>
      </c>
      <c r="F999" s="3494">
        <v>3</v>
      </c>
      <c r="G999" s="3494" t="s">
        <v>3407</v>
      </c>
      <c r="H999" s="3492" t="s">
        <v>21</v>
      </c>
      <c r="I999" s="3479" t="s">
        <v>3552</v>
      </c>
      <c r="J999" s="3479">
        <f>'[2]典型户型修正-办公'!S1004</f>
        <v>72</v>
      </c>
      <c r="K999" s="3479">
        <f>'[2]典型户型修正-办公'!R1004</f>
        <v>14318</v>
      </c>
    </row>
    <row r="1000" spans="1:11">
      <c r="A1000" s="3492"/>
      <c r="B1000" s="3493">
        <v>982</v>
      </c>
      <c r="C1000" s="3494">
        <v>11</v>
      </c>
      <c r="D1000" s="3494" t="s">
        <v>3663</v>
      </c>
      <c r="E1000" s="3494">
        <v>50.33</v>
      </c>
      <c r="F1000" s="3494">
        <v>3</v>
      </c>
      <c r="G1000" s="3494" t="s">
        <v>3407</v>
      </c>
      <c r="H1000" s="3492" t="s">
        <v>21</v>
      </c>
      <c r="I1000" s="3479" t="s">
        <v>3552</v>
      </c>
      <c r="J1000" s="3479">
        <f>'[2]典型户型修正-办公'!S1005</f>
        <v>72</v>
      </c>
      <c r="K1000" s="3479">
        <f>'[2]典型户型修正-办公'!R1005</f>
        <v>14318</v>
      </c>
    </row>
    <row r="1001" spans="1:11">
      <c r="A1001" s="3492"/>
      <c r="B1001" s="3493">
        <v>983</v>
      </c>
      <c r="C1001" s="3494">
        <v>11</v>
      </c>
      <c r="D1001" s="3494" t="s">
        <v>3664</v>
      </c>
      <c r="E1001" s="3494">
        <v>50.33</v>
      </c>
      <c r="F1001" s="3494">
        <v>3</v>
      </c>
      <c r="G1001" s="3494" t="s">
        <v>3407</v>
      </c>
      <c r="H1001" s="3492" t="s">
        <v>21</v>
      </c>
      <c r="I1001" s="3479" t="s">
        <v>3552</v>
      </c>
      <c r="J1001" s="3479">
        <f>'[2]典型户型修正-办公'!S1006</f>
        <v>72</v>
      </c>
      <c r="K1001" s="3479">
        <f>'[2]典型户型修正-办公'!R1006</f>
        <v>14318</v>
      </c>
    </row>
    <row r="1002" spans="1:11">
      <c r="A1002" s="3492"/>
      <c r="B1002" s="3493">
        <v>984</v>
      </c>
      <c r="C1002" s="3494">
        <v>11</v>
      </c>
      <c r="D1002" s="3494" t="s">
        <v>3665</v>
      </c>
      <c r="E1002" s="3494">
        <v>50.33</v>
      </c>
      <c r="F1002" s="3494">
        <v>3</v>
      </c>
      <c r="G1002" s="3494" t="s">
        <v>3407</v>
      </c>
      <c r="H1002" s="3492" t="s">
        <v>21</v>
      </c>
      <c r="I1002" s="3479" t="s">
        <v>3552</v>
      </c>
      <c r="J1002" s="3479">
        <f>'[2]典型户型修正-办公'!S1007</f>
        <v>72</v>
      </c>
      <c r="K1002" s="3479">
        <f>'[2]典型户型修正-办公'!R1007</f>
        <v>14318</v>
      </c>
    </row>
    <row r="1003" spans="1:11">
      <c r="A1003" s="3492"/>
      <c r="B1003" s="3493">
        <v>985</v>
      </c>
      <c r="C1003" s="3494">
        <v>11</v>
      </c>
      <c r="D1003" s="3494" t="s">
        <v>3666</v>
      </c>
      <c r="E1003" s="3494">
        <v>50.33</v>
      </c>
      <c r="F1003" s="3494">
        <v>3</v>
      </c>
      <c r="G1003" s="3494" t="s">
        <v>3407</v>
      </c>
      <c r="H1003" s="3492" t="s">
        <v>21</v>
      </c>
      <c r="I1003" s="3479" t="s">
        <v>3552</v>
      </c>
      <c r="J1003" s="3479">
        <f>'[2]典型户型修正-办公'!S1008</f>
        <v>72</v>
      </c>
      <c r="K1003" s="3479">
        <f>'[2]典型户型修正-办公'!R1008</f>
        <v>14318</v>
      </c>
    </row>
    <row r="1004" spans="1:11">
      <c r="A1004" s="3492"/>
      <c r="B1004" s="3493">
        <v>986</v>
      </c>
      <c r="C1004" s="3494">
        <v>11</v>
      </c>
      <c r="D1004" s="3494" t="s">
        <v>3667</v>
      </c>
      <c r="E1004" s="3494">
        <v>50.33</v>
      </c>
      <c r="F1004" s="3494">
        <v>3</v>
      </c>
      <c r="G1004" s="3494" t="s">
        <v>3407</v>
      </c>
      <c r="H1004" s="3492" t="s">
        <v>21</v>
      </c>
      <c r="I1004" s="3479" t="s">
        <v>3552</v>
      </c>
      <c r="J1004" s="3479">
        <f>'[2]典型户型修正-办公'!S1009</f>
        <v>72</v>
      </c>
      <c r="K1004" s="3479">
        <f>'[2]典型户型修正-办公'!R1009</f>
        <v>14318</v>
      </c>
    </row>
    <row r="1005" spans="1:11">
      <c r="A1005" s="3492"/>
      <c r="B1005" s="3493">
        <v>987</v>
      </c>
      <c r="C1005" s="3494">
        <v>11</v>
      </c>
      <c r="D1005" s="3494" t="s">
        <v>3668</v>
      </c>
      <c r="E1005" s="3494">
        <v>50.33</v>
      </c>
      <c r="F1005" s="3494">
        <v>3</v>
      </c>
      <c r="G1005" s="3494" t="s">
        <v>3407</v>
      </c>
      <c r="H1005" s="3492" t="s">
        <v>21</v>
      </c>
      <c r="I1005" s="3479" t="s">
        <v>3552</v>
      </c>
      <c r="J1005" s="3479">
        <f>'[2]典型户型修正-办公'!S1010</f>
        <v>72</v>
      </c>
      <c r="K1005" s="3479">
        <f>'[2]典型户型修正-办公'!R1010</f>
        <v>14318</v>
      </c>
    </row>
    <row r="1006" spans="1:11">
      <c r="A1006" s="3492"/>
      <c r="B1006" s="3493">
        <v>988</v>
      </c>
      <c r="C1006" s="3494">
        <v>11</v>
      </c>
      <c r="D1006" s="3494" t="s">
        <v>3669</v>
      </c>
      <c r="E1006" s="3494">
        <v>50.33</v>
      </c>
      <c r="F1006" s="3494">
        <v>3</v>
      </c>
      <c r="G1006" s="3494" t="s">
        <v>3407</v>
      </c>
      <c r="H1006" s="3492" t="s">
        <v>21</v>
      </c>
      <c r="I1006" s="3479" t="s">
        <v>3552</v>
      </c>
      <c r="J1006" s="3479">
        <f>'[2]典型户型修正-办公'!S1011</f>
        <v>72</v>
      </c>
      <c r="K1006" s="3479">
        <f>'[2]典型户型修正-办公'!R1011</f>
        <v>14318</v>
      </c>
    </row>
    <row r="1007" spans="1:11">
      <c r="A1007" s="3492"/>
      <c r="B1007" s="3493">
        <v>989</v>
      </c>
      <c r="C1007" s="3494">
        <v>11</v>
      </c>
      <c r="D1007" s="3494" t="s">
        <v>3670</v>
      </c>
      <c r="E1007" s="3494">
        <v>50.33</v>
      </c>
      <c r="F1007" s="3494">
        <v>3</v>
      </c>
      <c r="G1007" s="3494" t="s">
        <v>3407</v>
      </c>
      <c r="H1007" s="3492" t="s">
        <v>21</v>
      </c>
      <c r="I1007" s="3479" t="s">
        <v>3552</v>
      </c>
      <c r="J1007" s="3479">
        <f>'[2]典型户型修正-办公'!S1012</f>
        <v>72</v>
      </c>
      <c r="K1007" s="3479">
        <f>'[2]典型户型修正-办公'!R1012</f>
        <v>14318</v>
      </c>
    </row>
    <row r="1008" spans="1:11">
      <c r="A1008" s="3492"/>
      <c r="B1008" s="3493">
        <v>990</v>
      </c>
      <c r="C1008" s="3494">
        <v>11</v>
      </c>
      <c r="D1008" s="3494" t="s">
        <v>3671</v>
      </c>
      <c r="E1008" s="3494">
        <v>69.77</v>
      </c>
      <c r="F1008" s="3494">
        <v>3</v>
      </c>
      <c r="G1008" s="3494" t="s">
        <v>3407</v>
      </c>
      <c r="H1008" s="3492" t="s">
        <v>21</v>
      </c>
      <c r="I1008" s="3479" t="s">
        <v>3552</v>
      </c>
      <c r="J1008" s="3479">
        <f>'[2]典型户型修正-办公'!S1013</f>
        <v>101</v>
      </c>
      <c r="K1008" s="3479">
        <f>'[2]典型户型修正-办公'!R1013</f>
        <v>14461</v>
      </c>
    </row>
    <row r="1009" spans="1:11">
      <c r="A1009" s="3492"/>
      <c r="B1009" s="3493">
        <v>991</v>
      </c>
      <c r="C1009" s="3494">
        <v>11</v>
      </c>
      <c r="D1009" s="3494" t="s">
        <v>3672</v>
      </c>
      <c r="E1009" s="3494">
        <v>38.65</v>
      </c>
      <c r="F1009" s="3494">
        <v>3</v>
      </c>
      <c r="G1009" s="3494" t="s">
        <v>3407</v>
      </c>
      <c r="H1009" s="3492" t="s">
        <v>21</v>
      </c>
      <c r="I1009" s="3479" t="s">
        <v>3552</v>
      </c>
      <c r="J1009" s="3479">
        <f>'[2]典型户型修正-办公'!S1014</f>
        <v>55</v>
      </c>
      <c r="K1009" s="3479">
        <f>'[2]典型户型修正-办公'!R1014</f>
        <v>14318</v>
      </c>
    </row>
    <row r="1010" spans="1:11">
      <c r="A1010" s="3492"/>
      <c r="B1010" s="3493">
        <v>992</v>
      </c>
      <c r="C1010" s="3494">
        <v>11</v>
      </c>
      <c r="D1010" s="3494" t="s">
        <v>3673</v>
      </c>
      <c r="E1010" s="3494">
        <v>41.99</v>
      </c>
      <c r="F1010" s="3494">
        <v>3</v>
      </c>
      <c r="G1010" s="3494" t="s">
        <v>3407</v>
      </c>
      <c r="H1010" s="3492" t="s">
        <v>21</v>
      </c>
      <c r="I1010" s="3479" t="s">
        <v>3552</v>
      </c>
      <c r="J1010" s="3479">
        <f>'[2]典型户型修正-办公'!S1015</f>
        <v>60</v>
      </c>
      <c r="K1010" s="3479">
        <f>'[2]典型户型修正-办公'!R1015</f>
        <v>14318</v>
      </c>
    </row>
    <row r="1011" spans="1:11">
      <c r="A1011" s="3492"/>
      <c r="B1011" s="3493">
        <v>993</v>
      </c>
      <c r="C1011" s="3494">
        <v>11</v>
      </c>
      <c r="D1011" s="3494" t="s">
        <v>3674</v>
      </c>
      <c r="E1011" s="3494">
        <v>44.72</v>
      </c>
      <c r="F1011" s="3494">
        <v>3</v>
      </c>
      <c r="G1011" s="3494" t="s">
        <v>3407</v>
      </c>
      <c r="H1011" s="3492" t="s">
        <v>21</v>
      </c>
      <c r="I1011" s="3479" t="s">
        <v>3552</v>
      </c>
      <c r="J1011" s="3479">
        <f>'[2]典型户型修正-办公'!S1016</f>
        <v>64</v>
      </c>
      <c r="K1011" s="3479">
        <f>'[2]典型户型修正-办公'!R1016</f>
        <v>14318</v>
      </c>
    </row>
    <row r="1012" spans="1:11">
      <c r="A1012" s="3492"/>
      <c r="B1012" s="3493">
        <v>994</v>
      </c>
      <c r="C1012" s="3494">
        <v>11</v>
      </c>
      <c r="D1012" s="3494" t="s">
        <v>3675</v>
      </c>
      <c r="E1012" s="3494">
        <v>46.83</v>
      </c>
      <c r="F1012" s="3494">
        <v>3</v>
      </c>
      <c r="G1012" s="3494" t="s">
        <v>3407</v>
      </c>
      <c r="H1012" s="3492" t="s">
        <v>21</v>
      </c>
      <c r="I1012" s="3479" t="s">
        <v>3552</v>
      </c>
      <c r="J1012" s="3479">
        <f>'[2]典型户型修正-办公'!S1017</f>
        <v>67</v>
      </c>
      <c r="K1012" s="3479">
        <f>'[2]典型户型修正-办公'!R1017</f>
        <v>14318</v>
      </c>
    </row>
    <row r="1013" spans="1:11">
      <c r="A1013" s="3492"/>
      <c r="B1013" s="3493">
        <v>995</v>
      </c>
      <c r="C1013" s="3494">
        <v>11</v>
      </c>
      <c r="D1013" s="3494" t="s">
        <v>3676</v>
      </c>
      <c r="E1013" s="3494">
        <v>48.33</v>
      </c>
      <c r="F1013" s="3494">
        <v>3</v>
      </c>
      <c r="G1013" s="3494" t="s">
        <v>3407</v>
      </c>
      <c r="H1013" s="3492" t="s">
        <v>21</v>
      </c>
      <c r="I1013" s="3479" t="s">
        <v>3552</v>
      </c>
      <c r="J1013" s="3479">
        <f>'[2]典型户型修正-办公'!S1018</f>
        <v>69</v>
      </c>
      <c r="K1013" s="3479">
        <f>'[2]典型户型修正-办公'!R1018</f>
        <v>14318</v>
      </c>
    </row>
    <row r="1014" spans="1:11">
      <c r="A1014" s="3492"/>
      <c r="B1014" s="3493">
        <v>996</v>
      </c>
      <c r="C1014" s="3494">
        <v>11</v>
      </c>
      <c r="D1014" s="3494" t="s">
        <v>3677</v>
      </c>
      <c r="E1014" s="3494">
        <v>49.3</v>
      </c>
      <c r="F1014" s="3494">
        <v>3</v>
      </c>
      <c r="G1014" s="3494" t="s">
        <v>3407</v>
      </c>
      <c r="H1014" s="3492" t="s">
        <v>21</v>
      </c>
      <c r="I1014" s="3479" t="s">
        <v>3552</v>
      </c>
      <c r="J1014" s="3479">
        <f>'[2]典型户型修正-办公'!S1019</f>
        <v>71</v>
      </c>
      <c r="K1014" s="3479">
        <f>'[2]典型户型修正-办公'!R1019</f>
        <v>14318</v>
      </c>
    </row>
    <row r="1015" spans="1:11">
      <c r="A1015" s="3492"/>
      <c r="B1015" s="3493">
        <v>997</v>
      </c>
      <c r="C1015" s="3494">
        <v>11</v>
      </c>
      <c r="D1015" s="3494" t="s">
        <v>3678</v>
      </c>
      <c r="E1015" s="3494">
        <v>49.59</v>
      </c>
      <c r="F1015" s="3494">
        <v>3</v>
      </c>
      <c r="G1015" s="3494" t="s">
        <v>3407</v>
      </c>
      <c r="H1015" s="3492" t="s">
        <v>21</v>
      </c>
      <c r="I1015" s="3479" t="s">
        <v>3552</v>
      </c>
      <c r="J1015" s="3479">
        <f>'[2]典型户型修正-办公'!S1020</f>
        <v>71</v>
      </c>
      <c r="K1015" s="3479">
        <f>'[2]典型户型修正-办公'!R1020</f>
        <v>14318</v>
      </c>
    </row>
    <row r="1016" spans="1:11">
      <c r="A1016" s="3492"/>
      <c r="B1016" s="3493">
        <v>998</v>
      </c>
      <c r="C1016" s="3494">
        <v>11</v>
      </c>
      <c r="D1016" s="3494" t="s">
        <v>3679</v>
      </c>
      <c r="E1016" s="3494">
        <v>49.28</v>
      </c>
      <c r="F1016" s="3494">
        <v>3</v>
      </c>
      <c r="G1016" s="3494" t="s">
        <v>3407</v>
      </c>
      <c r="H1016" s="3492" t="s">
        <v>21</v>
      </c>
      <c r="I1016" s="3479" t="s">
        <v>3552</v>
      </c>
      <c r="J1016" s="3479">
        <f>'[2]典型户型修正-办公'!S1021</f>
        <v>71</v>
      </c>
      <c r="K1016" s="3479">
        <f>'[2]典型户型修正-办公'!R1021</f>
        <v>14318</v>
      </c>
    </row>
    <row r="1017" spans="1:11">
      <c r="A1017" s="3492"/>
      <c r="B1017" s="3493">
        <v>999</v>
      </c>
      <c r="C1017" s="3494">
        <v>11</v>
      </c>
      <c r="D1017" s="3494" t="s">
        <v>3680</v>
      </c>
      <c r="E1017" s="3494">
        <v>48.41</v>
      </c>
      <c r="F1017" s="3494">
        <v>3</v>
      </c>
      <c r="G1017" s="3494" t="s">
        <v>3407</v>
      </c>
      <c r="H1017" s="3492" t="s">
        <v>21</v>
      </c>
      <c r="I1017" s="3479" t="s">
        <v>3552</v>
      </c>
      <c r="J1017" s="3479">
        <f>'[2]典型户型修正-办公'!S1022</f>
        <v>69</v>
      </c>
      <c r="K1017" s="3479">
        <f>'[2]典型户型修正-办公'!R1022</f>
        <v>14318</v>
      </c>
    </row>
    <row r="1018" spans="1:11">
      <c r="A1018" s="3492"/>
      <c r="B1018" s="3493">
        <v>1000</v>
      </c>
      <c r="C1018" s="3494">
        <v>11</v>
      </c>
      <c r="D1018" s="3494" t="s">
        <v>3681</v>
      </c>
      <c r="E1018" s="3494">
        <v>47.44</v>
      </c>
      <c r="F1018" s="3494">
        <v>3</v>
      </c>
      <c r="G1018" s="3494" t="s">
        <v>3407</v>
      </c>
      <c r="H1018" s="3492" t="s">
        <v>21</v>
      </c>
      <c r="I1018" s="3479" t="s">
        <v>3552</v>
      </c>
      <c r="J1018" s="3479">
        <f>'[2]典型户型修正-办公'!S1023</f>
        <v>68</v>
      </c>
      <c r="K1018" s="3479">
        <f>'[2]典型户型修正-办公'!R1023</f>
        <v>14318</v>
      </c>
    </row>
    <row r="1019" spans="1:11">
      <c r="A1019" s="3492"/>
      <c r="B1019" s="3493">
        <v>1001</v>
      </c>
      <c r="C1019" s="3494">
        <v>12</v>
      </c>
      <c r="D1019" s="3494" t="s">
        <v>3682</v>
      </c>
      <c r="E1019" s="3494">
        <v>52.2</v>
      </c>
      <c r="F1019" s="3494">
        <v>3</v>
      </c>
      <c r="G1019" s="3494" t="s">
        <v>3407</v>
      </c>
      <c r="H1019" s="3492" t="s">
        <v>21</v>
      </c>
      <c r="I1019" s="3479" t="s">
        <v>3552</v>
      </c>
      <c r="J1019" s="3479">
        <f>'[2]典型户型修正-办公'!S1024</f>
        <v>75</v>
      </c>
      <c r="K1019" s="3479">
        <f>'[2]典型户型修正-办公'!R1024</f>
        <v>14318</v>
      </c>
    </row>
    <row r="1020" spans="1:11">
      <c r="A1020" s="3492"/>
      <c r="B1020" s="3493">
        <v>1002</v>
      </c>
      <c r="C1020" s="3494">
        <v>12</v>
      </c>
      <c r="D1020" s="3494" t="s">
        <v>3683</v>
      </c>
      <c r="E1020" s="3494">
        <v>50.33</v>
      </c>
      <c r="F1020" s="3494">
        <v>3</v>
      </c>
      <c r="G1020" s="3494" t="s">
        <v>3407</v>
      </c>
      <c r="H1020" s="3492" t="s">
        <v>21</v>
      </c>
      <c r="I1020" s="3479" t="s">
        <v>3552</v>
      </c>
      <c r="J1020" s="3479">
        <f>'[2]典型户型修正-办公'!S1025</f>
        <v>72</v>
      </c>
      <c r="K1020" s="3479">
        <f>'[2]典型户型修正-办公'!R1025</f>
        <v>14318</v>
      </c>
    </row>
    <row r="1021" spans="1:11">
      <c r="A1021" s="3492"/>
      <c r="B1021" s="3493">
        <v>1003</v>
      </c>
      <c r="C1021" s="3494">
        <v>12</v>
      </c>
      <c r="D1021" s="3494" t="s">
        <v>3684</v>
      </c>
      <c r="E1021" s="3494">
        <v>50.33</v>
      </c>
      <c r="F1021" s="3494">
        <v>3</v>
      </c>
      <c r="G1021" s="3494" t="s">
        <v>3407</v>
      </c>
      <c r="H1021" s="3492" t="s">
        <v>21</v>
      </c>
      <c r="I1021" s="3479" t="s">
        <v>3552</v>
      </c>
      <c r="J1021" s="3479">
        <f>'[2]典型户型修正-办公'!S1026</f>
        <v>72</v>
      </c>
      <c r="K1021" s="3479">
        <f>'[2]典型户型修正-办公'!R1026</f>
        <v>14318</v>
      </c>
    </row>
    <row r="1022" spans="1:11">
      <c r="A1022" s="3492"/>
      <c r="B1022" s="3493">
        <v>1004</v>
      </c>
      <c r="C1022" s="3494">
        <v>12</v>
      </c>
      <c r="D1022" s="3494" t="s">
        <v>3685</v>
      </c>
      <c r="E1022" s="3494">
        <v>50.33</v>
      </c>
      <c r="F1022" s="3494">
        <v>3</v>
      </c>
      <c r="G1022" s="3494" t="s">
        <v>3407</v>
      </c>
      <c r="H1022" s="3492" t="s">
        <v>21</v>
      </c>
      <c r="I1022" s="3479" t="s">
        <v>3552</v>
      </c>
      <c r="J1022" s="3479">
        <f>'[2]典型户型修正-办公'!S1027</f>
        <v>72</v>
      </c>
      <c r="K1022" s="3479">
        <f>'[2]典型户型修正-办公'!R1027</f>
        <v>14318</v>
      </c>
    </row>
    <row r="1023" spans="1:11">
      <c r="A1023" s="3492"/>
      <c r="B1023" s="3493">
        <v>1005</v>
      </c>
      <c r="C1023" s="3494">
        <v>12</v>
      </c>
      <c r="D1023" s="3494" t="s">
        <v>3686</v>
      </c>
      <c r="E1023" s="3494">
        <v>50.33</v>
      </c>
      <c r="F1023" s="3494">
        <v>3</v>
      </c>
      <c r="G1023" s="3494" t="s">
        <v>3407</v>
      </c>
      <c r="H1023" s="3492" t="s">
        <v>21</v>
      </c>
      <c r="I1023" s="3479" t="s">
        <v>3552</v>
      </c>
      <c r="J1023" s="3479">
        <f>'[2]典型户型修正-办公'!S1028</f>
        <v>72</v>
      </c>
      <c r="K1023" s="3479">
        <f>'[2]典型户型修正-办公'!R1028</f>
        <v>14318</v>
      </c>
    </row>
    <row r="1024" spans="1:11">
      <c r="A1024" s="3492"/>
      <c r="B1024" s="3493">
        <v>1006</v>
      </c>
      <c r="C1024" s="3494">
        <v>12</v>
      </c>
      <c r="D1024" s="3494" t="s">
        <v>3687</v>
      </c>
      <c r="E1024" s="3494">
        <v>50.33</v>
      </c>
      <c r="F1024" s="3494">
        <v>3</v>
      </c>
      <c r="G1024" s="3494" t="s">
        <v>3407</v>
      </c>
      <c r="H1024" s="3492" t="s">
        <v>21</v>
      </c>
      <c r="I1024" s="3479" t="s">
        <v>3552</v>
      </c>
      <c r="J1024" s="3479">
        <f>'[2]典型户型修正-办公'!S1029</f>
        <v>72</v>
      </c>
      <c r="K1024" s="3479">
        <f>'[2]典型户型修正-办公'!R1029</f>
        <v>14318</v>
      </c>
    </row>
    <row r="1025" spans="1:11">
      <c r="A1025" s="3492"/>
      <c r="B1025" s="3493">
        <v>1007</v>
      </c>
      <c r="C1025" s="3494">
        <v>12</v>
      </c>
      <c r="D1025" s="3494" t="s">
        <v>3688</v>
      </c>
      <c r="E1025" s="3494">
        <v>50.33</v>
      </c>
      <c r="F1025" s="3494">
        <v>3</v>
      </c>
      <c r="G1025" s="3494" t="s">
        <v>3407</v>
      </c>
      <c r="H1025" s="3492" t="s">
        <v>21</v>
      </c>
      <c r="I1025" s="3479" t="s">
        <v>3552</v>
      </c>
      <c r="J1025" s="3479">
        <f>'[2]典型户型修正-办公'!S1030</f>
        <v>72</v>
      </c>
      <c r="K1025" s="3479">
        <f>'[2]典型户型修正-办公'!R1030</f>
        <v>14318</v>
      </c>
    </row>
    <row r="1026" spans="1:11">
      <c r="A1026" s="3492"/>
      <c r="B1026" s="3493">
        <v>1008</v>
      </c>
      <c r="C1026" s="3494">
        <v>12</v>
      </c>
      <c r="D1026" s="3494" t="s">
        <v>3689</v>
      </c>
      <c r="E1026" s="3494">
        <v>50.33</v>
      </c>
      <c r="F1026" s="3494">
        <v>3</v>
      </c>
      <c r="G1026" s="3494" t="s">
        <v>3407</v>
      </c>
      <c r="H1026" s="3492" t="s">
        <v>21</v>
      </c>
      <c r="I1026" s="3479" t="s">
        <v>3552</v>
      </c>
      <c r="J1026" s="3479">
        <f>'[2]典型户型修正-办公'!S1031</f>
        <v>72</v>
      </c>
      <c r="K1026" s="3479">
        <f>'[2]典型户型修正-办公'!R1031</f>
        <v>14318</v>
      </c>
    </row>
    <row r="1027" spans="1:11">
      <c r="A1027" s="3492"/>
      <c r="B1027" s="3493">
        <v>1009</v>
      </c>
      <c r="C1027" s="3494">
        <v>12</v>
      </c>
      <c r="D1027" s="3494" t="s">
        <v>3690</v>
      </c>
      <c r="E1027" s="3494">
        <v>50.33</v>
      </c>
      <c r="F1027" s="3494">
        <v>3</v>
      </c>
      <c r="G1027" s="3494" t="s">
        <v>3407</v>
      </c>
      <c r="H1027" s="3492" t="s">
        <v>21</v>
      </c>
      <c r="I1027" s="3479" t="s">
        <v>3552</v>
      </c>
      <c r="J1027" s="3479">
        <f>'[2]典型户型修正-办公'!S1032</f>
        <v>72</v>
      </c>
      <c r="K1027" s="3479">
        <f>'[2]典型户型修正-办公'!R1032</f>
        <v>14318</v>
      </c>
    </row>
    <row r="1028" spans="1:11">
      <c r="A1028" s="3492"/>
      <c r="B1028" s="3493">
        <v>1010</v>
      </c>
      <c r="C1028" s="3494">
        <v>12</v>
      </c>
      <c r="D1028" s="3494" t="s">
        <v>3691</v>
      </c>
      <c r="E1028" s="3494">
        <v>50.33</v>
      </c>
      <c r="F1028" s="3494">
        <v>3</v>
      </c>
      <c r="G1028" s="3494" t="s">
        <v>3407</v>
      </c>
      <c r="H1028" s="3492" t="s">
        <v>21</v>
      </c>
      <c r="I1028" s="3479" t="s">
        <v>3552</v>
      </c>
      <c r="J1028" s="3479">
        <f>'[2]典型户型修正-办公'!S1033</f>
        <v>72</v>
      </c>
      <c r="K1028" s="3479">
        <f>'[2]典型户型修正-办公'!R1033</f>
        <v>14318</v>
      </c>
    </row>
    <row r="1029" spans="1:11">
      <c r="A1029" s="3492"/>
      <c r="B1029" s="3493">
        <v>1011</v>
      </c>
      <c r="C1029" s="3494">
        <v>12</v>
      </c>
      <c r="D1029" s="3494" t="s">
        <v>3692</v>
      </c>
      <c r="E1029" s="3494">
        <v>50.33</v>
      </c>
      <c r="F1029" s="3494">
        <v>3</v>
      </c>
      <c r="G1029" s="3494" t="s">
        <v>3407</v>
      </c>
      <c r="H1029" s="3492" t="s">
        <v>21</v>
      </c>
      <c r="I1029" s="3479" t="s">
        <v>3552</v>
      </c>
      <c r="J1029" s="3479">
        <f>'[2]典型户型修正-办公'!S1034</f>
        <v>72</v>
      </c>
      <c r="K1029" s="3479">
        <f>'[2]典型户型修正-办公'!R1034</f>
        <v>14318</v>
      </c>
    </row>
    <row r="1030" spans="1:11">
      <c r="A1030" s="3492"/>
      <c r="B1030" s="3493">
        <v>1012</v>
      </c>
      <c r="C1030" s="3494">
        <v>12</v>
      </c>
      <c r="D1030" s="3494" t="s">
        <v>3693</v>
      </c>
      <c r="E1030" s="3494">
        <v>50.33</v>
      </c>
      <c r="F1030" s="3494">
        <v>3</v>
      </c>
      <c r="G1030" s="3494" t="s">
        <v>3407</v>
      </c>
      <c r="H1030" s="3492" t="s">
        <v>21</v>
      </c>
      <c r="I1030" s="3479" t="s">
        <v>3552</v>
      </c>
      <c r="J1030" s="3479">
        <f>'[2]典型户型修正-办公'!S1035</f>
        <v>72</v>
      </c>
      <c r="K1030" s="3479">
        <f>'[2]典型户型修正-办公'!R1035</f>
        <v>14318</v>
      </c>
    </row>
    <row r="1031" spans="1:11">
      <c r="A1031" s="3492"/>
      <c r="B1031" s="3493">
        <v>1013</v>
      </c>
      <c r="C1031" s="3494">
        <v>12</v>
      </c>
      <c r="D1031" s="3494" t="s">
        <v>3694</v>
      </c>
      <c r="E1031" s="3494">
        <v>50.33</v>
      </c>
      <c r="F1031" s="3494">
        <v>3</v>
      </c>
      <c r="G1031" s="3494" t="s">
        <v>3407</v>
      </c>
      <c r="H1031" s="3492" t="s">
        <v>21</v>
      </c>
      <c r="I1031" s="3479" t="s">
        <v>3552</v>
      </c>
      <c r="J1031" s="3479">
        <f>'[2]典型户型修正-办公'!S1036</f>
        <v>72</v>
      </c>
      <c r="K1031" s="3479">
        <f>'[2]典型户型修正-办公'!R1036</f>
        <v>14318</v>
      </c>
    </row>
    <row r="1032" spans="1:11">
      <c r="A1032" s="3492"/>
      <c r="B1032" s="3493">
        <v>1014</v>
      </c>
      <c r="C1032" s="3494">
        <v>12</v>
      </c>
      <c r="D1032" s="3494" t="s">
        <v>3695</v>
      </c>
      <c r="E1032" s="3494">
        <v>50.33</v>
      </c>
      <c r="F1032" s="3494">
        <v>3</v>
      </c>
      <c r="G1032" s="3494" t="s">
        <v>3407</v>
      </c>
      <c r="H1032" s="3492" t="s">
        <v>21</v>
      </c>
      <c r="I1032" s="3479" t="s">
        <v>3552</v>
      </c>
      <c r="J1032" s="3479">
        <f>'[2]典型户型修正-办公'!S1037</f>
        <v>72</v>
      </c>
      <c r="K1032" s="3479">
        <f>'[2]典型户型修正-办公'!R1037</f>
        <v>14318</v>
      </c>
    </row>
    <row r="1033" spans="1:11">
      <c r="A1033" s="3492"/>
      <c r="B1033" s="3493">
        <v>1015</v>
      </c>
      <c r="C1033" s="3494">
        <v>12</v>
      </c>
      <c r="D1033" s="3494" t="s">
        <v>3696</v>
      </c>
      <c r="E1033" s="3494">
        <v>50.33</v>
      </c>
      <c r="F1033" s="3494">
        <v>3</v>
      </c>
      <c r="G1033" s="3494" t="s">
        <v>3407</v>
      </c>
      <c r="H1033" s="3492" t="s">
        <v>21</v>
      </c>
      <c r="I1033" s="3479" t="s">
        <v>3552</v>
      </c>
      <c r="J1033" s="3479">
        <f>'[2]典型户型修正-办公'!S1038</f>
        <v>72</v>
      </c>
      <c r="K1033" s="3479">
        <f>'[2]典型户型修正-办公'!R1038</f>
        <v>14318</v>
      </c>
    </row>
    <row r="1034" spans="1:11">
      <c r="A1034" s="3492"/>
      <c r="B1034" s="3493">
        <v>1016</v>
      </c>
      <c r="C1034" s="3494">
        <v>12</v>
      </c>
      <c r="D1034" s="3494" t="s">
        <v>3697</v>
      </c>
      <c r="E1034" s="3494">
        <v>69.77</v>
      </c>
      <c r="F1034" s="3494">
        <v>3</v>
      </c>
      <c r="G1034" s="3494" t="s">
        <v>3407</v>
      </c>
      <c r="H1034" s="3492" t="s">
        <v>21</v>
      </c>
      <c r="I1034" s="3479" t="s">
        <v>3552</v>
      </c>
      <c r="J1034" s="3479">
        <f>'[2]典型户型修正-办公'!S1039</f>
        <v>101</v>
      </c>
      <c r="K1034" s="3479">
        <f>'[2]典型户型修正-办公'!R1039</f>
        <v>14461</v>
      </c>
    </row>
    <row r="1035" spans="1:11">
      <c r="A1035" s="3492"/>
      <c r="B1035" s="3493">
        <v>1017</v>
      </c>
      <c r="C1035" s="3494">
        <v>12</v>
      </c>
      <c r="D1035" s="3494" t="s">
        <v>3698</v>
      </c>
      <c r="E1035" s="3494">
        <v>38.65</v>
      </c>
      <c r="F1035" s="3494">
        <v>3</v>
      </c>
      <c r="G1035" s="3494" t="s">
        <v>3407</v>
      </c>
      <c r="H1035" s="3492" t="s">
        <v>21</v>
      </c>
      <c r="I1035" s="3479" t="s">
        <v>3552</v>
      </c>
      <c r="J1035" s="3479">
        <f>'[2]典型户型修正-办公'!S1040</f>
        <v>55</v>
      </c>
      <c r="K1035" s="3479">
        <f>'[2]典型户型修正-办公'!R1040</f>
        <v>14318</v>
      </c>
    </row>
    <row r="1036" spans="1:11">
      <c r="A1036" s="3492"/>
      <c r="B1036" s="3493">
        <v>1018</v>
      </c>
      <c r="C1036" s="3494">
        <v>12</v>
      </c>
      <c r="D1036" s="3494" t="s">
        <v>3699</v>
      </c>
      <c r="E1036" s="3494">
        <v>41.99</v>
      </c>
      <c r="F1036" s="3494">
        <v>3</v>
      </c>
      <c r="G1036" s="3494" t="s">
        <v>3407</v>
      </c>
      <c r="H1036" s="3492" t="s">
        <v>21</v>
      </c>
      <c r="I1036" s="3479" t="s">
        <v>3552</v>
      </c>
      <c r="J1036" s="3479">
        <f>'[2]典型户型修正-办公'!S1041</f>
        <v>60</v>
      </c>
      <c r="K1036" s="3479">
        <f>'[2]典型户型修正-办公'!R1041</f>
        <v>14318</v>
      </c>
    </row>
    <row r="1037" spans="1:11">
      <c r="A1037" s="3492"/>
      <c r="B1037" s="3493">
        <v>1019</v>
      </c>
      <c r="C1037" s="3494">
        <v>12</v>
      </c>
      <c r="D1037" s="3494" t="s">
        <v>3700</v>
      </c>
      <c r="E1037" s="3494">
        <v>44.72</v>
      </c>
      <c r="F1037" s="3494">
        <v>3</v>
      </c>
      <c r="G1037" s="3494" t="s">
        <v>3407</v>
      </c>
      <c r="H1037" s="3492" t="s">
        <v>21</v>
      </c>
      <c r="I1037" s="3479" t="s">
        <v>3552</v>
      </c>
      <c r="J1037" s="3479">
        <f>'[2]典型户型修正-办公'!S1042</f>
        <v>64</v>
      </c>
      <c r="K1037" s="3479">
        <f>'[2]典型户型修正-办公'!R1042</f>
        <v>14318</v>
      </c>
    </row>
    <row r="1038" spans="1:11">
      <c r="A1038" s="3492"/>
      <c r="B1038" s="3493">
        <v>1020</v>
      </c>
      <c r="C1038" s="3494">
        <v>12</v>
      </c>
      <c r="D1038" s="3494" t="s">
        <v>3701</v>
      </c>
      <c r="E1038" s="3494">
        <v>46.83</v>
      </c>
      <c r="F1038" s="3494">
        <v>3</v>
      </c>
      <c r="G1038" s="3494" t="s">
        <v>3407</v>
      </c>
      <c r="H1038" s="3492" t="s">
        <v>21</v>
      </c>
      <c r="I1038" s="3479" t="s">
        <v>3552</v>
      </c>
      <c r="J1038" s="3479">
        <f>'[2]典型户型修正-办公'!S1043</f>
        <v>67</v>
      </c>
      <c r="K1038" s="3479">
        <f>'[2]典型户型修正-办公'!R1043</f>
        <v>14318</v>
      </c>
    </row>
    <row r="1039" spans="1:11">
      <c r="A1039" s="3492"/>
      <c r="B1039" s="3493">
        <v>1021</v>
      </c>
      <c r="C1039" s="3494">
        <v>12</v>
      </c>
      <c r="D1039" s="3494" t="s">
        <v>3702</v>
      </c>
      <c r="E1039" s="3494">
        <v>48.33</v>
      </c>
      <c r="F1039" s="3494">
        <v>3</v>
      </c>
      <c r="G1039" s="3494" t="s">
        <v>3407</v>
      </c>
      <c r="H1039" s="3492" t="s">
        <v>21</v>
      </c>
      <c r="I1039" s="3479" t="s">
        <v>3552</v>
      </c>
      <c r="J1039" s="3479">
        <f>'[2]典型户型修正-办公'!S1044</f>
        <v>69</v>
      </c>
      <c r="K1039" s="3479">
        <f>'[2]典型户型修正-办公'!R1044</f>
        <v>14318</v>
      </c>
    </row>
    <row r="1040" spans="1:11">
      <c r="A1040" s="3492"/>
      <c r="B1040" s="3493">
        <v>1022</v>
      </c>
      <c r="C1040" s="3494">
        <v>12</v>
      </c>
      <c r="D1040" s="3494" t="s">
        <v>3703</v>
      </c>
      <c r="E1040" s="3494">
        <v>49.3</v>
      </c>
      <c r="F1040" s="3494">
        <v>3</v>
      </c>
      <c r="G1040" s="3494" t="s">
        <v>3407</v>
      </c>
      <c r="H1040" s="3492" t="s">
        <v>21</v>
      </c>
      <c r="I1040" s="3479" t="s">
        <v>3552</v>
      </c>
      <c r="J1040" s="3479">
        <f>'[2]典型户型修正-办公'!S1045</f>
        <v>71</v>
      </c>
      <c r="K1040" s="3479">
        <f>'[2]典型户型修正-办公'!R1045</f>
        <v>14318</v>
      </c>
    </row>
    <row r="1041" spans="1:11">
      <c r="A1041" s="3492"/>
      <c r="B1041" s="3493">
        <v>1023</v>
      </c>
      <c r="C1041" s="3494">
        <v>12</v>
      </c>
      <c r="D1041" s="3494" t="s">
        <v>3704</v>
      </c>
      <c r="E1041" s="3494">
        <v>49.59</v>
      </c>
      <c r="F1041" s="3494">
        <v>3</v>
      </c>
      <c r="G1041" s="3494" t="s">
        <v>3407</v>
      </c>
      <c r="H1041" s="3492" t="s">
        <v>21</v>
      </c>
      <c r="I1041" s="3479" t="s">
        <v>3552</v>
      </c>
      <c r="J1041" s="3479">
        <f>'[2]典型户型修正-办公'!S1046</f>
        <v>71</v>
      </c>
      <c r="K1041" s="3479">
        <f>'[2]典型户型修正-办公'!R1046</f>
        <v>14318</v>
      </c>
    </row>
    <row r="1042" spans="1:11">
      <c r="A1042" s="3492"/>
      <c r="B1042" s="3493">
        <v>1024</v>
      </c>
      <c r="C1042" s="3494">
        <v>12</v>
      </c>
      <c r="D1042" s="3494" t="s">
        <v>3705</v>
      </c>
      <c r="E1042" s="3494">
        <v>49.28</v>
      </c>
      <c r="F1042" s="3494">
        <v>3</v>
      </c>
      <c r="G1042" s="3494" t="s">
        <v>3407</v>
      </c>
      <c r="H1042" s="3492" t="s">
        <v>21</v>
      </c>
      <c r="I1042" s="3479" t="s">
        <v>3552</v>
      </c>
      <c r="J1042" s="3479">
        <f>'[2]典型户型修正-办公'!S1047</f>
        <v>71</v>
      </c>
      <c r="K1042" s="3479">
        <f>'[2]典型户型修正-办公'!R1047</f>
        <v>14318</v>
      </c>
    </row>
    <row r="1043" spans="1:11">
      <c r="A1043" s="3492"/>
      <c r="B1043" s="3493">
        <v>1025</v>
      </c>
      <c r="C1043" s="3494">
        <v>12</v>
      </c>
      <c r="D1043" s="3494" t="s">
        <v>3706</v>
      </c>
      <c r="E1043" s="3494">
        <v>48.41</v>
      </c>
      <c r="F1043" s="3494">
        <v>3</v>
      </c>
      <c r="G1043" s="3494" t="s">
        <v>3407</v>
      </c>
      <c r="H1043" s="3492" t="s">
        <v>21</v>
      </c>
      <c r="I1043" s="3479" t="s">
        <v>3552</v>
      </c>
      <c r="J1043" s="3479">
        <f>'[2]典型户型修正-办公'!S1048</f>
        <v>69</v>
      </c>
      <c r="K1043" s="3479">
        <f>'[2]典型户型修正-办公'!R1048</f>
        <v>14318</v>
      </c>
    </row>
    <row r="1044" spans="1:11">
      <c r="A1044" s="3492"/>
      <c r="B1044" s="3493">
        <v>1026</v>
      </c>
      <c r="C1044" s="3494">
        <v>12</v>
      </c>
      <c r="D1044" s="3494" t="s">
        <v>3707</v>
      </c>
      <c r="E1044" s="3494">
        <v>47.44</v>
      </c>
      <c r="F1044" s="3494">
        <v>3</v>
      </c>
      <c r="G1044" s="3494" t="s">
        <v>3407</v>
      </c>
      <c r="H1044" s="3492" t="s">
        <v>21</v>
      </c>
      <c r="I1044" s="3479" t="s">
        <v>3552</v>
      </c>
      <c r="J1044" s="3479">
        <f>'[2]典型户型修正-办公'!S1049</f>
        <v>68</v>
      </c>
      <c r="K1044" s="3479">
        <f>'[2]典型户型修正-办公'!R1049</f>
        <v>14318</v>
      </c>
    </row>
    <row r="1045" spans="1:11">
      <c r="A1045" s="3492"/>
      <c r="B1045" s="3493">
        <v>1027</v>
      </c>
      <c r="C1045" s="3494">
        <v>13</v>
      </c>
      <c r="D1045" s="3494" t="s">
        <v>3708</v>
      </c>
      <c r="E1045" s="3494">
        <v>52.2</v>
      </c>
      <c r="F1045" s="3494">
        <v>3</v>
      </c>
      <c r="G1045" s="3494" t="s">
        <v>3407</v>
      </c>
      <c r="H1045" s="3492" t="s">
        <v>21</v>
      </c>
      <c r="I1045" s="3479" t="s">
        <v>3552</v>
      </c>
      <c r="J1045" s="3479">
        <f>'[2]典型户型修正-办公'!S1050</f>
        <v>75</v>
      </c>
      <c r="K1045" s="3479">
        <f>'[2]典型户型修正-办公'!R1050</f>
        <v>14318</v>
      </c>
    </row>
    <row r="1046" spans="1:11">
      <c r="A1046" s="3492"/>
      <c r="B1046" s="3493">
        <v>1028</v>
      </c>
      <c r="C1046" s="3494">
        <v>13</v>
      </c>
      <c r="D1046" s="3494" t="s">
        <v>3710</v>
      </c>
      <c r="E1046" s="3494">
        <v>50.33</v>
      </c>
      <c r="F1046" s="3494">
        <v>3</v>
      </c>
      <c r="G1046" s="3494" t="s">
        <v>3407</v>
      </c>
      <c r="H1046" s="3492" t="s">
        <v>21</v>
      </c>
      <c r="I1046" s="3479" t="s">
        <v>3552</v>
      </c>
      <c r="J1046" s="3479">
        <f>'[2]典型户型修正-办公'!S1051</f>
        <v>72</v>
      </c>
      <c r="K1046" s="3479">
        <f>'[2]典型户型修正-办公'!R1051</f>
        <v>14318</v>
      </c>
    </row>
    <row r="1047" spans="1:11">
      <c r="A1047" s="3492"/>
      <c r="B1047" s="3493">
        <v>1029</v>
      </c>
      <c r="C1047" s="3494">
        <v>13</v>
      </c>
      <c r="D1047" s="3494" t="s">
        <v>3711</v>
      </c>
      <c r="E1047" s="3494">
        <v>50.33</v>
      </c>
      <c r="F1047" s="3494">
        <v>3</v>
      </c>
      <c r="G1047" s="3494" t="s">
        <v>3407</v>
      </c>
      <c r="H1047" s="3492" t="s">
        <v>21</v>
      </c>
      <c r="I1047" s="3479" t="s">
        <v>3552</v>
      </c>
      <c r="J1047" s="3479">
        <f>'[2]典型户型修正-办公'!S1052</f>
        <v>72</v>
      </c>
      <c r="K1047" s="3479">
        <f>'[2]典型户型修正-办公'!R1052</f>
        <v>14318</v>
      </c>
    </row>
    <row r="1048" spans="1:11">
      <c r="A1048" s="3492"/>
      <c r="B1048" s="3493">
        <v>1030</v>
      </c>
      <c r="C1048" s="3494">
        <v>13</v>
      </c>
      <c r="D1048" s="3494" t="s">
        <v>3712</v>
      </c>
      <c r="E1048" s="3494">
        <v>50.33</v>
      </c>
      <c r="F1048" s="3494">
        <v>3</v>
      </c>
      <c r="G1048" s="3494" t="s">
        <v>3407</v>
      </c>
      <c r="H1048" s="3492" t="s">
        <v>21</v>
      </c>
      <c r="I1048" s="3479" t="s">
        <v>3552</v>
      </c>
      <c r="J1048" s="3479">
        <f>'[2]典型户型修正-办公'!S1053</f>
        <v>72</v>
      </c>
      <c r="K1048" s="3479">
        <f>'[2]典型户型修正-办公'!R1053</f>
        <v>14318</v>
      </c>
    </row>
    <row r="1049" spans="1:11">
      <c r="A1049" s="3492"/>
      <c r="B1049" s="3493">
        <v>1031</v>
      </c>
      <c r="C1049" s="3494">
        <v>13</v>
      </c>
      <c r="D1049" s="3494" t="s">
        <v>3713</v>
      </c>
      <c r="E1049" s="3494">
        <v>50.33</v>
      </c>
      <c r="F1049" s="3494">
        <v>3</v>
      </c>
      <c r="G1049" s="3494" t="s">
        <v>3407</v>
      </c>
      <c r="H1049" s="3492" t="s">
        <v>21</v>
      </c>
      <c r="I1049" s="3479" t="s">
        <v>3552</v>
      </c>
      <c r="J1049" s="3479">
        <f>'[2]典型户型修正-办公'!S1054</f>
        <v>72</v>
      </c>
      <c r="K1049" s="3479">
        <f>'[2]典型户型修正-办公'!R1054</f>
        <v>14318</v>
      </c>
    </row>
    <row r="1050" spans="1:11">
      <c r="A1050" s="3492"/>
      <c r="B1050" s="3493">
        <v>1032</v>
      </c>
      <c r="C1050" s="3494">
        <v>13</v>
      </c>
      <c r="D1050" s="3494" t="s">
        <v>3714</v>
      </c>
      <c r="E1050" s="3494">
        <v>50.33</v>
      </c>
      <c r="F1050" s="3494">
        <v>3</v>
      </c>
      <c r="G1050" s="3494" t="s">
        <v>3407</v>
      </c>
      <c r="H1050" s="3492" t="s">
        <v>21</v>
      </c>
      <c r="I1050" s="3479" t="s">
        <v>3552</v>
      </c>
      <c r="J1050" s="3479">
        <f>'[2]典型户型修正-办公'!S1055</f>
        <v>72</v>
      </c>
      <c r="K1050" s="3479">
        <f>'[2]典型户型修正-办公'!R1055</f>
        <v>14318</v>
      </c>
    </row>
    <row r="1051" spans="1:11">
      <c r="A1051" s="3492"/>
      <c r="B1051" s="3493">
        <v>1033</v>
      </c>
      <c r="C1051" s="3494">
        <v>13</v>
      </c>
      <c r="D1051" s="3494" t="s">
        <v>3715</v>
      </c>
      <c r="E1051" s="3494">
        <v>50.33</v>
      </c>
      <c r="F1051" s="3494">
        <v>3</v>
      </c>
      <c r="G1051" s="3494" t="s">
        <v>3407</v>
      </c>
      <c r="H1051" s="3492" t="s">
        <v>21</v>
      </c>
      <c r="I1051" s="3479" t="s">
        <v>3552</v>
      </c>
      <c r="J1051" s="3479">
        <f>'[2]典型户型修正-办公'!S1056</f>
        <v>72</v>
      </c>
      <c r="K1051" s="3479">
        <f>'[2]典型户型修正-办公'!R1056</f>
        <v>14318</v>
      </c>
    </row>
    <row r="1052" spans="1:11">
      <c r="A1052" s="3492"/>
      <c r="B1052" s="3493">
        <v>1034</v>
      </c>
      <c r="C1052" s="3494">
        <v>13</v>
      </c>
      <c r="D1052" s="3494" t="s">
        <v>3716</v>
      </c>
      <c r="E1052" s="3494">
        <v>50.33</v>
      </c>
      <c r="F1052" s="3494">
        <v>3</v>
      </c>
      <c r="G1052" s="3494" t="s">
        <v>3407</v>
      </c>
      <c r="H1052" s="3492" t="s">
        <v>21</v>
      </c>
      <c r="I1052" s="3479" t="s">
        <v>3552</v>
      </c>
      <c r="J1052" s="3479">
        <f>'[2]典型户型修正-办公'!S1057</f>
        <v>72</v>
      </c>
      <c r="K1052" s="3479">
        <f>'[2]典型户型修正-办公'!R1057</f>
        <v>14318</v>
      </c>
    </row>
    <row r="1053" spans="1:11">
      <c r="A1053" s="3492"/>
      <c r="B1053" s="3493">
        <v>1035</v>
      </c>
      <c r="C1053" s="3494">
        <v>13</v>
      </c>
      <c r="D1053" s="3494" t="s">
        <v>3717</v>
      </c>
      <c r="E1053" s="3494">
        <v>50.33</v>
      </c>
      <c r="F1053" s="3494">
        <v>3</v>
      </c>
      <c r="G1053" s="3494" t="s">
        <v>3407</v>
      </c>
      <c r="H1053" s="3492" t="s">
        <v>21</v>
      </c>
      <c r="I1053" s="3479" t="s">
        <v>3552</v>
      </c>
      <c r="J1053" s="3479">
        <f>'[2]典型户型修正-办公'!S1058</f>
        <v>72</v>
      </c>
      <c r="K1053" s="3479">
        <f>'[2]典型户型修正-办公'!R1058</f>
        <v>14318</v>
      </c>
    </row>
    <row r="1054" spans="1:11">
      <c r="A1054" s="3492"/>
      <c r="B1054" s="3493">
        <v>1036</v>
      </c>
      <c r="C1054" s="3494">
        <v>13</v>
      </c>
      <c r="D1054" s="3494" t="s">
        <v>3718</v>
      </c>
      <c r="E1054" s="3494">
        <v>50.33</v>
      </c>
      <c r="F1054" s="3494">
        <v>3</v>
      </c>
      <c r="G1054" s="3494" t="s">
        <v>3407</v>
      </c>
      <c r="H1054" s="3492" t="s">
        <v>21</v>
      </c>
      <c r="I1054" s="3479" t="s">
        <v>3552</v>
      </c>
      <c r="J1054" s="3479">
        <f>'[2]典型户型修正-办公'!S1059</f>
        <v>72</v>
      </c>
      <c r="K1054" s="3479">
        <f>'[2]典型户型修正-办公'!R1059</f>
        <v>14318</v>
      </c>
    </row>
    <row r="1055" spans="1:11">
      <c r="A1055" s="3492"/>
      <c r="B1055" s="3493">
        <v>1037</v>
      </c>
      <c r="C1055" s="3494">
        <v>13</v>
      </c>
      <c r="D1055" s="3494" t="s">
        <v>3719</v>
      </c>
      <c r="E1055" s="3494">
        <v>50.33</v>
      </c>
      <c r="F1055" s="3494">
        <v>3</v>
      </c>
      <c r="G1055" s="3494" t="s">
        <v>3407</v>
      </c>
      <c r="H1055" s="3492" t="s">
        <v>21</v>
      </c>
      <c r="I1055" s="3479" t="s">
        <v>3552</v>
      </c>
      <c r="J1055" s="3479">
        <f>'[2]典型户型修正-办公'!S1060</f>
        <v>72</v>
      </c>
      <c r="K1055" s="3479">
        <f>'[2]典型户型修正-办公'!R1060</f>
        <v>14318</v>
      </c>
    </row>
    <row r="1056" spans="1:11">
      <c r="A1056" s="3492"/>
      <c r="B1056" s="3493">
        <v>1038</v>
      </c>
      <c r="C1056" s="3494">
        <v>13</v>
      </c>
      <c r="D1056" s="3494" t="s">
        <v>3720</v>
      </c>
      <c r="E1056" s="3494">
        <v>50.33</v>
      </c>
      <c r="F1056" s="3494">
        <v>3</v>
      </c>
      <c r="G1056" s="3494" t="s">
        <v>3407</v>
      </c>
      <c r="H1056" s="3492" t="s">
        <v>21</v>
      </c>
      <c r="I1056" s="3479" t="s">
        <v>3552</v>
      </c>
      <c r="J1056" s="3479">
        <f>'[2]典型户型修正-办公'!S1061</f>
        <v>72</v>
      </c>
      <c r="K1056" s="3479">
        <f>'[2]典型户型修正-办公'!R1061</f>
        <v>14318</v>
      </c>
    </row>
    <row r="1057" spans="1:11">
      <c r="A1057" s="3492"/>
      <c r="B1057" s="3493">
        <v>1039</v>
      </c>
      <c r="C1057" s="3494">
        <v>13</v>
      </c>
      <c r="D1057" s="3494" t="s">
        <v>3721</v>
      </c>
      <c r="E1057" s="3494">
        <v>50.33</v>
      </c>
      <c r="F1057" s="3494">
        <v>3</v>
      </c>
      <c r="G1057" s="3494" t="s">
        <v>3407</v>
      </c>
      <c r="H1057" s="3492" t="s">
        <v>21</v>
      </c>
      <c r="I1057" s="3479" t="s">
        <v>3552</v>
      </c>
      <c r="J1057" s="3479">
        <f>'[2]典型户型修正-办公'!S1062</f>
        <v>72</v>
      </c>
      <c r="K1057" s="3479">
        <f>'[2]典型户型修正-办公'!R1062</f>
        <v>14318</v>
      </c>
    </row>
    <row r="1058" spans="1:11">
      <c r="A1058" s="3492"/>
      <c r="B1058" s="3493">
        <v>1040</v>
      </c>
      <c r="C1058" s="3494">
        <v>13</v>
      </c>
      <c r="D1058" s="3494" t="s">
        <v>3722</v>
      </c>
      <c r="E1058" s="3494">
        <v>50.33</v>
      </c>
      <c r="F1058" s="3494">
        <v>3</v>
      </c>
      <c r="G1058" s="3494" t="s">
        <v>3407</v>
      </c>
      <c r="H1058" s="3492" t="s">
        <v>21</v>
      </c>
      <c r="I1058" s="3479" t="s">
        <v>3552</v>
      </c>
      <c r="J1058" s="3479">
        <f>'[2]典型户型修正-办公'!S1063</f>
        <v>72</v>
      </c>
      <c r="K1058" s="3479">
        <f>'[2]典型户型修正-办公'!R1063</f>
        <v>14318</v>
      </c>
    </row>
    <row r="1059" spans="1:11">
      <c r="A1059" s="3492"/>
      <c r="B1059" s="3493">
        <v>1041</v>
      </c>
      <c r="C1059" s="3494">
        <v>13</v>
      </c>
      <c r="D1059" s="3494" t="s">
        <v>3723</v>
      </c>
      <c r="E1059" s="3494">
        <v>50.33</v>
      </c>
      <c r="F1059" s="3494">
        <v>3</v>
      </c>
      <c r="G1059" s="3494" t="s">
        <v>3407</v>
      </c>
      <c r="H1059" s="3492" t="s">
        <v>21</v>
      </c>
      <c r="I1059" s="3479" t="s">
        <v>3552</v>
      </c>
      <c r="J1059" s="3479">
        <f>'[2]典型户型修正-办公'!S1064</f>
        <v>72</v>
      </c>
      <c r="K1059" s="3479">
        <f>'[2]典型户型修正-办公'!R1064</f>
        <v>14318</v>
      </c>
    </row>
    <row r="1060" spans="1:11">
      <c r="A1060" s="3492"/>
      <c r="B1060" s="3493">
        <v>1042</v>
      </c>
      <c r="C1060" s="3494">
        <v>13</v>
      </c>
      <c r="D1060" s="3494" t="s">
        <v>3724</v>
      </c>
      <c r="E1060" s="3494">
        <v>69.77</v>
      </c>
      <c r="F1060" s="3494">
        <v>3</v>
      </c>
      <c r="G1060" s="3494" t="s">
        <v>3407</v>
      </c>
      <c r="H1060" s="3492" t="s">
        <v>21</v>
      </c>
      <c r="I1060" s="3479" t="s">
        <v>3552</v>
      </c>
      <c r="J1060" s="3479">
        <f>'[2]典型户型修正-办公'!S1065</f>
        <v>101</v>
      </c>
      <c r="K1060" s="3479">
        <f>'[2]典型户型修正-办公'!R1065</f>
        <v>14461</v>
      </c>
    </row>
    <row r="1061" spans="1:11">
      <c r="A1061" s="3492"/>
      <c r="B1061" s="3493">
        <v>1043</v>
      </c>
      <c r="C1061" s="3494">
        <v>13</v>
      </c>
      <c r="D1061" s="3494" t="s">
        <v>3725</v>
      </c>
      <c r="E1061" s="3494">
        <v>38.65</v>
      </c>
      <c r="F1061" s="3494">
        <v>3</v>
      </c>
      <c r="G1061" s="3494" t="s">
        <v>3407</v>
      </c>
      <c r="H1061" s="3492" t="s">
        <v>21</v>
      </c>
      <c r="I1061" s="3479" t="s">
        <v>3552</v>
      </c>
      <c r="J1061" s="3479">
        <f>'[2]典型户型修正-办公'!S1066</f>
        <v>55</v>
      </c>
      <c r="K1061" s="3479">
        <f>'[2]典型户型修正-办公'!R1066</f>
        <v>14318</v>
      </c>
    </row>
    <row r="1062" spans="1:11">
      <c r="A1062" s="3492"/>
      <c r="B1062" s="3493">
        <v>1044</v>
      </c>
      <c r="C1062" s="3494">
        <v>13</v>
      </c>
      <c r="D1062" s="3494" t="s">
        <v>3726</v>
      </c>
      <c r="E1062" s="3494">
        <v>41.99</v>
      </c>
      <c r="F1062" s="3494">
        <v>3</v>
      </c>
      <c r="G1062" s="3494" t="s">
        <v>3407</v>
      </c>
      <c r="H1062" s="3492" t="s">
        <v>21</v>
      </c>
      <c r="I1062" s="3479" t="s">
        <v>3552</v>
      </c>
      <c r="J1062" s="3479">
        <f>'[2]典型户型修正-办公'!S1067</f>
        <v>60</v>
      </c>
      <c r="K1062" s="3479">
        <f>'[2]典型户型修正-办公'!R1067</f>
        <v>14318</v>
      </c>
    </row>
    <row r="1063" spans="1:11">
      <c r="A1063" s="3492"/>
      <c r="B1063" s="3493">
        <v>1045</v>
      </c>
      <c r="C1063" s="3494">
        <v>13</v>
      </c>
      <c r="D1063" s="3494" t="s">
        <v>3727</v>
      </c>
      <c r="E1063" s="3494">
        <v>44.72</v>
      </c>
      <c r="F1063" s="3494">
        <v>3</v>
      </c>
      <c r="G1063" s="3494" t="s">
        <v>3407</v>
      </c>
      <c r="H1063" s="3492" t="s">
        <v>21</v>
      </c>
      <c r="I1063" s="3479" t="s">
        <v>3552</v>
      </c>
      <c r="J1063" s="3479">
        <f>'[2]典型户型修正-办公'!S1068</f>
        <v>64</v>
      </c>
      <c r="K1063" s="3479">
        <f>'[2]典型户型修正-办公'!R1068</f>
        <v>14318</v>
      </c>
    </row>
    <row r="1064" spans="1:11">
      <c r="A1064" s="3492"/>
      <c r="B1064" s="3493">
        <v>1046</v>
      </c>
      <c r="C1064" s="3494">
        <v>13</v>
      </c>
      <c r="D1064" s="3494" t="s">
        <v>3728</v>
      </c>
      <c r="E1064" s="3494">
        <v>46.83</v>
      </c>
      <c r="F1064" s="3494">
        <v>3</v>
      </c>
      <c r="G1064" s="3494" t="s">
        <v>3407</v>
      </c>
      <c r="H1064" s="3492" t="s">
        <v>21</v>
      </c>
      <c r="I1064" s="3479" t="s">
        <v>3552</v>
      </c>
      <c r="J1064" s="3479">
        <f>'[2]典型户型修正-办公'!S1069</f>
        <v>67</v>
      </c>
      <c r="K1064" s="3479">
        <f>'[2]典型户型修正-办公'!R1069</f>
        <v>14318</v>
      </c>
    </row>
    <row r="1065" spans="1:11">
      <c r="A1065" s="3492"/>
      <c r="B1065" s="3493">
        <v>1047</v>
      </c>
      <c r="C1065" s="3494">
        <v>13</v>
      </c>
      <c r="D1065" s="3494" t="s">
        <v>3729</v>
      </c>
      <c r="E1065" s="3494">
        <v>48.33</v>
      </c>
      <c r="F1065" s="3494">
        <v>3</v>
      </c>
      <c r="G1065" s="3494" t="s">
        <v>3407</v>
      </c>
      <c r="H1065" s="3492" t="s">
        <v>21</v>
      </c>
      <c r="I1065" s="3479" t="s">
        <v>3552</v>
      </c>
      <c r="J1065" s="3479">
        <f>'[2]典型户型修正-办公'!S1070</f>
        <v>69</v>
      </c>
      <c r="K1065" s="3479">
        <f>'[2]典型户型修正-办公'!R1070</f>
        <v>14318</v>
      </c>
    </row>
    <row r="1066" spans="1:11">
      <c r="A1066" s="3492"/>
      <c r="B1066" s="3493">
        <v>1048</v>
      </c>
      <c r="C1066" s="3494">
        <v>13</v>
      </c>
      <c r="D1066" s="3494" t="s">
        <v>3730</v>
      </c>
      <c r="E1066" s="3494">
        <v>49.3</v>
      </c>
      <c r="F1066" s="3494">
        <v>3</v>
      </c>
      <c r="G1066" s="3494" t="s">
        <v>3407</v>
      </c>
      <c r="H1066" s="3492" t="s">
        <v>21</v>
      </c>
      <c r="I1066" s="3479" t="s">
        <v>3552</v>
      </c>
      <c r="J1066" s="3479">
        <f>'[2]典型户型修正-办公'!S1071</f>
        <v>71</v>
      </c>
      <c r="K1066" s="3479">
        <f>'[2]典型户型修正-办公'!R1071</f>
        <v>14318</v>
      </c>
    </row>
    <row r="1067" spans="1:11">
      <c r="A1067" s="3492"/>
      <c r="B1067" s="3493">
        <v>1049</v>
      </c>
      <c r="C1067" s="3494">
        <v>13</v>
      </c>
      <c r="D1067" s="3494" t="s">
        <v>3731</v>
      </c>
      <c r="E1067" s="3494">
        <v>49.59</v>
      </c>
      <c r="F1067" s="3494">
        <v>3</v>
      </c>
      <c r="G1067" s="3494" t="s">
        <v>3407</v>
      </c>
      <c r="H1067" s="3492" t="s">
        <v>21</v>
      </c>
      <c r="I1067" s="3479" t="s">
        <v>3552</v>
      </c>
      <c r="J1067" s="3479">
        <f>'[2]典型户型修正-办公'!S1072</f>
        <v>71</v>
      </c>
      <c r="K1067" s="3479">
        <f>'[2]典型户型修正-办公'!R1072</f>
        <v>14318</v>
      </c>
    </row>
    <row r="1068" spans="1:11">
      <c r="A1068" s="3492"/>
      <c r="B1068" s="3493">
        <v>1050</v>
      </c>
      <c r="C1068" s="3494">
        <v>13</v>
      </c>
      <c r="D1068" s="3494" t="s">
        <v>3732</v>
      </c>
      <c r="E1068" s="3494">
        <v>49.28</v>
      </c>
      <c r="F1068" s="3494">
        <v>3</v>
      </c>
      <c r="G1068" s="3494" t="s">
        <v>3407</v>
      </c>
      <c r="H1068" s="3492" t="s">
        <v>21</v>
      </c>
      <c r="I1068" s="3479" t="s">
        <v>3552</v>
      </c>
      <c r="J1068" s="3479">
        <f>'[2]典型户型修正-办公'!S1073</f>
        <v>71</v>
      </c>
      <c r="K1068" s="3479">
        <f>'[2]典型户型修正-办公'!R1073</f>
        <v>14318</v>
      </c>
    </row>
    <row r="1069" spans="1:11">
      <c r="A1069" s="3492"/>
      <c r="B1069" s="3493">
        <v>1051</v>
      </c>
      <c r="C1069" s="3494">
        <v>13</v>
      </c>
      <c r="D1069" s="3494" t="s">
        <v>3733</v>
      </c>
      <c r="E1069" s="3494">
        <v>48.41</v>
      </c>
      <c r="F1069" s="3494">
        <v>3</v>
      </c>
      <c r="G1069" s="3494" t="s">
        <v>3407</v>
      </c>
      <c r="H1069" s="3492" t="s">
        <v>21</v>
      </c>
      <c r="I1069" s="3479" t="s">
        <v>3552</v>
      </c>
      <c r="J1069" s="3479">
        <f>'[2]典型户型修正-办公'!S1074</f>
        <v>69</v>
      </c>
      <c r="K1069" s="3479">
        <f>'[2]典型户型修正-办公'!R1074</f>
        <v>14318</v>
      </c>
    </row>
    <row r="1070" spans="1:11">
      <c r="A1070" s="3492"/>
      <c r="B1070" s="3493">
        <v>1052</v>
      </c>
      <c r="C1070" s="3494">
        <v>13</v>
      </c>
      <c r="D1070" s="3494" t="s">
        <v>3734</v>
      </c>
      <c r="E1070" s="3494">
        <v>47.44</v>
      </c>
      <c r="F1070" s="3494">
        <v>3</v>
      </c>
      <c r="G1070" s="3494" t="s">
        <v>3407</v>
      </c>
      <c r="H1070" s="3492" t="s">
        <v>21</v>
      </c>
      <c r="I1070" s="3479" t="s">
        <v>3552</v>
      </c>
      <c r="J1070" s="3479">
        <f>'[2]典型户型修正-办公'!S1075</f>
        <v>68</v>
      </c>
      <c r="K1070" s="3479">
        <f>'[2]典型户型修正-办公'!R1075</f>
        <v>14318</v>
      </c>
    </row>
    <row r="1071" spans="1:11">
      <c r="A1071" s="3492"/>
      <c r="B1071" s="3493">
        <v>1053</v>
      </c>
      <c r="C1071" s="3494">
        <v>14</v>
      </c>
      <c r="D1071" s="3494" t="s">
        <v>3735</v>
      </c>
      <c r="E1071" s="3494">
        <v>52.2</v>
      </c>
      <c r="F1071" s="3494">
        <v>3</v>
      </c>
      <c r="G1071" s="3494" t="s">
        <v>3407</v>
      </c>
      <c r="H1071" s="3492" t="s">
        <v>21</v>
      </c>
      <c r="I1071" s="3479" t="s">
        <v>3552</v>
      </c>
      <c r="J1071" s="3479">
        <f>'[2]典型户型修正-办公'!S1076</f>
        <v>75</v>
      </c>
      <c r="K1071" s="3479">
        <f>'[2]典型户型修正-办公'!R1076</f>
        <v>14318</v>
      </c>
    </row>
    <row r="1072" spans="1:11">
      <c r="A1072" s="3492"/>
      <c r="B1072" s="3493">
        <v>1054</v>
      </c>
      <c r="C1072" s="3494">
        <v>14</v>
      </c>
      <c r="D1072" s="3494" t="s">
        <v>3736</v>
      </c>
      <c r="E1072" s="3494">
        <v>50.33</v>
      </c>
      <c r="F1072" s="3494">
        <v>3</v>
      </c>
      <c r="G1072" s="3494" t="s">
        <v>3407</v>
      </c>
      <c r="H1072" s="3492" t="s">
        <v>21</v>
      </c>
      <c r="I1072" s="3479" t="s">
        <v>3552</v>
      </c>
      <c r="J1072" s="3479">
        <f>'[2]典型户型修正-办公'!S1077</f>
        <v>72</v>
      </c>
      <c r="K1072" s="3479">
        <f>'[2]典型户型修正-办公'!R1077</f>
        <v>14318</v>
      </c>
    </row>
    <row r="1073" spans="1:11">
      <c r="A1073" s="3492"/>
      <c r="B1073" s="3493">
        <v>1055</v>
      </c>
      <c r="C1073" s="3494">
        <v>14</v>
      </c>
      <c r="D1073" s="3494" t="s">
        <v>3737</v>
      </c>
      <c r="E1073" s="3494">
        <v>50.33</v>
      </c>
      <c r="F1073" s="3494">
        <v>3</v>
      </c>
      <c r="G1073" s="3494" t="s">
        <v>3407</v>
      </c>
      <c r="H1073" s="3492" t="s">
        <v>21</v>
      </c>
      <c r="I1073" s="3479" t="s">
        <v>3552</v>
      </c>
      <c r="J1073" s="3479">
        <f>'[2]典型户型修正-办公'!S1078</f>
        <v>72</v>
      </c>
      <c r="K1073" s="3479">
        <f>'[2]典型户型修正-办公'!R1078</f>
        <v>14318</v>
      </c>
    </row>
    <row r="1074" spans="1:11">
      <c r="A1074" s="3492"/>
      <c r="B1074" s="3493">
        <v>1056</v>
      </c>
      <c r="C1074" s="3494">
        <v>14</v>
      </c>
      <c r="D1074" s="3494" t="s">
        <v>3738</v>
      </c>
      <c r="E1074" s="3494">
        <v>50.33</v>
      </c>
      <c r="F1074" s="3494">
        <v>3</v>
      </c>
      <c r="G1074" s="3494" t="s">
        <v>3407</v>
      </c>
      <c r="H1074" s="3492" t="s">
        <v>21</v>
      </c>
      <c r="I1074" s="3479" t="s">
        <v>3552</v>
      </c>
      <c r="J1074" s="3479">
        <f>'[2]典型户型修正-办公'!S1079</f>
        <v>72</v>
      </c>
      <c r="K1074" s="3479">
        <f>'[2]典型户型修正-办公'!R1079</f>
        <v>14318</v>
      </c>
    </row>
    <row r="1075" spans="1:11">
      <c r="A1075" s="3492"/>
      <c r="B1075" s="3493">
        <v>1057</v>
      </c>
      <c r="C1075" s="3494">
        <v>14</v>
      </c>
      <c r="D1075" s="3494" t="s">
        <v>3739</v>
      </c>
      <c r="E1075" s="3494">
        <v>50.33</v>
      </c>
      <c r="F1075" s="3494">
        <v>3</v>
      </c>
      <c r="G1075" s="3494" t="s">
        <v>3407</v>
      </c>
      <c r="H1075" s="3492" t="s">
        <v>21</v>
      </c>
      <c r="I1075" s="3479" t="s">
        <v>3552</v>
      </c>
      <c r="J1075" s="3479">
        <f>'[2]典型户型修正-办公'!S1080</f>
        <v>72</v>
      </c>
      <c r="K1075" s="3479">
        <f>'[2]典型户型修正-办公'!R1080</f>
        <v>14318</v>
      </c>
    </row>
    <row r="1076" spans="1:11">
      <c r="A1076" s="3492"/>
      <c r="B1076" s="3493">
        <v>1058</v>
      </c>
      <c r="C1076" s="3494">
        <v>14</v>
      </c>
      <c r="D1076" s="3494" t="s">
        <v>3740</v>
      </c>
      <c r="E1076" s="3494">
        <v>50.33</v>
      </c>
      <c r="F1076" s="3494">
        <v>3</v>
      </c>
      <c r="G1076" s="3494" t="s">
        <v>3407</v>
      </c>
      <c r="H1076" s="3492" t="s">
        <v>21</v>
      </c>
      <c r="I1076" s="3479" t="s">
        <v>3552</v>
      </c>
      <c r="J1076" s="3479">
        <f>'[2]典型户型修正-办公'!S1081</f>
        <v>72</v>
      </c>
      <c r="K1076" s="3479">
        <f>'[2]典型户型修正-办公'!R1081</f>
        <v>14318</v>
      </c>
    </row>
    <row r="1077" spans="1:11">
      <c r="A1077" s="3492"/>
      <c r="B1077" s="3493">
        <v>1059</v>
      </c>
      <c r="C1077" s="3494">
        <v>14</v>
      </c>
      <c r="D1077" s="3494" t="s">
        <v>3741</v>
      </c>
      <c r="E1077" s="3494">
        <v>50.33</v>
      </c>
      <c r="F1077" s="3494">
        <v>3</v>
      </c>
      <c r="G1077" s="3494" t="s">
        <v>3407</v>
      </c>
      <c r="H1077" s="3492" t="s">
        <v>21</v>
      </c>
      <c r="I1077" s="3479" t="s">
        <v>3552</v>
      </c>
      <c r="J1077" s="3479">
        <f>'[2]典型户型修正-办公'!S1082</f>
        <v>72</v>
      </c>
      <c r="K1077" s="3479">
        <f>'[2]典型户型修正-办公'!R1082</f>
        <v>14318</v>
      </c>
    </row>
    <row r="1078" spans="1:11">
      <c r="A1078" s="3492"/>
      <c r="B1078" s="3493">
        <v>1060</v>
      </c>
      <c r="C1078" s="3494">
        <v>14</v>
      </c>
      <c r="D1078" s="3494" t="s">
        <v>3742</v>
      </c>
      <c r="E1078" s="3494">
        <v>50.33</v>
      </c>
      <c r="F1078" s="3494">
        <v>3</v>
      </c>
      <c r="G1078" s="3494" t="s">
        <v>3407</v>
      </c>
      <c r="H1078" s="3492" t="s">
        <v>21</v>
      </c>
      <c r="I1078" s="3479" t="s">
        <v>3552</v>
      </c>
      <c r="J1078" s="3479">
        <f>'[2]典型户型修正-办公'!S1083</f>
        <v>72</v>
      </c>
      <c r="K1078" s="3479">
        <f>'[2]典型户型修正-办公'!R1083</f>
        <v>14318</v>
      </c>
    </row>
    <row r="1079" spans="1:11">
      <c r="A1079" s="3492"/>
      <c r="B1079" s="3493">
        <v>1061</v>
      </c>
      <c r="C1079" s="3494">
        <v>14</v>
      </c>
      <c r="D1079" s="3494" t="s">
        <v>3743</v>
      </c>
      <c r="E1079" s="3494">
        <v>50.33</v>
      </c>
      <c r="F1079" s="3494">
        <v>3</v>
      </c>
      <c r="G1079" s="3494" t="s">
        <v>3407</v>
      </c>
      <c r="H1079" s="3492" t="s">
        <v>21</v>
      </c>
      <c r="I1079" s="3479" t="s">
        <v>3552</v>
      </c>
      <c r="J1079" s="3479">
        <f>'[2]典型户型修正-办公'!S1084</f>
        <v>72</v>
      </c>
      <c r="K1079" s="3479">
        <f>'[2]典型户型修正-办公'!R1084</f>
        <v>14318</v>
      </c>
    </row>
    <row r="1080" spans="1:11">
      <c r="A1080" s="3492"/>
      <c r="B1080" s="3493">
        <v>1062</v>
      </c>
      <c r="C1080" s="3494">
        <v>14</v>
      </c>
      <c r="D1080" s="3494" t="s">
        <v>3744</v>
      </c>
      <c r="E1080" s="3494">
        <v>50.33</v>
      </c>
      <c r="F1080" s="3494">
        <v>3</v>
      </c>
      <c r="G1080" s="3494" t="s">
        <v>3407</v>
      </c>
      <c r="H1080" s="3492" t="s">
        <v>21</v>
      </c>
      <c r="I1080" s="3479" t="s">
        <v>3552</v>
      </c>
      <c r="J1080" s="3479">
        <f>'[2]典型户型修正-办公'!S1085</f>
        <v>72</v>
      </c>
      <c r="K1080" s="3479">
        <f>'[2]典型户型修正-办公'!R1085</f>
        <v>14318</v>
      </c>
    </row>
    <row r="1081" spans="1:11">
      <c r="A1081" s="3492"/>
      <c r="B1081" s="3493">
        <v>1063</v>
      </c>
      <c r="C1081" s="3494">
        <v>14</v>
      </c>
      <c r="D1081" s="3494" t="s">
        <v>3745</v>
      </c>
      <c r="E1081" s="3494">
        <v>50.33</v>
      </c>
      <c r="F1081" s="3494">
        <v>3</v>
      </c>
      <c r="G1081" s="3494" t="s">
        <v>3407</v>
      </c>
      <c r="H1081" s="3492" t="s">
        <v>21</v>
      </c>
      <c r="I1081" s="3479" t="s">
        <v>3552</v>
      </c>
      <c r="J1081" s="3479">
        <f>'[2]典型户型修正-办公'!S1086</f>
        <v>72</v>
      </c>
      <c r="K1081" s="3479">
        <f>'[2]典型户型修正-办公'!R1086</f>
        <v>14318</v>
      </c>
    </row>
    <row r="1082" spans="1:11">
      <c r="A1082" s="3492"/>
      <c r="B1082" s="3493">
        <v>1064</v>
      </c>
      <c r="C1082" s="3494">
        <v>14</v>
      </c>
      <c r="D1082" s="3494" t="s">
        <v>3746</v>
      </c>
      <c r="E1082" s="3494">
        <v>50.33</v>
      </c>
      <c r="F1082" s="3494">
        <v>3</v>
      </c>
      <c r="G1082" s="3494" t="s">
        <v>3407</v>
      </c>
      <c r="H1082" s="3492" t="s">
        <v>21</v>
      </c>
      <c r="I1082" s="3479" t="s">
        <v>3552</v>
      </c>
      <c r="J1082" s="3479">
        <f>'[2]典型户型修正-办公'!S1087</f>
        <v>72</v>
      </c>
      <c r="K1082" s="3479">
        <f>'[2]典型户型修正-办公'!R1087</f>
        <v>14318</v>
      </c>
    </row>
    <row r="1083" spans="1:11">
      <c r="A1083" s="3492"/>
      <c r="B1083" s="3493">
        <v>1065</v>
      </c>
      <c r="C1083" s="3494">
        <v>14</v>
      </c>
      <c r="D1083" s="3494" t="s">
        <v>3747</v>
      </c>
      <c r="E1083" s="3494">
        <v>50.33</v>
      </c>
      <c r="F1083" s="3494">
        <v>3</v>
      </c>
      <c r="G1083" s="3494" t="s">
        <v>3407</v>
      </c>
      <c r="H1083" s="3492" t="s">
        <v>21</v>
      </c>
      <c r="I1083" s="3479" t="s">
        <v>3552</v>
      </c>
      <c r="J1083" s="3479">
        <f>'[2]典型户型修正-办公'!S1088</f>
        <v>72</v>
      </c>
      <c r="K1083" s="3479">
        <f>'[2]典型户型修正-办公'!R1088</f>
        <v>14318</v>
      </c>
    </row>
    <row r="1084" spans="1:11">
      <c r="A1084" s="3492"/>
      <c r="B1084" s="3493">
        <v>1066</v>
      </c>
      <c r="C1084" s="3494">
        <v>14</v>
      </c>
      <c r="D1084" s="3494" t="s">
        <v>3748</v>
      </c>
      <c r="E1084" s="3494">
        <v>50.33</v>
      </c>
      <c r="F1084" s="3494">
        <v>3</v>
      </c>
      <c r="G1084" s="3494" t="s">
        <v>3407</v>
      </c>
      <c r="H1084" s="3492" t="s">
        <v>21</v>
      </c>
      <c r="I1084" s="3479" t="s">
        <v>3552</v>
      </c>
      <c r="J1084" s="3479">
        <f>'[2]典型户型修正-办公'!S1089</f>
        <v>72</v>
      </c>
      <c r="K1084" s="3479">
        <f>'[2]典型户型修正-办公'!R1089</f>
        <v>14318</v>
      </c>
    </row>
    <row r="1085" spans="1:11">
      <c r="A1085" s="3492"/>
      <c r="B1085" s="3493">
        <v>1067</v>
      </c>
      <c r="C1085" s="3494">
        <v>14</v>
      </c>
      <c r="D1085" s="3494" t="s">
        <v>3749</v>
      </c>
      <c r="E1085" s="3494">
        <v>50.33</v>
      </c>
      <c r="F1085" s="3494">
        <v>3</v>
      </c>
      <c r="G1085" s="3494" t="s">
        <v>3407</v>
      </c>
      <c r="H1085" s="3492" t="s">
        <v>21</v>
      </c>
      <c r="I1085" s="3479" t="s">
        <v>3552</v>
      </c>
      <c r="J1085" s="3479">
        <f>'[2]典型户型修正-办公'!S1090</f>
        <v>72</v>
      </c>
      <c r="K1085" s="3479">
        <f>'[2]典型户型修正-办公'!R1090</f>
        <v>14318</v>
      </c>
    </row>
    <row r="1086" spans="1:11">
      <c r="A1086" s="3492"/>
      <c r="B1086" s="3493">
        <v>1068</v>
      </c>
      <c r="C1086" s="3494">
        <v>14</v>
      </c>
      <c r="D1086" s="3494" t="s">
        <v>3750</v>
      </c>
      <c r="E1086" s="3494">
        <v>69.77</v>
      </c>
      <c r="F1086" s="3494">
        <v>3</v>
      </c>
      <c r="G1086" s="3494" t="s">
        <v>3407</v>
      </c>
      <c r="H1086" s="3492" t="s">
        <v>21</v>
      </c>
      <c r="I1086" s="3479" t="s">
        <v>3552</v>
      </c>
      <c r="J1086" s="3479">
        <f>'[2]典型户型修正-办公'!S1091</f>
        <v>101</v>
      </c>
      <c r="K1086" s="3479">
        <f>'[2]典型户型修正-办公'!R1091</f>
        <v>14461</v>
      </c>
    </row>
    <row r="1087" spans="1:11">
      <c r="A1087" s="3492"/>
      <c r="B1087" s="3493">
        <v>1069</v>
      </c>
      <c r="C1087" s="3494">
        <v>14</v>
      </c>
      <c r="D1087" s="3494" t="s">
        <v>3751</v>
      </c>
      <c r="E1087" s="3494">
        <v>38.65</v>
      </c>
      <c r="F1087" s="3494">
        <v>3</v>
      </c>
      <c r="G1087" s="3494" t="s">
        <v>3407</v>
      </c>
      <c r="H1087" s="3492" t="s">
        <v>21</v>
      </c>
      <c r="I1087" s="3479" t="s">
        <v>3552</v>
      </c>
      <c r="J1087" s="3479">
        <f>'[2]典型户型修正-办公'!S1092</f>
        <v>55</v>
      </c>
      <c r="K1087" s="3479">
        <f>'[2]典型户型修正-办公'!R1092</f>
        <v>14318</v>
      </c>
    </row>
    <row r="1088" spans="1:11">
      <c r="A1088" s="3492"/>
      <c r="B1088" s="3493">
        <v>1070</v>
      </c>
      <c r="C1088" s="3494">
        <v>14</v>
      </c>
      <c r="D1088" s="3494" t="s">
        <v>3752</v>
      </c>
      <c r="E1088" s="3494">
        <v>41.99</v>
      </c>
      <c r="F1088" s="3494">
        <v>3</v>
      </c>
      <c r="G1088" s="3494" t="s">
        <v>3407</v>
      </c>
      <c r="H1088" s="3492" t="s">
        <v>21</v>
      </c>
      <c r="I1088" s="3479" t="s">
        <v>3552</v>
      </c>
      <c r="J1088" s="3479">
        <f>'[2]典型户型修正-办公'!S1093</f>
        <v>60</v>
      </c>
      <c r="K1088" s="3479">
        <f>'[2]典型户型修正-办公'!R1093</f>
        <v>14318</v>
      </c>
    </row>
    <row r="1089" spans="1:11">
      <c r="A1089" s="3492"/>
      <c r="B1089" s="3493">
        <v>1071</v>
      </c>
      <c r="C1089" s="3494">
        <v>14</v>
      </c>
      <c r="D1089" s="3494" t="s">
        <v>3753</v>
      </c>
      <c r="E1089" s="3494">
        <v>44.72</v>
      </c>
      <c r="F1089" s="3494">
        <v>3</v>
      </c>
      <c r="G1089" s="3494" t="s">
        <v>3407</v>
      </c>
      <c r="H1089" s="3492" t="s">
        <v>21</v>
      </c>
      <c r="I1089" s="3479" t="s">
        <v>3552</v>
      </c>
      <c r="J1089" s="3479">
        <f>'[2]典型户型修正-办公'!S1094</f>
        <v>64</v>
      </c>
      <c r="K1089" s="3479">
        <f>'[2]典型户型修正-办公'!R1094</f>
        <v>14318</v>
      </c>
    </row>
    <row r="1090" spans="1:11">
      <c r="A1090" s="3492"/>
      <c r="B1090" s="3493">
        <v>1072</v>
      </c>
      <c r="C1090" s="3494">
        <v>14</v>
      </c>
      <c r="D1090" s="3494" t="s">
        <v>3754</v>
      </c>
      <c r="E1090" s="3494">
        <v>46.83</v>
      </c>
      <c r="F1090" s="3494">
        <v>3</v>
      </c>
      <c r="G1090" s="3494" t="s">
        <v>3407</v>
      </c>
      <c r="H1090" s="3492" t="s">
        <v>21</v>
      </c>
      <c r="I1090" s="3479" t="s">
        <v>3552</v>
      </c>
      <c r="J1090" s="3479">
        <f>'[2]典型户型修正-办公'!S1095</f>
        <v>67</v>
      </c>
      <c r="K1090" s="3479">
        <f>'[2]典型户型修正-办公'!R1095</f>
        <v>14318</v>
      </c>
    </row>
    <row r="1091" spans="1:11">
      <c r="A1091" s="3492"/>
      <c r="B1091" s="3493">
        <v>1073</v>
      </c>
      <c r="C1091" s="3494">
        <v>14</v>
      </c>
      <c r="D1091" s="3494" t="s">
        <v>3755</v>
      </c>
      <c r="E1091" s="3494">
        <v>48.33</v>
      </c>
      <c r="F1091" s="3494">
        <v>3</v>
      </c>
      <c r="G1091" s="3494" t="s">
        <v>3407</v>
      </c>
      <c r="H1091" s="3492" t="s">
        <v>21</v>
      </c>
      <c r="I1091" s="3479" t="s">
        <v>3552</v>
      </c>
      <c r="J1091" s="3479">
        <f>'[2]典型户型修正-办公'!S1096</f>
        <v>69</v>
      </c>
      <c r="K1091" s="3479">
        <f>'[2]典型户型修正-办公'!R1096</f>
        <v>14318</v>
      </c>
    </row>
    <row r="1092" spans="1:11">
      <c r="A1092" s="3492"/>
      <c r="B1092" s="3493">
        <v>1074</v>
      </c>
      <c r="C1092" s="3494">
        <v>14</v>
      </c>
      <c r="D1092" s="3494" t="s">
        <v>3756</v>
      </c>
      <c r="E1092" s="3494">
        <v>49.3</v>
      </c>
      <c r="F1092" s="3494">
        <v>3</v>
      </c>
      <c r="G1092" s="3494" t="s">
        <v>3407</v>
      </c>
      <c r="H1092" s="3492" t="s">
        <v>21</v>
      </c>
      <c r="I1092" s="3479" t="s">
        <v>3552</v>
      </c>
      <c r="J1092" s="3479">
        <f>'[2]典型户型修正-办公'!S1097</f>
        <v>71</v>
      </c>
      <c r="K1092" s="3479">
        <f>'[2]典型户型修正-办公'!R1097</f>
        <v>14318</v>
      </c>
    </row>
    <row r="1093" spans="1:11">
      <c r="A1093" s="3492"/>
      <c r="B1093" s="3493">
        <v>1075</v>
      </c>
      <c r="C1093" s="3494">
        <v>14</v>
      </c>
      <c r="D1093" s="3494" t="s">
        <v>3757</v>
      </c>
      <c r="E1093" s="3494">
        <v>49.59</v>
      </c>
      <c r="F1093" s="3494">
        <v>3</v>
      </c>
      <c r="G1093" s="3494" t="s">
        <v>3407</v>
      </c>
      <c r="H1093" s="3492" t="s">
        <v>21</v>
      </c>
      <c r="I1093" s="3479" t="s">
        <v>3552</v>
      </c>
      <c r="J1093" s="3479">
        <f>'[2]典型户型修正-办公'!S1098</f>
        <v>71</v>
      </c>
      <c r="K1093" s="3479">
        <f>'[2]典型户型修正-办公'!R1098</f>
        <v>14318</v>
      </c>
    </row>
    <row r="1094" spans="1:11">
      <c r="A1094" s="3492"/>
      <c r="B1094" s="3493">
        <v>1076</v>
      </c>
      <c r="C1094" s="3494">
        <v>14</v>
      </c>
      <c r="D1094" s="3494" t="s">
        <v>3758</v>
      </c>
      <c r="E1094" s="3494">
        <v>49.28</v>
      </c>
      <c r="F1094" s="3494">
        <v>3</v>
      </c>
      <c r="G1094" s="3494" t="s">
        <v>3407</v>
      </c>
      <c r="H1094" s="3492" t="s">
        <v>21</v>
      </c>
      <c r="I1094" s="3479" t="s">
        <v>3552</v>
      </c>
      <c r="J1094" s="3479">
        <f>'[2]典型户型修正-办公'!S1099</f>
        <v>71</v>
      </c>
      <c r="K1094" s="3479">
        <f>'[2]典型户型修正-办公'!R1099</f>
        <v>14318</v>
      </c>
    </row>
    <row r="1095" spans="1:11">
      <c r="A1095" s="3492"/>
      <c r="B1095" s="3493">
        <v>1077</v>
      </c>
      <c r="C1095" s="3494">
        <v>14</v>
      </c>
      <c r="D1095" s="3494" t="s">
        <v>3759</v>
      </c>
      <c r="E1095" s="3494">
        <v>48.41</v>
      </c>
      <c r="F1095" s="3494">
        <v>3</v>
      </c>
      <c r="G1095" s="3494" t="s">
        <v>3407</v>
      </c>
      <c r="H1095" s="3492" t="s">
        <v>21</v>
      </c>
      <c r="I1095" s="3479" t="s">
        <v>3552</v>
      </c>
      <c r="J1095" s="3479">
        <f>'[2]典型户型修正-办公'!S1100</f>
        <v>69</v>
      </c>
      <c r="K1095" s="3479">
        <f>'[2]典型户型修正-办公'!R1100</f>
        <v>14318</v>
      </c>
    </row>
    <row r="1096" spans="1:11">
      <c r="A1096" s="3492"/>
      <c r="B1096" s="3493">
        <v>1078</v>
      </c>
      <c r="C1096" s="3494">
        <v>14</v>
      </c>
      <c r="D1096" s="3494" t="s">
        <v>3760</v>
      </c>
      <c r="E1096" s="3494">
        <v>47.44</v>
      </c>
      <c r="F1096" s="3494">
        <v>3</v>
      </c>
      <c r="G1096" s="3494" t="s">
        <v>3407</v>
      </c>
      <c r="H1096" s="3492" t="s">
        <v>21</v>
      </c>
      <c r="I1096" s="3479" t="s">
        <v>3552</v>
      </c>
      <c r="J1096" s="3479">
        <f>'[2]典型户型修正-办公'!S1101</f>
        <v>68</v>
      </c>
      <c r="K1096" s="3479">
        <f>'[2]典型户型修正-办公'!R1101</f>
        <v>14318</v>
      </c>
    </row>
    <row r="1097" spans="1:11">
      <c r="A1097" s="3492"/>
      <c r="B1097" s="3493">
        <v>1079</v>
      </c>
      <c r="C1097" s="3494">
        <v>15</v>
      </c>
      <c r="D1097" s="3494" t="s">
        <v>3761</v>
      </c>
      <c r="E1097" s="3494">
        <v>52.2</v>
      </c>
      <c r="F1097" s="3494">
        <v>3</v>
      </c>
      <c r="G1097" s="3494" t="s">
        <v>3407</v>
      </c>
      <c r="H1097" s="3492" t="s">
        <v>21</v>
      </c>
      <c r="I1097" s="3479" t="s">
        <v>3552</v>
      </c>
      <c r="J1097" s="3479">
        <f>'[2]典型户型修正-办公'!S1102</f>
        <v>75</v>
      </c>
      <c r="K1097" s="3479">
        <f>'[2]典型户型修正-办公'!R1102</f>
        <v>14318</v>
      </c>
    </row>
    <row r="1098" spans="1:11">
      <c r="A1098" s="3492"/>
      <c r="B1098" s="3493">
        <v>1080</v>
      </c>
      <c r="C1098" s="3494">
        <v>15</v>
      </c>
      <c r="D1098" s="3494" t="s">
        <v>3762</v>
      </c>
      <c r="E1098" s="3494">
        <v>50.33</v>
      </c>
      <c r="F1098" s="3494">
        <v>3</v>
      </c>
      <c r="G1098" s="3494" t="s">
        <v>3407</v>
      </c>
      <c r="H1098" s="3492" t="s">
        <v>21</v>
      </c>
      <c r="I1098" s="3479" t="s">
        <v>3552</v>
      </c>
      <c r="J1098" s="3479">
        <f>'[2]典型户型修正-办公'!S1103</f>
        <v>72</v>
      </c>
      <c r="K1098" s="3479">
        <f>'[2]典型户型修正-办公'!R1103</f>
        <v>14318</v>
      </c>
    </row>
    <row r="1099" spans="1:11">
      <c r="A1099" s="3492"/>
      <c r="B1099" s="3493">
        <v>1081</v>
      </c>
      <c r="C1099" s="3494">
        <v>15</v>
      </c>
      <c r="D1099" s="3494" t="s">
        <v>3763</v>
      </c>
      <c r="E1099" s="3494">
        <v>50.33</v>
      </c>
      <c r="F1099" s="3494">
        <v>3</v>
      </c>
      <c r="G1099" s="3494" t="s">
        <v>3407</v>
      </c>
      <c r="H1099" s="3492" t="s">
        <v>21</v>
      </c>
      <c r="I1099" s="3479" t="s">
        <v>3552</v>
      </c>
      <c r="J1099" s="3479">
        <f>'[2]典型户型修正-办公'!S1104</f>
        <v>72</v>
      </c>
      <c r="K1099" s="3479">
        <f>'[2]典型户型修正-办公'!R1104</f>
        <v>14318</v>
      </c>
    </row>
    <row r="1100" spans="1:11">
      <c r="A1100" s="3492"/>
      <c r="B1100" s="3493">
        <v>1082</v>
      </c>
      <c r="C1100" s="3494">
        <v>15</v>
      </c>
      <c r="D1100" s="3494" t="s">
        <v>3764</v>
      </c>
      <c r="E1100" s="3494">
        <v>50.33</v>
      </c>
      <c r="F1100" s="3494">
        <v>3</v>
      </c>
      <c r="G1100" s="3494" t="s">
        <v>3407</v>
      </c>
      <c r="H1100" s="3492" t="s">
        <v>21</v>
      </c>
      <c r="I1100" s="3479" t="s">
        <v>3552</v>
      </c>
      <c r="J1100" s="3479">
        <f>'[2]典型户型修正-办公'!S1105</f>
        <v>72</v>
      </c>
      <c r="K1100" s="3479">
        <f>'[2]典型户型修正-办公'!R1105</f>
        <v>14318</v>
      </c>
    </row>
    <row r="1101" spans="1:11">
      <c r="A1101" s="3492"/>
      <c r="B1101" s="3493">
        <v>1083</v>
      </c>
      <c r="C1101" s="3494">
        <v>15</v>
      </c>
      <c r="D1101" s="3494" t="s">
        <v>3765</v>
      </c>
      <c r="E1101" s="3494">
        <v>50.33</v>
      </c>
      <c r="F1101" s="3494">
        <v>3</v>
      </c>
      <c r="G1101" s="3494" t="s">
        <v>3407</v>
      </c>
      <c r="H1101" s="3492" t="s">
        <v>21</v>
      </c>
      <c r="I1101" s="3479" t="s">
        <v>3552</v>
      </c>
      <c r="J1101" s="3479">
        <f>'[2]典型户型修正-办公'!S1106</f>
        <v>72</v>
      </c>
      <c r="K1101" s="3479">
        <f>'[2]典型户型修正-办公'!R1106</f>
        <v>14318</v>
      </c>
    </row>
    <row r="1102" spans="1:11">
      <c r="A1102" s="3492"/>
      <c r="B1102" s="3493">
        <v>1084</v>
      </c>
      <c r="C1102" s="3494">
        <v>15</v>
      </c>
      <c r="D1102" s="3494" t="s">
        <v>3766</v>
      </c>
      <c r="E1102" s="3494">
        <v>50.33</v>
      </c>
      <c r="F1102" s="3494">
        <v>3</v>
      </c>
      <c r="G1102" s="3494" t="s">
        <v>3407</v>
      </c>
      <c r="H1102" s="3492" t="s">
        <v>21</v>
      </c>
      <c r="I1102" s="3479" t="s">
        <v>3552</v>
      </c>
      <c r="J1102" s="3479">
        <f>'[2]典型户型修正-办公'!S1107</f>
        <v>72</v>
      </c>
      <c r="K1102" s="3479">
        <f>'[2]典型户型修正-办公'!R1107</f>
        <v>14318</v>
      </c>
    </row>
    <row r="1103" spans="1:11">
      <c r="A1103" s="3492"/>
      <c r="B1103" s="3493">
        <v>1085</v>
      </c>
      <c r="C1103" s="3494">
        <v>15</v>
      </c>
      <c r="D1103" s="3494" t="s">
        <v>3767</v>
      </c>
      <c r="E1103" s="3494">
        <v>50.33</v>
      </c>
      <c r="F1103" s="3494">
        <v>3</v>
      </c>
      <c r="G1103" s="3494" t="s">
        <v>3407</v>
      </c>
      <c r="H1103" s="3492" t="s">
        <v>21</v>
      </c>
      <c r="I1103" s="3479" t="s">
        <v>3552</v>
      </c>
      <c r="J1103" s="3479">
        <f>'[2]典型户型修正-办公'!S1108</f>
        <v>72</v>
      </c>
      <c r="K1103" s="3479">
        <f>'[2]典型户型修正-办公'!R1108</f>
        <v>14318</v>
      </c>
    </row>
    <row r="1104" spans="1:11">
      <c r="A1104" s="3492"/>
      <c r="B1104" s="3493">
        <v>1086</v>
      </c>
      <c r="C1104" s="3494">
        <v>15</v>
      </c>
      <c r="D1104" s="3494" t="s">
        <v>3768</v>
      </c>
      <c r="E1104" s="3494">
        <v>50.33</v>
      </c>
      <c r="F1104" s="3494">
        <v>3</v>
      </c>
      <c r="G1104" s="3494" t="s">
        <v>3407</v>
      </c>
      <c r="H1104" s="3492" t="s">
        <v>21</v>
      </c>
      <c r="I1104" s="3479" t="s">
        <v>3552</v>
      </c>
      <c r="J1104" s="3479">
        <f>'[2]典型户型修正-办公'!S1109</f>
        <v>72</v>
      </c>
      <c r="K1104" s="3479">
        <f>'[2]典型户型修正-办公'!R1109</f>
        <v>14318</v>
      </c>
    </row>
    <row r="1105" spans="1:11">
      <c r="A1105" s="3492"/>
      <c r="B1105" s="3493">
        <v>1087</v>
      </c>
      <c r="C1105" s="3494">
        <v>15</v>
      </c>
      <c r="D1105" s="3494" t="s">
        <v>3769</v>
      </c>
      <c r="E1105" s="3494">
        <v>50.33</v>
      </c>
      <c r="F1105" s="3494">
        <v>3</v>
      </c>
      <c r="G1105" s="3494" t="s">
        <v>3407</v>
      </c>
      <c r="H1105" s="3492" t="s">
        <v>21</v>
      </c>
      <c r="I1105" s="3479" t="s">
        <v>3552</v>
      </c>
      <c r="J1105" s="3479">
        <f>'[2]典型户型修正-办公'!S1110</f>
        <v>72</v>
      </c>
      <c r="K1105" s="3479">
        <f>'[2]典型户型修正-办公'!R1110</f>
        <v>14318</v>
      </c>
    </row>
    <row r="1106" spans="1:11">
      <c r="A1106" s="3492"/>
      <c r="B1106" s="3493">
        <v>1088</v>
      </c>
      <c r="C1106" s="3494">
        <v>15</v>
      </c>
      <c r="D1106" s="3494" t="s">
        <v>3770</v>
      </c>
      <c r="E1106" s="3494">
        <v>50.33</v>
      </c>
      <c r="F1106" s="3494">
        <v>3</v>
      </c>
      <c r="G1106" s="3494" t="s">
        <v>3407</v>
      </c>
      <c r="H1106" s="3492" t="s">
        <v>21</v>
      </c>
      <c r="I1106" s="3479" t="s">
        <v>3552</v>
      </c>
      <c r="J1106" s="3479">
        <f>'[2]典型户型修正-办公'!S1111</f>
        <v>72</v>
      </c>
      <c r="K1106" s="3479">
        <f>'[2]典型户型修正-办公'!R1111</f>
        <v>14318</v>
      </c>
    </row>
    <row r="1107" spans="1:11">
      <c r="A1107" s="3492"/>
      <c r="B1107" s="3493">
        <v>1089</v>
      </c>
      <c r="C1107" s="3494">
        <v>15</v>
      </c>
      <c r="D1107" s="3494" t="s">
        <v>3771</v>
      </c>
      <c r="E1107" s="3494">
        <v>50.33</v>
      </c>
      <c r="F1107" s="3494">
        <v>3</v>
      </c>
      <c r="G1107" s="3494" t="s">
        <v>3407</v>
      </c>
      <c r="H1107" s="3492" t="s">
        <v>21</v>
      </c>
      <c r="I1107" s="3479" t="s">
        <v>3552</v>
      </c>
      <c r="J1107" s="3479">
        <f>'[2]典型户型修正-办公'!S1112</f>
        <v>72</v>
      </c>
      <c r="K1107" s="3479">
        <f>'[2]典型户型修正-办公'!R1112</f>
        <v>14318</v>
      </c>
    </row>
    <row r="1108" spans="1:11">
      <c r="A1108" s="3492"/>
      <c r="B1108" s="3493">
        <v>1090</v>
      </c>
      <c r="C1108" s="3494">
        <v>15</v>
      </c>
      <c r="D1108" s="3494" t="s">
        <v>3772</v>
      </c>
      <c r="E1108" s="3494">
        <v>50.33</v>
      </c>
      <c r="F1108" s="3494">
        <v>3</v>
      </c>
      <c r="G1108" s="3494" t="s">
        <v>3407</v>
      </c>
      <c r="H1108" s="3492" t="s">
        <v>21</v>
      </c>
      <c r="I1108" s="3479" t="s">
        <v>3552</v>
      </c>
      <c r="J1108" s="3479">
        <f>'[2]典型户型修正-办公'!S1113</f>
        <v>72</v>
      </c>
      <c r="K1108" s="3479">
        <f>'[2]典型户型修正-办公'!R1113</f>
        <v>14318</v>
      </c>
    </row>
    <row r="1109" spans="1:11">
      <c r="A1109" s="3492"/>
      <c r="B1109" s="3493">
        <v>1091</v>
      </c>
      <c r="C1109" s="3494">
        <v>15</v>
      </c>
      <c r="D1109" s="3494" t="s">
        <v>3773</v>
      </c>
      <c r="E1109" s="3494">
        <v>50.33</v>
      </c>
      <c r="F1109" s="3494">
        <v>3</v>
      </c>
      <c r="G1109" s="3494" t="s">
        <v>3407</v>
      </c>
      <c r="H1109" s="3492" t="s">
        <v>21</v>
      </c>
      <c r="I1109" s="3479" t="s">
        <v>3552</v>
      </c>
      <c r="J1109" s="3479">
        <f>'[2]典型户型修正-办公'!S1114</f>
        <v>72</v>
      </c>
      <c r="K1109" s="3479">
        <f>'[2]典型户型修正-办公'!R1114</f>
        <v>14318</v>
      </c>
    </row>
    <row r="1110" spans="1:11">
      <c r="A1110" s="3492"/>
      <c r="B1110" s="3493">
        <v>1092</v>
      </c>
      <c r="C1110" s="3494">
        <v>15</v>
      </c>
      <c r="D1110" s="3494" t="s">
        <v>3774</v>
      </c>
      <c r="E1110" s="3494">
        <v>50.33</v>
      </c>
      <c r="F1110" s="3494">
        <v>3</v>
      </c>
      <c r="G1110" s="3494" t="s">
        <v>3407</v>
      </c>
      <c r="H1110" s="3492" t="s">
        <v>21</v>
      </c>
      <c r="I1110" s="3479" t="s">
        <v>3552</v>
      </c>
      <c r="J1110" s="3479">
        <f>'[2]典型户型修正-办公'!S1115</f>
        <v>72</v>
      </c>
      <c r="K1110" s="3479">
        <f>'[2]典型户型修正-办公'!R1115</f>
        <v>14318</v>
      </c>
    </row>
    <row r="1111" spans="1:11">
      <c r="A1111" s="3492"/>
      <c r="B1111" s="3493">
        <v>1093</v>
      </c>
      <c r="C1111" s="3494">
        <v>15</v>
      </c>
      <c r="D1111" s="3494" t="s">
        <v>3775</v>
      </c>
      <c r="E1111" s="3494">
        <v>50.33</v>
      </c>
      <c r="F1111" s="3494">
        <v>3</v>
      </c>
      <c r="G1111" s="3494" t="s">
        <v>3407</v>
      </c>
      <c r="H1111" s="3492" t="s">
        <v>21</v>
      </c>
      <c r="I1111" s="3479" t="s">
        <v>3552</v>
      </c>
      <c r="J1111" s="3479">
        <f>'[2]典型户型修正-办公'!S1116</f>
        <v>72</v>
      </c>
      <c r="K1111" s="3479">
        <f>'[2]典型户型修正-办公'!R1116</f>
        <v>14318</v>
      </c>
    </row>
    <row r="1112" spans="1:11">
      <c r="A1112" s="3492"/>
      <c r="B1112" s="3493">
        <v>1094</v>
      </c>
      <c r="C1112" s="3494">
        <v>15</v>
      </c>
      <c r="D1112" s="3494" t="s">
        <v>3776</v>
      </c>
      <c r="E1112" s="3494">
        <v>69.77</v>
      </c>
      <c r="F1112" s="3494">
        <v>3</v>
      </c>
      <c r="G1112" s="3494" t="s">
        <v>3407</v>
      </c>
      <c r="H1112" s="3492" t="s">
        <v>21</v>
      </c>
      <c r="I1112" s="3479" t="s">
        <v>3552</v>
      </c>
      <c r="J1112" s="3479">
        <f>'[2]典型户型修正-办公'!S1117</f>
        <v>101</v>
      </c>
      <c r="K1112" s="3479">
        <f>'[2]典型户型修正-办公'!R1117</f>
        <v>14461</v>
      </c>
    </row>
    <row r="1113" spans="1:11">
      <c r="A1113" s="3492"/>
      <c r="B1113" s="3493">
        <v>1095</v>
      </c>
      <c r="C1113" s="3494">
        <v>15</v>
      </c>
      <c r="D1113" s="3494" t="s">
        <v>3777</v>
      </c>
      <c r="E1113" s="3494">
        <v>38.65</v>
      </c>
      <c r="F1113" s="3494">
        <v>3</v>
      </c>
      <c r="G1113" s="3494" t="s">
        <v>3407</v>
      </c>
      <c r="H1113" s="3492" t="s">
        <v>21</v>
      </c>
      <c r="I1113" s="3479" t="s">
        <v>3552</v>
      </c>
      <c r="J1113" s="3479">
        <f>'[2]典型户型修正-办公'!S1118</f>
        <v>55</v>
      </c>
      <c r="K1113" s="3479">
        <f>'[2]典型户型修正-办公'!R1118</f>
        <v>14318</v>
      </c>
    </row>
    <row r="1114" spans="1:11">
      <c r="A1114" s="3492"/>
      <c r="B1114" s="3493">
        <v>1096</v>
      </c>
      <c r="C1114" s="3494">
        <v>15</v>
      </c>
      <c r="D1114" s="3494" t="s">
        <v>3778</v>
      </c>
      <c r="E1114" s="3494">
        <v>41.99</v>
      </c>
      <c r="F1114" s="3494">
        <v>3</v>
      </c>
      <c r="G1114" s="3494" t="s">
        <v>3407</v>
      </c>
      <c r="H1114" s="3492" t="s">
        <v>21</v>
      </c>
      <c r="I1114" s="3479" t="s">
        <v>3552</v>
      </c>
      <c r="J1114" s="3479">
        <f>'[2]典型户型修正-办公'!S1119</f>
        <v>60</v>
      </c>
      <c r="K1114" s="3479">
        <f>'[2]典型户型修正-办公'!R1119</f>
        <v>14318</v>
      </c>
    </row>
    <row r="1115" spans="1:11">
      <c r="A1115" s="3492"/>
      <c r="B1115" s="3493">
        <v>1097</v>
      </c>
      <c r="C1115" s="3494">
        <v>15</v>
      </c>
      <c r="D1115" s="3494" t="s">
        <v>3779</v>
      </c>
      <c r="E1115" s="3494">
        <v>44.72</v>
      </c>
      <c r="F1115" s="3494">
        <v>3</v>
      </c>
      <c r="G1115" s="3494" t="s">
        <v>3407</v>
      </c>
      <c r="H1115" s="3492" t="s">
        <v>21</v>
      </c>
      <c r="I1115" s="3479" t="s">
        <v>3552</v>
      </c>
      <c r="J1115" s="3479">
        <f>'[2]典型户型修正-办公'!S1120</f>
        <v>64</v>
      </c>
      <c r="K1115" s="3479">
        <f>'[2]典型户型修正-办公'!R1120</f>
        <v>14318</v>
      </c>
    </row>
    <row r="1116" spans="1:11">
      <c r="A1116" s="3492"/>
      <c r="B1116" s="3493">
        <v>1098</v>
      </c>
      <c r="C1116" s="3494">
        <v>15</v>
      </c>
      <c r="D1116" s="3494" t="s">
        <v>3780</v>
      </c>
      <c r="E1116" s="3494">
        <v>46.83</v>
      </c>
      <c r="F1116" s="3494">
        <v>3</v>
      </c>
      <c r="G1116" s="3494" t="s">
        <v>3407</v>
      </c>
      <c r="H1116" s="3492" t="s">
        <v>21</v>
      </c>
      <c r="I1116" s="3479" t="s">
        <v>3552</v>
      </c>
      <c r="J1116" s="3479">
        <f>'[2]典型户型修正-办公'!S1121</f>
        <v>67</v>
      </c>
      <c r="K1116" s="3479">
        <f>'[2]典型户型修正-办公'!R1121</f>
        <v>14318</v>
      </c>
    </row>
    <row r="1117" spans="1:11">
      <c r="A1117" s="3492"/>
      <c r="B1117" s="3493">
        <v>1099</v>
      </c>
      <c r="C1117" s="3494">
        <v>15</v>
      </c>
      <c r="D1117" s="3494" t="s">
        <v>3781</v>
      </c>
      <c r="E1117" s="3494">
        <v>48.33</v>
      </c>
      <c r="F1117" s="3494">
        <v>3</v>
      </c>
      <c r="G1117" s="3494" t="s">
        <v>3407</v>
      </c>
      <c r="H1117" s="3492" t="s">
        <v>21</v>
      </c>
      <c r="I1117" s="3479" t="s">
        <v>3552</v>
      </c>
      <c r="J1117" s="3479">
        <f>'[2]典型户型修正-办公'!S1122</f>
        <v>69</v>
      </c>
      <c r="K1117" s="3479">
        <f>'[2]典型户型修正-办公'!R1122</f>
        <v>14318</v>
      </c>
    </row>
    <row r="1118" spans="1:11">
      <c r="A1118" s="3492"/>
      <c r="B1118" s="3493">
        <v>1100</v>
      </c>
      <c r="C1118" s="3494">
        <v>15</v>
      </c>
      <c r="D1118" s="3494" t="s">
        <v>3782</v>
      </c>
      <c r="E1118" s="3494">
        <v>49.3</v>
      </c>
      <c r="F1118" s="3494">
        <v>3</v>
      </c>
      <c r="G1118" s="3494" t="s">
        <v>3407</v>
      </c>
      <c r="H1118" s="3492" t="s">
        <v>21</v>
      </c>
      <c r="I1118" s="3479" t="s">
        <v>3552</v>
      </c>
      <c r="J1118" s="3479">
        <f>'[2]典型户型修正-办公'!S1123</f>
        <v>71</v>
      </c>
      <c r="K1118" s="3479">
        <f>'[2]典型户型修正-办公'!R1123</f>
        <v>14318</v>
      </c>
    </row>
    <row r="1119" spans="1:11">
      <c r="A1119" s="3492"/>
      <c r="B1119" s="3493">
        <v>1101</v>
      </c>
      <c r="C1119" s="3494">
        <v>15</v>
      </c>
      <c r="D1119" s="3494" t="s">
        <v>3783</v>
      </c>
      <c r="E1119" s="3494">
        <v>49.59</v>
      </c>
      <c r="F1119" s="3494">
        <v>3</v>
      </c>
      <c r="G1119" s="3494" t="s">
        <v>3407</v>
      </c>
      <c r="H1119" s="3492" t="s">
        <v>21</v>
      </c>
      <c r="I1119" s="3479" t="s">
        <v>3552</v>
      </c>
      <c r="J1119" s="3479">
        <f>'[2]典型户型修正-办公'!S1124</f>
        <v>71</v>
      </c>
      <c r="K1119" s="3479">
        <f>'[2]典型户型修正-办公'!R1124</f>
        <v>14318</v>
      </c>
    </row>
    <row r="1120" spans="1:11">
      <c r="A1120" s="3492"/>
      <c r="B1120" s="3493">
        <v>1102</v>
      </c>
      <c r="C1120" s="3494">
        <v>15</v>
      </c>
      <c r="D1120" s="3494" t="s">
        <v>3784</v>
      </c>
      <c r="E1120" s="3494">
        <v>49.28</v>
      </c>
      <c r="F1120" s="3494">
        <v>3</v>
      </c>
      <c r="G1120" s="3494" t="s">
        <v>3407</v>
      </c>
      <c r="H1120" s="3492" t="s">
        <v>21</v>
      </c>
      <c r="I1120" s="3479" t="s">
        <v>3552</v>
      </c>
      <c r="J1120" s="3479">
        <f>'[2]典型户型修正-办公'!S1125</f>
        <v>71</v>
      </c>
      <c r="K1120" s="3479">
        <f>'[2]典型户型修正-办公'!R1125</f>
        <v>14318</v>
      </c>
    </row>
    <row r="1121" spans="1:11">
      <c r="A1121" s="3492"/>
      <c r="B1121" s="3493">
        <v>1103</v>
      </c>
      <c r="C1121" s="3494">
        <v>15</v>
      </c>
      <c r="D1121" s="3494" t="s">
        <v>3785</v>
      </c>
      <c r="E1121" s="3494">
        <v>48.41</v>
      </c>
      <c r="F1121" s="3494">
        <v>3</v>
      </c>
      <c r="G1121" s="3494" t="s">
        <v>3407</v>
      </c>
      <c r="H1121" s="3492" t="s">
        <v>21</v>
      </c>
      <c r="I1121" s="3479" t="s">
        <v>3552</v>
      </c>
      <c r="J1121" s="3479">
        <f>'[2]典型户型修正-办公'!S1126</f>
        <v>69</v>
      </c>
      <c r="K1121" s="3479">
        <f>'[2]典型户型修正-办公'!R1126</f>
        <v>14318</v>
      </c>
    </row>
    <row r="1122" spans="1:11">
      <c r="A1122" s="3492"/>
      <c r="B1122" s="3493">
        <v>1104</v>
      </c>
      <c r="C1122" s="3494">
        <v>15</v>
      </c>
      <c r="D1122" s="3494" t="s">
        <v>3786</v>
      </c>
      <c r="E1122" s="3494">
        <v>47.44</v>
      </c>
      <c r="F1122" s="3494">
        <v>3</v>
      </c>
      <c r="G1122" s="3494" t="s">
        <v>3407</v>
      </c>
      <c r="H1122" s="3492" t="s">
        <v>21</v>
      </c>
      <c r="I1122" s="3479" t="s">
        <v>3552</v>
      </c>
      <c r="J1122" s="3479">
        <f>'[2]典型户型修正-办公'!S1127</f>
        <v>68</v>
      </c>
      <c r="K1122" s="3479">
        <f>'[2]典型户型修正-办公'!R1127</f>
        <v>14318</v>
      </c>
    </row>
    <row r="1123" spans="1:11">
      <c r="A1123" s="3492"/>
      <c r="B1123" s="3493">
        <v>1105</v>
      </c>
      <c r="C1123" s="3494">
        <v>16</v>
      </c>
      <c r="D1123" s="3494" t="s">
        <v>3787</v>
      </c>
      <c r="E1123" s="3494">
        <v>52.2</v>
      </c>
      <c r="F1123" s="3494">
        <v>3</v>
      </c>
      <c r="G1123" s="3494" t="s">
        <v>3407</v>
      </c>
      <c r="H1123" s="3492" t="s">
        <v>21</v>
      </c>
      <c r="I1123" s="3479" t="s">
        <v>3552</v>
      </c>
      <c r="J1123" s="3479">
        <f>'[2]典型户型修正-办公'!S1128</f>
        <v>75</v>
      </c>
      <c r="K1123" s="3479">
        <f>'[2]典型户型修正-办公'!R1128</f>
        <v>14318</v>
      </c>
    </row>
    <row r="1124" spans="1:11">
      <c r="A1124" s="3492"/>
      <c r="B1124" s="3493">
        <v>1106</v>
      </c>
      <c r="C1124" s="3494">
        <v>16</v>
      </c>
      <c r="D1124" s="3494" t="s">
        <v>3788</v>
      </c>
      <c r="E1124" s="3494">
        <v>50.33</v>
      </c>
      <c r="F1124" s="3494">
        <v>3</v>
      </c>
      <c r="G1124" s="3494" t="s">
        <v>3407</v>
      </c>
      <c r="H1124" s="3492" t="s">
        <v>21</v>
      </c>
      <c r="I1124" s="3479" t="s">
        <v>3552</v>
      </c>
      <c r="J1124" s="3479">
        <f>'[2]典型户型修正-办公'!S1129</f>
        <v>72</v>
      </c>
      <c r="K1124" s="3479">
        <f>'[2]典型户型修正-办公'!R1129</f>
        <v>14318</v>
      </c>
    </row>
    <row r="1125" spans="1:11">
      <c r="A1125" s="3492"/>
      <c r="B1125" s="3493">
        <v>1107</v>
      </c>
      <c r="C1125" s="3494">
        <v>16</v>
      </c>
      <c r="D1125" s="3494" t="s">
        <v>3789</v>
      </c>
      <c r="E1125" s="3494">
        <v>50.33</v>
      </c>
      <c r="F1125" s="3494">
        <v>3</v>
      </c>
      <c r="G1125" s="3494" t="s">
        <v>3407</v>
      </c>
      <c r="H1125" s="3492" t="s">
        <v>21</v>
      </c>
      <c r="I1125" s="3479" t="s">
        <v>3552</v>
      </c>
      <c r="J1125" s="3479">
        <f>'[2]典型户型修正-办公'!S1130</f>
        <v>72</v>
      </c>
      <c r="K1125" s="3479">
        <f>'[2]典型户型修正-办公'!R1130</f>
        <v>14318</v>
      </c>
    </row>
    <row r="1126" spans="1:11">
      <c r="A1126" s="3492"/>
      <c r="B1126" s="3493">
        <v>1108</v>
      </c>
      <c r="C1126" s="3494">
        <v>16</v>
      </c>
      <c r="D1126" s="3494" t="s">
        <v>3790</v>
      </c>
      <c r="E1126" s="3494">
        <v>50.33</v>
      </c>
      <c r="F1126" s="3494">
        <v>3</v>
      </c>
      <c r="G1126" s="3494" t="s">
        <v>3407</v>
      </c>
      <c r="H1126" s="3492" t="s">
        <v>21</v>
      </c>
      <c r="I1126" s="3479" t="s">
        <v>3552</v>
      </c>
      <c r="J1126" s="3479">
        <f>'[2]典型户型修正-办公'!S1131</f>
        <v>72</v>
      </c>
      <c r="K1126" s="3479">
        <f>'[2]典型户型修正-办公'!R1131</f>
        <v>14318</v>
      </c>
    </row>
    <row r="1127" spans="1:11">
      <c r="A1127" s="3492"/>
      <c r="B1127" s="3493">
        <v>1109</v>
      </c>
      <c r="C1127" s="3494">
        <v>16</v>
      </c>
      <c r="D1127" s="3494" t="s">
        <v>3791</v>
      </c>
      <c r="E1127" s="3494">
        <v>50.33</v>
      </c>
      <c r="F1127" s="3494">
        <v>3</v>
      </c>
      <c r="G1127" s="3494" t="s">
        <v>3407</v>
      </c>
      <c r="H1127" s="3492" t="s">
        <v>21</v>
      </c>
      <c r="I1127" s="3479" t="s">
        <v>3552</v>
      </c>
      <c r="J1127" s="3479">
        <f>'[2]典型户型修正-办公'!S1132</f>
        <v>72</v>
      </c>
      <c r="K1127" s="3479">
        <f>'[2]典型户型修正-办公'!R1132</f>
        <v>14318</v>
      </c>
    </row>
    <row r="1128" spans="1:11">
      <c r="A1128" s="3492"/>
      <c r="B1128" s="3493">
        <v>1110</v>
      </c>
      <c r="C1128" s="3494">
        <v>16</v>
      </c>
      <c r="D1128" s="3494" t="s">
        <v>3792</v>
      </c>
      <c r="E1128" s="3494">
        <v>50.33</v>
      </c>
      <c r="F1128" s="3494">
        <v>3</v>
      </c>
      <c r="G1128" s="3494" t="s">
        <v>3407</v>
      </c>
      <c r="H1128" s="3492" t="s">
        <v>21</v>
      </c>
      <c r="I1128" s="3479" t="s">
        <v>3552</v>
      </c>
      <c r="J1128" s="3479">
        <f>'[2]典型户型修正-办公'!S1133</f>
        <v>72</v>
      </c>
      <c r="K1128" s="3479">
        <f>'[2]典型户型修正-办公'!R1133</f>
        <v>14318</v>
      </c>
    </row>
    <row r="1129" spans="1:11">
      <c r="A1129" s="3492"/>
      <c r="B1129" s="3493">
        <v>1111</v>
      </c>
      <c r="C1129" s="3494">
        <v>16</v>
      </c>
      <c r="D1129" s="3494" t="s">
        <v>3793</v>
      </c>
      <c r="E1129" s="3494">
        <v>50.33</v>
      </c>
      <c r="F1129" s="3494">
        <v>3</v>
      </c>
      <c r="G1129" s="3494" t="s">
        <v>3407</v>
      </c>
      <c r="H1129" s="3492" t="s">
        <v>21</v>
      </c>
      <c r="I1129" s="3479" t="s">
        <v>3552</v>
      </c>
      <c r="J1129" s="3479">
        <f>'[2]典型户型修正-办公'!S1134</f>
        <v>72</v>
      </c>
      <c r="K1129" s="3479">
        <f>'[2]典型户型修正-办公'!R1134</f>
        <v>14318</v>
      </c>
    </row>
    <row r="1130" spans="1:11">
      <c r="A1130" s="3492"/>
      <c r="B1130" s="3493">
        <v>1112</v>
      </c>
      <c r="C1130" s="3494">
        <v>16</v>
      </c>
      <c r="D1130" s="3494" t="s">
        <v>3794</v>
      </c>
      <c r="E1130" s="3494">
        <v>50.33</v>
      </c>
      <c r="F1130" s="3494">
        <v>3</v>
      </c>
      <c r="G1130" s="3494" t="s">
        <v>3407</v>
      </c>
      <c r="H1130" s="3492" t="s">
        <v>21</v>
      </c>
      <c r="I1130" s="3479" t="s">
        <v>3552</v>
      </c>
      <c r="J1130" s="3479">
        <f>'[2]典型户型修正-办公'!S1135</f>
        <v>72</v>
      </c>
      <c r="K1130" s="3479">
        <f>'[2]典型户型修正-办公'!R1135</f>
        <v>14318</v>
      </c>
    </row>
    <row r="1131" spans="1:11">
      <c r="A1131" s="3492"/>
      <c r="B1131" s="3493">
        <v>1113</v>
      </c>
      <c r="C1131" s="3494">
        <v>16</v>
      </c>
      <c r="D1131" s="3494" t="s">
        <v>3795</v>
      </c>
      <c r="E1131" s="3494">
        <v>50.33</v>
      </c>
      <c r="F1131" s="3494">
        <v>3</v>
      </c>
      <c r="G1131" s="3494" t="s">
        <v>3407</v>
      </c>
      <c r="H1131" s="3492" t="s">
        <v>21</v>
      </c>
      <c r="I1131" s="3479" t="s">
        <v>3552</v>
      </c>
      <c r="J1131" s="3479">
        <f>'[2]典型户型修正-办公'!S1136</f>
        <v>72</v>
      </c>
      <c r="K1131" s="3479">
        <f>'[2]典型户型修正-办公'!R1136</f>
        <v>14318</v>
      </c>
    </row>
    <row r="1132" spans="1:11">
      <c r="A1132" s="3492"/>
      <c r="B1132" s="3493">
        <v>1114</v>
      </c>
      <c r="C1132" s="3494">
        <v>16</v>
      </c>
      <c r="D1132" s="3494" t="s">
        <v>3796</v>
      </c>
      <c r="E1132" s="3494">
        <v>50.33</v>
      </c>
      <c r="F1132" s="3494">
        <v>3</v>
      </c>
      <c r="G1132" s="3494" t="s">
        <v>3407</v>
      </c>
      <c r="H1132" s="3492" t="s">
        <v>21</v>
      </c>
      <c r="I1132" s="3479" t="s">
        <v>3552</v>
      </c>
      <c r="J1132" s="3479">
        <f>'[2]典型户型修正-办公'!S1137</f>
        <v>72</v>
      </c>
      <c r="K1132" s="3479">
        <f>'[2]典型户型修正-办公'!R1137</f>
        <v>14318</v>
      </c>
    </row>
    <row r="1133" spans="1:11">
      <c r="A1133" s="3492"/>
      <c r="B1133" s="3493">
        <v>1115</v>
      </c>
      <c r="C1133" s="3494">
        <v>16</v>
      </c>
      <c r="D1133" s="3494" t="s">
        <v>3797</v>
      </c>
      <c r="E1133" s="3494">
        <v>50.33</v>
      </c>
      <c r="F1133" s="3494">
        <v>3</v>
      </c>
      <c r="G1133" s="3494" t="s">
        <v>3407</v>
      </c>
      <c r="H1133" s="3492" t="s">
        <v>21</v>
      </c>
      <c r="I1133" s="3479" t="s">
        <v>3552</v>
      </c>
      <c r="J1133" s="3479">
        <f>'[2]典型户型修正-办公'!S1138</f>
        <v>72</v>
      </c>
      <c r="K1133" s="3479">
        <f>'[2]典型户型修正-办公'!R1138</f>
        <v>14318</v>
      </c>
    </row>
    <row r="1134" spans="1:11">
      <c r="A1134" s="3492"/>
      <c r="B1134" s="3493">
        <v>1116</v>
      </c>
      <c r="C1134" s="3494">
        <v>16</v>
      </c>
      <c r="D1134" s="3494" t="s">
        <v>3798</v>
      </c>
      <c r="E1134" s="3494">
        <v>50.33</v>
      </c>
      <c r="F1134" s="3494">
        <v>3</v>
      </c>
      <c r="G1134" s="3494" t="s">
        <v>3407</v>
      </c>
      <c r="H1134" s="3492" t="s">
        <v>21</v>
      </c>
      <c r="I1134" s="3479" t="s">
        <v>3552</v>
      </c>
      <c r="J1134" s="3479">
        <f>'[2]典型户型修正-办公'!S1139</f>
        <v>72</v>
      </c>
      <c r="K1134" s="3479">
        <f>'[2]典型户型修正-办公'!R1139</f>
        <v>14318</v>
      </c>
    </row>
    <row r="1135" spans="1:11">
      <c r="A1135" s="3492"/>
      <c r="B1135" s="3493">
        <v>1117</v>
      </c>
      <c r="C1135" s="3494">
        <v>16</v>
      </c>
      <c r="D1135" s="3494" t="s">
        <v>3799</v>
      </c>
      <c r="E1135" s="3494">
        <v>50.33</v>
      </c>
      <c r="F1135" s="3494">
        <v>3</v>
      </c>
      <c r="G1135" s="3494" t="s">
        <v>3407</v>
      </c>
      <c r="H1135" s="3492" t="s">
        <v>21</v>
      </c>
      <c r="I1135" s="3479" t="s">
        <v>3552</v>
      </c>
      <c r="J1135" s="3479">
        <f>'[2]典型户型修正-办公'!S1140</f>
        <v>72</v>
      </c>
      <c r="K1135" s="3479">
        <f>'[2]典型户型修正-办公'!R1140</f>
        <v>14318</v>
      </c>
    </row>
    <row r="1136" spans="1:11">
      <c r="A1136" s="3492"/>
      <c r="B1136" s="3493">
        <v>1118</v>
      </c>
      <c r="C1136" s="3494">
        <v>16</v>
      </c>
      <c r="D1136" s="3494" t="s">
        <v>3800</v>
      </c>
      <c r="E1136" s="3494">
        <v>50.33</v>
      </c>
      <c r="F1136" s="3494">
        <v>3</v>
      </c>
      <c r="G1136" s="3494" t="s">
        <v>3407</v>
      </c>
      <c r="H1136" s="3492" t="s">
        <v>21</v>
      </c>
      <c r="I1136" s="3479" t="s">
        <v>3552</v>
      </c>
      <c r="J1136" s="3479">
        <f>'[2]典型户型修正-办公'!S1141</f>
        <v>72</v>
      </c>
      <c r="K1136" s="3479">
        <f>'[2]典型户型修正-办公'!R1141</f>
        <v>14318</v>
      </c>
    </row>
    <row r="1137" spans="1:11">
      <c r="A1137" s="3492"/>
      <c r="B1137" s="3493">
        <v>1119</v>
      </c>
      <c r="C1137" s="3494">
        <v>16</v>
      </c>
      <c r="D1137" s="3494" t="s">
        <v>3801</v>
      </c>
      <c r="E1137" s="3494">
        <v>50.33</v>
      </c>
      <c r="F1137" s="3494">
        <v>3</v>
      </c>
      <c r="G1137" s="3494" t="s">
        <v>3407</v>
      </c>
      <c r="H1137" s="3492" t="s">
        <v>21</v>
      </c>
      <c r="I1137" s="3479" t="s">
        <v>3552</v>
      </c>
      <c r="J1137" s="3479">
        <f>'[2]典型户型修正-办公'!S1142</f>
        <v>72</v>
      </c>
      <c r="K1137" s="3479">
        <f>'[2]典型户型修正-办公'!R1142</f>
        <v>14318</v>
      </c>
    </row>
    <row r="1138" spans="1:11">
      <c r="A1138" s="3492"/>
      <c r="B1138" s="3493">
        <v>1120</v>
      </c>
      <c r="C1138" s="3494">
        <v>16</v>
      </c>
      <c r="D1138" s="3494" t="s">
        <v>3802</v>
      </c>
      <c r="E1138" s="3494">
        <v>69.77</v>
      </c>
      <c r="F1138" s="3494">
        <v>3</v>
      </c>
      <c r="G1138" s="3494" t="s">
        <v>3407</v>
      </c>
      <c r="H1138" s="3492" t="s">
        <v>21</v>
      </c>
      <c r="I1138" s="3479" t="s">
        <v>3552</v>
      </c>
      <c r="J1138" s="3479">
        <f>'[2]典型户型修正-办公'!S1143</f>
        <v>101</v>
      </c>
      <c r="K1138" s="3479">
        <f>'[2]典型户型修正-办公'!R1143</f>
        <v>14461</v>
      </c>
    </row>
    <row r="1139" spans="1:11">
      <c r="A1139" s="3492"/>
      <c r="B1139" s="3493">
        <v>1121</v>
      </c>
      <c r="C1139" s="3494">
        <v>16</v>
      </c>
      <c r="D1139" s="3494" t="s">
        <v>3803</v>
      </c>
      <c r="E1139" s="3494">
        <v>38.65</v>
      </c>
      <c r="F1139" s="3494">
        <v>3</v>
      </c>
      <c r="G1139" s="3494" t="s">
        <v>3407</v>
      </c>
      <c r="H1139" s="3492" t="s">
        <v>21</v>
      </c>
      <c r="I1139" s="3479" t="s">
        <v>3552</v>
      </c>
      <c r="J1139" s="3479">
        <f>'[2]典型户型修正-办公'!S1144</f>
        <v>55</v>
      </c>
      <c r="K1139" s="3479">
        <f>'[2]典型户型修正-办公'!R1144</f>
        <v>14318</v>
      </c>
    </row>
    <row r="1140" spans="1:11">
      <c r="A1140" s="3492"/>
      <c r="B1140" s="3493">
        <v>1122</v>
      </c>
      <c r="C1140" s="3494">
        <v>16</v>
      </c>
      <c r="D1140" s="3494" t="s">
        <v>3804</v>
      </c>
      <c r="E1140" s="3494">
        <v>41.99</v>
      </c>
      <c r="F1140" s="3494">
        <v>3</v>
      </c>
      <c r="G1140" s="3494" t="s">
        <v>3407</v>
      </c>
      <c r="H1140" s="3492" t="s">
        <v>21</v>
      </c>
      <c r="I1140" s="3479" t="s">
        <v>3552</v>
      </c>
      <c r="J1140" s="3479">
        <f>'[2]典型户型修正-办公'!S1145</f>
        <v>60</v>
      </c>
      <c r="K1140" s="3479">
        <f>'[2]典型户型修正-办公'!R1145</f>
        <v>14318</v>
      </c>
    </row>
    <row r="1141" spans="1:11">
      <c r="A1141" s="3492"/>
      <c r="B1141" s="3493">
        <v>1123</v>
      </c>
      <c r="C1141" s="3494">
        <v>16</v>
      </c>
      <c r="D1141" s="3494" t="s">
        <v>3805</v>
      </c>
      <c r="E1141" s="3494">
        <v>44.72</v>
      </c>
      <c r="F1141" s="3494">
        <v>3</v>
      </c>
      <c r="G1141" s="3494" t="s">
        <v>3407</v>
      </c>
      <c r="H1141" s="3492" t="s">
        <v>21</v>
      </c>
      <c r="I1141" s="3479" t="s">
        <v>3552</v>
      </c>
      <c r="J1141" s="3479">
        <f>'[2]典型户型修正-办公'!S1146</f>
        <v>64</v>
      </c>
      <c r="K1141" s="3479">
        <f>'[2]典型户型修正-办公'!R1146</f>
        <v>14318</v>
      </c>
    </row>
    <row r="1142" spans="1:11">
      <c r="A1142" s="3492"/>
      <c r="B1142" s="3493">
        <v>1124</v>
      </c>
      <c r="C1142" s="3494">
        <v>16</v>
      </c>
      <c r="D1142" s="3494" t="s">
        <v>3806</v>
      </c>
      <c r="E1142" s="3494">
        <v>46.83</v>
      </c>
      <c r="F1142" s="3494">
        <v>3</v>
      </c>
      <c r="G1142" s="3494" t="s">
        <v>3407</v>
      </c>
      <c r="H1142" s="3492" t="s">
        <v>21</v>
      </c>
      <c r="I1142" s="3479" t="s">
        <v>3552</v>
      </c>
      <c r="J1142" s="3479">
        <f>'[2]典型户型修正-办公'!S1147</f>
        <v>67</v>
      </c>
      <c r="K1142" s="3479">
        <f>'[2]典型户型修正-办公'!R1147</f>
        <v>14318</v>
      </c>
    </row>
    <row r="1143" spans="1:11">
      <c r="A1143" s="3492"/>
      <c r="B1143" s="3493">
        <v>1125</v>
      </c>
      <c r="C1143" s="3494">
        <v>16</v>
      </c>
      <c r="D1143" s="3494" t="s">
        <v>3807</v>
      </c>
      <c r="E1143" s="3494">
        <v>48.33</v>
      </c>
      <c r="F1143" s="3494">
        <v>3</v>
      </c>
      <c r="G1143" s="3494" t="s">
        <v>3407</v>
      </c>
      <c r="H1143" s="3492" t="s">
        <v>21</v>
      </c>
      <c r="I1143" s="3479" t="s">
        <v>3552</v>
      </c>
      <c r="J1143" s="3479">
        <f>'[2]典型户型修正-办公'!S1148</f>
        <v>69</v>
      </c>
      <c r="K1143" s="3479">
        <f>'[2]典型户型修正-办公'!R1148</f>
        <v>14318</v>
      </c>
    </row>
    <row r="1144" spans="1:11">
      <c r="A1144" s="3492"/>
      <c r="B1144" s="3493">
        <v>1126</v>
      </c>
      <c r="C1144" s="3494">
        <v>16</v>
      </c>
      <c r="D1144" s="3494" t="s">
        <v>3808</v>
      </c>
      <c r="E1144" s="3494">
        <v>49.3</v>
      </c>
      <c r="F1144" s="3494">
        <v>3</v>
      </c>
      <c r="G1144" s="3494" t="s">
        <v>3407</v>
      </c>
      <c r="H1144" s="3492" t="s">
        <v>21</v>
      </c>
      <c r="I1144" s="3479" t="s">
        <v>3552</v>
      </c>
      <c r="J1144" s="3479">
        <f>'[2]典型户型修正-办公'!S1149</f>
        <v>71</v>
      </c>
      <c r="K1144" s="3479">
        <f>'[2]典型户型修正-办公'!R1149</f>
        <v>14318</v>
      </c>
    </row>
    <row r="1145" spans="1:11">
      <c r="A1145" s="3492"/>
      <c r="B1145" s="3493">
        <v>1127</v>
      </c>
      <c r="C1145" s="3494">
        <v>16</v>
      </c>
      <c r="D1145" s="3494" t="s">
        <v>3809</v>
      </c>
      <c r="E1145" s="3494">
        <v>49.59</v>
      </c>
      <c r="F1145" s="3494">
        <v>3</v>
      </c>
      <c r="G1145" s="3494" t="s">
        <v>3407</v>
      </c>
      <c r="H1145" s="3492" t="s">
        <v>21</v>
      </c>
      <c r="I1145" s="3479" t="s">
        <v>3552</v>
      </c>
      <c r="J1145" s="3479">
        <f>'[2]典型户型修正-办公'!S1150</f>
        <v>71</v>
      </c>
      <c r="K1145" s="3479">
        <f>'[2]典型户型修正-办公'!R1150</f>
        <v>14318</v>
      </c>
    </row>
    <row r="1146" spans="1:11">
      <c r="A1146" s="3492"/>
      <c r="B1146" s="3493">
        <v>1128</v>
      </c>
      <c r="C1146" s="3494">
        <v>16</v>
      </c>
      <c r="D1146" s="3494" t="s">
        <v>3810</v>
      </c>
      <c r="E1146" s="3494">
        <v>49.28</v>
      </c>
      <c r="F1146" s="3494">
        <v>3</v>
      </c>
      <c r="G1146" s="3494" t="s">
        <v>3407</v>
      </c>
      <c r="H1146" s="3492" t="s">
        <v>21</v>
      </c>
      <c r="I1146" s="3479" t="s">
        <v>3552</v>
      </c>
      <c r="J1146" s="3479">
        <f>'[2]典型户型修正-办公'!S1151</f>
        <v>71</v>
      </c>
      <c r="K1146" s="3479">
        <f>'[2]典型户型修正-办公'!R1151</f>
        <v>14318</v>
      </c>
    </row>
    <row r="1147" spans="1:11">
      <c r="A1147" s="3492"/>
      <c r="B1147" s="3493">
        <v>1129</v>
      </c>
      <c r="C1147" s="3494">
        <v>16</v>
      </c>
      <c r="D1147" s="3494" t="s">
        <v>3811</v>
      </c>
      <c r="E1147" s="3494">
        <v>48.41</v>
      </c>
      <c r="F1147" s="3494">
        <v>3</v>
      </c>
      <c r="G1147" s="3494" t="s">
        <v>3407</v>
      </c>
      <c r="H1147" s="3492" t="s">
        <v>21</v>
      </c>
      <c r="I1147" s="3479" t="s">
        <v>3552</v>
      </c>
      <c r="J1147" s="3479">
        <f>'[2]典型户型修正-办公'!S1152</f>
        <v>69</v>
      </c>
      <c r="K1147" s="3479">
        <f>'[2]典型户型修正-办公'!R1152</f>
        <v>14318</v>
      </c>
    </row>
    <row r="1148" spans="1:11">
      <c r="A1148" s="3492"/>
      <c r="B1148" s="3493">
        <v>1130</v>
      </c>
      <c r="C1148" s="3494">
        <v>16</v>
      </c>
      <c r="D1148" s="3494" t="s">
        <v>3812</v>
      </c>
      <c r="E1148" s="3494">
        <v>47.44</v>
      </c>
      <c r="F1148" s="3494">
        <v>3</v>
      </c>
      <c r="G1148" s="3494" t="s">
        <v>3407</v>
      </c>
      <c r="H1148" s="3492" t="s">
        <v>21</v>
      </c>
      <c r="I1148" s="3479" t="s">
        <v>3552</v>
      </c>
      <c r="J1148" s="3479">
        <f>'[2]典型户型修正-办公'!S1153</f>
        <v>68</v>
      </c>
      <c r="K1148" s="3479">
        <f>'[2]典型户型修正-办公'!R1153</f>
        <v>14318</v>
      </c>
    </row>
    <row r="1149" spans="1:11">
      <c r="A1149" s="3492"/>
      <c r="B1149" s="3493">
        <v>1131</v>
      </c>
      <c r="C1149" s="3494">
        <v>17</v>
      </c>
      <c r="D1149" s="3494">
        <v>1701</v>
      </c>
      <c r="E1149" s="3502">
        <v>52.2</v>
      </c>
      <c r="F1149" s="3494">
        <v>3</v>
      </c>
      <c r="G1149" s="3494" t="s">
        <v>3407</v>
      </c>
      <c r="H1149" s="3492" t="s">
        <v>21</v>
      </c>
      <c r="I1149" s="3479" t="s">
        <v>3709</v>
      </c>
      <c r="J1149" s="3479">
        <f>'[2]典型户型修正-办公'!S1154</f>
        <v>76</v>
      </c>
      <c r="K1149" s="3479">
        <f>'[2]典型户型修正-办公'!R1154</f>
        <v>14529</v>
      </c>
    </row>
    <row r="1150" spans="1:11">
      <c r="A1150" s="3492"/>
      <c r="B1150" s="3493">
        <v>1132</v>
      </c>
      <c r="C1150" s="3494">
        <v>17</v>
      </c>
      <c r="D1150" s="3494">
        <v>1702</v>
      </c>
      <c r="E1150" s="3502">
        <v>50.33</v>
      </c>
      <c r="F1150" s="3494">
        <v>3</v>
      </c>
      <c r="G1150" s="3494" t="s">
        <v>3407</v>
      </c>
      <c r="H1150" s="3492" t="s">
        <v>21</v>
      </c>
      <c r="I1150" s="3479" t="s">
        <v>3709</v>
      </c>
      <c r="J1150" s="3479">
        <f>'[2]典型户型修正-办公'!S1155</f>
        <v>73</v>
      </c>
      <c r="K1150" s="3479">
        <f>'[2]典型户型修正-办公'!R1155</f>
        <v>14529</v>
      </c>
    </row>
    <row r="1151" spans="1:11">
      <c r="A1151" s="3492"/>
      <c r="B1151" s="3493">
        <v>1133</v>
      </c>
      <c r="C1151" s="3494">
        <v>17</v>
      </c>
      <c r="D1151" s="3494" t="s">
        <v>3821</v>
      </c>
      <c r="E1151" s="3494">
        <v>50.33</v>
      </c>
      <c r="F1151" s="3494">
        <v>3</v>
      </c>
      <c r="G1151" s="3494" t="s">
        <v>3407</v>
      </c>
      <c r="H1151" s="3492" t="s">
        <v>21</v>
      </c>
      <c r="I1151" s="3479" t="s">
        <v>3709</v>
      </c>
      <c r="J1151" s="3479">
        <f>'[2]典型户型修正-办公'!S1156</f>
        <v>73</v>
      </c>
      <c r="K1151" s="3479">
        <f>'[2]典型户型修正-办公'!R1156</f>
        <v>14529</v>
      </c>
    </row>
    <row r="1152" spans="1:11">
      <c r="A1152" s="3492"/>
      <c r="B1152" s="3493">
        <v>1134</v>
      </c>
      <c r="C1152" s="3494">
        <v>17</v>
      </c>
      <c r="D1152" s="3494">
        <v>1704</v>
      </c>
      <c r="E1152" s="3502">
        <v>50.33</v>
      </c>
      <c r="F1152" s="3494">
        <v>3</v>
      </c>
      <c r="G1152" s="3494" t="s">
        <v>3407</v>
      </c>
      <c r="H1152" s="3492" t="s">
        <v>21</v>
      </c>
      <c r="I1152" s="3479" t="s">
        <v>3709</v>
      </c>
      <c r="J1152" s="3479">
        <f>'[2]典型户型修正-办公'!S1157</f>
        <v>73</v>
      </c>
      <c r="K1152" s="3479">
        <f>'[2]典型户型修正-办公'!R1157</f>
        <v>14529</v>
      </c>
    </row>
    <row r="1153" spans="1:11">
      <c r="A1153" s="3492"/>
      <c r="B1153" s="3493">
        <v>1135</v>
      </c>
      <c r="C1153" s="3494">
        <v>17</v>
      </c>
      <c r="D1153" s="3494">
        <v>1705</v>
      </c>
      <c r="E1153" s="3502">
        <v>50.33</v>
      </c>
      <c r="F1153" s="3494">
        <v>3</v>
      </c>
      <c r="G1153" s="3494" t="s">
        <v>3407</v>
      </c>
      <c r="H1153" s="3492" t="s">
        <v>21</v>
      </c>
      <c r="I1153" s="3479" t="s">
        <v>3709</v>
      </c>
      <c r="J1153" s="3479">
        <f>'[2]典型户型修正-办公'!S1158</f>
        <v>73</v>
      </c>
      <c r="K1153" s="3479">
        <f>'[2]典型户型修正-办公'!R1158</f>
        <v>14529</v>
      </c>
    </row>
    <row r="1154" spans="1:11">
      <c r="A1154" s="3492"/>
      <c r="B1154" s="3493">
        <v>1136</v>
      </c>
      <c r="C1154" s="3494">
        <v>17</v>
      </c>
      <c r="D1154" s="3494">
        <v>1706</v>
      </c>
      <c r="E1154" s="3502">
        <v>50.33</v>
      </c>
      <c r="F1154" s="3494">
        <v>3</v>
      </c>
      <c r="G1154" s="3494" t="s">
        <v>3407</v>
      </c>
      <c r="H1154" s="3492" t="s">
        <v>21</v>
      </c>
      <c r="I1154" s="3479" t="s">
        <v>3709</v>
      </c>
      <c r="J1154" s="3479">
        <f>'[2]典型户型修正-办公'!S1159</f>
        <v>73</v>
      </c>
      <c r="K1154" s="3479">
        <f>'[2]典型户型修正-办公'!R1159</f>
        <v>14529</v>
      </c>
    </row>
    <row r="1155" spans="1:11">
      <c r="A1155" s="3492"/>
      <c r="B1155" s="3493">
        <v>1137</v>
      </c>
      <c r="C1155" s="3494">
        <v>17</v>
      </c>
      <c r="D1155" s="3494" t="s">
        <v>3822</v>
      </c>
      <c r="E1155" s="3494">
        <v>50.33</v>
      </c>
      <c r="F1155" s="3494">
        <v>3</v>
      </c>
      <c r="G1155" s="3494" t="s">
        <v>3407</v>
      </c>
      <c r="H1155" s="3492" t="s">
        <v>21</v>
      </c>
      <c r="I1155" s="3479" t="s">
        <v>3709</v>
      </c>
      <c r="J1155" s="3479">
        <f>'[2]典型户型修正-办公'!S1160</f>
        <v>73</v>
      </c>
      <c r="K1155" s="3479">
        <f>'[2]典型户型修正-办公'!R1160</f>
        <v>14529</v>
      </c>
    </row>
    <row r="1156" spans="1:11">
      <c r="A1156" s="3492"/>
      <c r="B1156" s="3493">
        <v>1138</v>
      </c>
      <c r="C1156" s="3494">
        <v>17</v>
      </c>
      <c r="D1156" s="3494" t="s">
        <v>3823</v>
      </c>
      <c r="E1156" s="3494">
        <v>50.33</v>
      </c>
      <c r="F1156" s="3494">
        <v>3</v>
      </c>
      <c r="G1156" s="3494" t="s">
        <v>3407</v>
      </c>
      <c r="H1156" s="3492" t="s">
        <v>21</v>
      </c>
      <c r="I1156" s="3479" t="s">
        <v>3709</v>
      </c>
      <c r="J1156" s="3479">
        <f>'[2]典型户型修正-办公'!S1161</f>
        <v>73</v>
      </c>
      <c r="K1156" s="3479">
        <f>'[2]典型户型修正-办公'!R1161</f>
        <v>14529</v>
      </c>
    </row>
    <row r="1157" spans="1:11">
      <c r="A1157" s="3492"/>
      <c r="B1157" s="3493">
        <v>1139</v>
      </c>
      <c r="C1157" s="3494">
        <v>17</v>
      </c>
      <c r="D1157" s="3494">
        <v>1709</v>
      </c>
      <c r="E1157" s="3502">
        <v>50.33</v>
      </c>
      <c r="F1157" s="3494">
        <v>3</v>
      </c>
      <c r="G1157" s="3494" t="s">
        <v>3407</v>
      </c>
      <c r="H1157" s="3492" t="s">
        <v>21</v>
      </c>
      <c r="I1157" s="3479" t="s">
        <v>3709</v>
      </c>
      <c r="J1157" s="3479">
        <f>'[2]典型户型修正-办公'!S1162</f>
        <v>73</v>
      </c>
      <c r="K1157" s="3479">
        <f>'[2]典型户型修正-办公'!R1162</f>
        <v>14529</v>
      </c>
    </row>
    <row r="1158" spans="1:11">
      <c r="A1158" s="3492"/>
      <c r="B1158" s="3493">
        <v>1140</v>
      </c>
      <c r="C1158" s="3494">
        <v>17</v>
      </c>
      <c r="D1158" s="3494" t="s">
        <v>3824</v>
      </c>
      <c r="E1158" s="3494">
        <v>50.33</v>
      </c>
      <c r="F1158" s="3494">
        <v>3</v>
      </c>
      <c r="G1158" s="3494" t="s">
        <v>3407</v>
      </c>
      <c r="H1158" s="3492" t="s">
        <v>21</v>
      </c>
      <c r="I1158" s="3479" t="s">
        <v>3709</v>
      </c>
      <c r="J1158" s="3479">
        <f>'[2]典型户型修正-办公'!S1163</f>
        <v>73</v>
      </c>
      <c r="K1158" s="3479">
        <f>'[2]典型户型修正-办公'!R1163</f>
        <v>14529</v>
      </c>
    </row>
    <row r="1159" spans="1:11">
      <c r="A1159" s="3492"/>
      <c r="B1159" s="3493">
        <v>1141</v>
      </c>
      <c r="C1159" s="3494">
        <v>17</v>
      </c>
      <c r="D1159" s="3494" t="s">
        <v>3825</v>
      </c>
      <c r="E1159" s="3494">
        <v>50.33</v>
      </c>
      <c r="F1159" s="3494">
        <v>3</v>
      </c>
      <c r="G1159" s="3494" t="s">
        <v>3407</v>
      </c>
      <c r="H1159" s="3492" t="s">
        <v>21</v>
      </c>
      <c r="I1159" s="3479" t="s">
        <v>3709</v>
      </c>
      <c r="J1159" s="3479">
        <f>'[2]典型户型修正-办公'!S1164</f>
        <v>73</v>
      </c>
      <c r="K1159" s="3479">
        <f>'[2]典型户型修正-办公'!R1164</f>
        <v>14529</v>
      </c>
    </row>
    <row r="1160" spans="1:11">
      <c r="A1160" s="3492"/>
      <c r="B1160" s="3493">
        <v>1142</v>
      </c>
      <c r="C1160" s="3494">
        <v>17</v>
      </c>
      <c r="D1160" s="3494" t="s">
        <v>3826</v>
      </c>
      <c r="E1160" s="3494">
        <v>50.33</v>
      </c>
      <c r="F1160" s="3494">
        <v>3</v>
      </c>
      <c r="G1160" s="3494" t="s">
        <v>3407</v>
      </c>
      <c r="H1160" s="3492" t="s">
        <v>21</v>
      </c>
      <c r="I1160" s="3479" t="s">
        <v>3709</v>
      </c>
      <c r="J1160" s="3479">
        <f>'[2]典型户型修正-办公'!S1165</f>
        <v>73</v>
      </c>
      <c r="K1160" s="3479">
        <f>'[2]典型户型修正-办公'!R1165</f>
        <v>14529</v>
      </c>
    </row>
    <row r="1161" spans="1:11">
      <c r="A1161" s="3492"/>
      <c r="B1161" s="3493">
        <v>1143</v>
      </c>
      <c r="C1161" s="3494">
        <v>17</v>
      </c>
      <c r="D1161" s="3494" t="s">
        <v>3827</v>
      </c>
      <c r="E1161" s="3494">
        <v>50.33</v>
      </c>
      <c r="F1161" s="3494">
        <v>3</v>
      </c>
      <c r="G1161" s="3494" t="s">
        <v>3407</v>
      </c>
      <c r="H1161" s="3492" t="s">
        <v>21</v>
      </c>
      <c r="I1161" s="3479" t="s">
        <v>3709</v>
      </c>
      <c r="J1161" s="3479">
        <f>'[2]典型户型修正-办公'!S1166</f>
        <v>73</v>
      </c>
      <c r="K1161" s="3479">
        <f>'[2]典型户型修正-办公'!R1166</f>
        <v>14529</v>
      </c>
    </row>
    <row r="1162" spans="1:11">
      <c r="A1162" s="3492"/>
      <c r="B1162" s="3493">
        <v>1144</v>
      </c>
      <c r="C1162" s="3494">
        <v>17</v>
      </c>
      <c r="D1162" s="3494" t="s">
        <v>3828</v>
      </c>
      <c r="E1162" s="3494">
        <v>50.33</v>
      </c>
      <c r="F1162" s="3494">
        <v>3</v>
      </c>
      <c r="G1162" s="3494" t="s">
        <v>3407</v>
      </c>
      <c r="H1162" s="3492" t="s">
        <v>21</v>
      </c>
      <c r="I1162" s="3479" t="s">
        <v>3709</v>
      </c>
      <c r="J1162" s="3479">
        <f>'[2]典型户型修正-办公'!S1167</f>
        <v>73</v>
      </c>
      <c r="K1162" s="3479">
        <f>'[2]典型户型修正-办公'!R1167</f>
        <v>14529</v>
      </c>
    </row>
    <row r="1163" spans="1:11">
      <c r="A1163" s="3492"/>
      <c r="B1163" s="3493">
        <v>1145</v>
      </c>
      <c r="C1163" s="3494">
        <v>17</v>
      </c>
      <c r="D1163" s="3494" t="s">
        <v>3829</v>
      </c>
      <c r="E1163" s="3494">
        <v>50.33</v>
      </c>
      <c r="F1163" s="3494">
        <v>3</v>
      </c>
      <c r="G1163" s="3494" t="s">
        <v>3407</v>
      </c>
      <c r="H1163" s="3492" t="s">
        <v>21</v>
      </c>
      <c r="I1163" s="3479" t="s">
        <v>3709</v>
      </c>
      <c r="J1163" s="3479">
        <f>'[2]典型户型修正-办公'!S1168</f>
        <v>73</v>
      </c>
      <c r="K1163" s="3479">
        <f>'[2]典型户型修正-办公'!R1168</f>
        <v>14529</v>
      </c>
    </row>
    <row r="1164" spans="1:11">
      <c r="A1164" s="3492"/>
      <c r="B1164" s="3493">
        <v>1146</v>
      </c>
      <c r="C1164" s="3494">
        <v>17</v>
      </c>
      <c r="D1164" s="3494" t="s">
        <v>3830</v>
      </c>
      <c r="E1164" s="3494">
        <v>69.77</v>
      </c>
      <c r="F1164" s="3494">
        <v>3</v>
      </c>
      <c r="G1164" s="3494" t="s">
        <v>3407</v>
      </c>
      <c r="H1164" s="3492" t="s">
        <v>21</v>
      </c>
      <c r="I1164" s="3479" t="s">
        <v>3709</v>
      </c>
      <c r="J1164" s="3479">
        <f>'[2]典型户型修正-办公'!S1169</f>
        <v>102</v>
      </c>
      <c r="K1164" s="3479">
        <f>'[2]典型户型修正-办公'!R1169</f>
        <v>14674</v>
      </c>
    </row>
    <row r="1165" spans="1:11">
      <c r="A1165" s="3492"/>
      <c r="B1165" s="3493">
        <v>1147</v>
      </c>
      <c r="C1165" s="3494">
        <v>17</v>
      </c>
      <c r="D1165" s="3494" t="s">
        <v>3831</v>
      </c>
      <c r="E1165" s="3494">
        <v>38.65</v>
      </c>
      <c r="F1165" s="3494">
        <v>3</v>
      </c>
      <c r="G1165" s="3494" t="s">
        <v>3407</v>
      </c>
      <c r="H1165" s="3492" t="s">
        <v>21</v>
      </c>
      <c r="I1165" s="3479" t="s">
        <v>3709</v>
      </c>
      <c r="J1165" s="3479">
        <f>'[2]典型户型修正-办公'!S1170</f>
        <v>56</v>
      </c>
      <c r="K1165" s="3479">
        <f>'[2]典型户型修正-办公'!R1170</f>
        <v>14529</v>
      </c>
    </row>
    <row r="1166" spans="1:11">
      <c r="A1166" s="3492"/>
      <c r="B1166" s="3493">
        <v>1148</v>
      </c>
      <c r="C1166" s="3494">
        <v>17</v>
      </c>
      <c r="D1166" s="3494" t="s">
        <v>3832</v>
      </c>
      <c r="E1166" s="3494">
        <v>41.99</v>
      </c>
      <c r="F1166" s="3494">
        <v>3</v>
      </c>
      <c r="G1166" s="3494" t="s">
        <v>3407</v>
      </c>
      <c r="H1166" s="3492" t="s">
        <v>21</v>
      </c>
      <c r="I1166" s="3479" t="s">
        <v>3709</v>
      </c>
      <c r="J1166" s="3479">
        <f>'[2]典型户型修正-办公'!S1171</f>
        <v>61</v>
      </c>
      <c r="K1166" s="3479">
        <f>'[2]典型户型修正-办公'!R1171</f>
        <v>14529</v>
      </c>
    </row>
    <row r="1167" spans="1:11">
      <c r="A1167" s="3492"/>
      <c r="B1167" s="3493">
        <v>1149</v>
      </c>
      <c r="C1167" s="3494">
        <v>17</v>
      </c>
      <c r="D1167" s="3494" t="s">
        <v>3833</v>
      </c>
      <c r="E1167" s="3494">
        <v>44.72</v>
      </c>
      <c r="F1167" s="3494">
        <v>3</v>
      </c>
      <c r="G1167" s="3494" t="s">
        <v>3407</v>
      </c>
      <c r="H1167" s="3492" t="s">
        <v>21</v>
      </c>
      <c r="I1167" s="3479" t="s">
        <v>3709</v>
      </c>
      <c r="J1167" s="3479">
        <f>'[2]典型户型修正-办公'!S1172</f>
        <v>65</v>
      </c>
      <c r="K1167" s="3479">
        <f>'[2]典型户型修正-办公'!R1172</f>
        <v>14529</v>
      </c>
    </row>
    <row r="1168" spans="1:11">
      <c r="A1168" s="3492"/>
      <c r="B1168" s="3493">
        <v>1150</v>
      </c>
      <c r="C1168" s="3494">
        <v>17</v>
      </c>
      <c r="D1168" s="3494" t="s">
        <v>3834</v>
      </c>
      <c r="E1168" s="3494">
        <v>46.83</v>
      </c>
      <c r="F1168" s="3494">
        <v>3</v>
      </c>
      <c r="G1168" s="3494" t="s">
        <v>3407</v>
      </c>
      <c r="H1168" s="3492" t="s">
        <v>21</v>
      </c>
      <c r="I1168" s="3479" t="s">
        <v>3709</v>
      </c>
      <c r="J1168" s="3479">
        <f>'[2]典型户型修正-办公'!S1173</f>
        <v>68</v>
      </c>
      <c r="K1168" s="3479">
        <f>'[2]典型户型修正-办公'!R1173</f>
        <v>14529</v>
      </c>
    </row>
    <row r="1169" spans="1:11">
      <c r="A1169" s="3492"/>
      <c r="B1169" s="3493">
        <v>1151</v>
      </c>
      <c r="C1169" s="3494">
        <v>17</v>
      </c>
      <c r="D1169" s="3494" t="s">
        <v>3835</v>
      </c>
      <c r="E1169" s="3494">
        <v>48.33</v>
      </c>
      <c r="F1169" s="3494">
        <v>3</v>
      </c>
      <c r="G1169" s="3494" t="s">
        <v>3407</v>
      </c>
      <c r="H1169" s="3492" t="s">
        <v>21</v>
      </c>
      <c r="I1169" s="3479" t="s">
        <v>3709</v>
      </c>
      <c r="J1169" s="3479">
        <f>'[2]典型户型修正-办公'!S1174</f>
        <v>70</v>
      </c>
      <c r="K1169" s="3479">
        <f>'[2]典型户型修正-办公'!R1174</f>
        <v>14529</v>
      </c>
    </row>
    <row r="1170" spans="1:11">
      <c r="A1170" s="3492"/>
      <c r="B1170" s="3493">
        <v>1152</v>
      </c>
      <c r="C1170" s="3494">
        <v>17</v>
      </c>
      <c r="D1170" s="3494" t="s">
        <v>3836</v>
      </c>
      <c r="E1170" s="3494">
        <v>49.3</v>
      </c>
      <c r="F1170" s="3494">
        <v>3</v>
      </c>
      <c r="G1170" s="3494" t="s">
        <v>3407</v>
      </c>
      <c r="H1170" s="3492" t="s">
        <v>21</v>
      </c>
      <c r="I1170" s="3479" t="s">
        <v>3709</v>
      </c>
      <c r="J1170" s="3479">
        <f>'[2]典型户型修正-办公'!S1175</f>
        <v>72</v>
      </c>
      <c r="K1170" s="3479">
        <f>'[2]典型户型修正-办公'!R1175</f>
        <v>14529</v>
      </c>
    </row>
    <row r="1171" spans="1:11">
      <c r="A1171" s="3492"/>
      <c r="B1171" s="3493">
        <v>1153</v>
      </c>
      <c r="C1171" s="3494">
        <v>17</v>
      </c>
      <c r="D1171" s="3494" t="s">
        <v>3837</v>
      </c>
      <c r="E1171" s="3494">
        <v>49.59</v>
      </c>
      <c r="F1171" s="3494">
        <v>3</v>
      </c>
      <c r="G1171" s="3494" t="s">
        <v>3407</v>
      </c>
      <c r="H1171" s="3492" t="s">
        <v>21</v>
      </c>
      <c r="I1171" s="3479" t="s">
        <v>3709</v>
      </c>
      <c r="J1171" s="3479">
        <f>'[2]典型户型修正-办公'!S1176</f>
        <v>72</v>
      </c>
      <c r="K1171" s="3479">
        <f>'[2]典型户型修正-办公'!R1176</f>
        <v>14529</v>
      </c>
    </row>
    <row r="1172" spans="1:11">
      <c r="A1172" s="3492"/>
      <c r="B1172" s="3493">
        <v>1154</v>
      </c>
      <c r="C1172" s="3494">
        <v>17</v>
      </c>
      <c r="D1172" s="3494" t="s">
        <v>3838</v>
      </c>
      <c r="E1172" s="3494">
        <v>49.28</v>
      </c>
      <c r="F1172" s="3494">
        <v>3</v>
      </c>
      <c r="G1172" s="3494" t="s">
        <v>3407</v>
      </c>
      <c r="H1172" s="3492" t="s">
        <v>21</v>
      </c>
      <c r="I1172" s="3479" t="s">
        <v>3709</v>
      </c>
      <c r="J1172" s="3479">
        <f>'[2]典型户型修正-办公'!S1177</f>
        <v>72</v>
      </c>
      <c r="K1172" s="3479">
        <f>'[2]典型户型修正-办公'!R1177</f>
        <v>14529</v>
      </c>
    </row>
    <row r="1173" spans="1:11">
      <c r="A1173" s="3492"/>
      <c r="B1173" s="3493">
        <v>1155</v>
      </c>
      <c r="C1173" s="3494">
        <v>17</v>
      </c>
      <c r="D1173" s="3494" t="s">
        <v>3839</v>
      </c>
      <c r="E1173" s="3494">
        <v>48.41</v>
      </c>
      <c r="F1173" s="3494">
        <v>3</v>
      </c>
      <c r="G1173" s="3494" t="s">
        <v>3407</v>
      </c>
      <c r="H1173" s="3492" t="s">
        <v>21</v>
      </c>
      <c r="I1173" s="3479" t="s">
        <v>3709</v>
      </c>
      <c r="J1173" s="3479">
        <f>'[2]典型户型修正-办公'!S1178</f>
        <v>70</v>
      </c>
      <c r="K1173" s="3479">
        <f>'[2]典型户型修正-办公'!R1178</f>
        <v>14529</v>
      </c>
    </row>
    <row r="1174" spans="1:11">
      <c r="A1174" s="3492"/>
      <c r="B1174" s="3493">
        <v>1156</v>
      </c>
      <c r="C1174" s="3494">
        <v>17</v>
      </c>
      <c r="D1174" s="3494" t="s">
        <v>3840</v>
      </c>
      <c r="E1174" s="3494">
        <v>47.44</v>
      </c>
      <c r="F1174" s="3494">
        <v>3</v>
      </c>
      <c r="G1174" s="3494" t="s">
        <v>3407</v>
      </c>
      <c r="H1174" s="3492" t="s">
        <v>21</v>
      </c>
      <c r="I1174" s="3479" t="s">
        <v>3709</v>
      </c>
      <c r="J1174" s="3479">
        <f>'[2]典型户型修正-办公'!S1179</f>
        <v>69</v>
      </c>
      <c r="K1174" s="3479">
        <f>'[2]典型户型修正-办公'!R1179</f>
        <v>14529</v>
      </c>
    </row>
    <row r="1175" spans="1:11">
      <c r="A1175" s="3492"/>
      <c r="B1175" s="3493">
        <v>1157</v>
      </c>
      <c r="C1175" s="3494">
        <v>18</v>
      </c>
      <c r="D1175" s="3494" t="s">
        <v>3841</v>
      </c>
      <c r="E1175" s="3494">
        <v>52.2</v>
      </c>
      <c r="F1175" s="3494">
        <v>3</v>
      </c>
      <c r="G1175" s="3494" t="s">
        <v>3407</v>
      </c>
      <c r="H1175" s="3492" t="s">
        <v>21</v>
      </c>
      <c r="I1175" s="3479" t="s">
        <v>3709</v>
      </c>
      <c r="J1175" s="3479">
        <f>'[2]典型户型修正-办公'!S1180</f>
        <v>76</v>
      </c>
      <c r="K1175" s="3479">
        <f>'[2]典型户型修正-办公'!R1180</f>
        <v>14529</v>
      </c>
    </row>
    <row r="1176" spans="1:11">
      <c r="A1176" s="3492"/>
      <c r="B1176" s="3493">
        <v>1158</v>
      </c>
      <c r="C1176" s="3494">
        <v>18</v>
      </c>
      <c r="D1176" s="3494" t="s">
        <v>3842</v>
      </c>
      <c r="E1176" s="3494">
        <v>50.33</v>
      </c>
      <c r="F1176" s="3494">
        <v>3</v>
      </c>
      <c r="G1176" s="3494" t="s">
        <v>3407</v>
      </c>
      <c r="H1176" s="3492" t="s">
        <v>21</v>
      </c>
      <c r="I1176" s="3479" t="s">
        <v>3709</v>
      </c>
      <c r="J1176" s="3479">
        <f>'[2]典型户型修正-办公'!S1181</f>
        <v>73</v>
      </c>
      <c r="K1176" s="3479">
        <f>'[2]典型户型修正-办公'!R1181</f>
        <v>14529</v>
      </c>
    </row>
    <row r="1177" spans="1:11">
      <c r="A1177" s="3492"/>
      <c r="B1177" s="3493">
        <v>1159</v>
      </c>
      <c r="C1177" s="3494">
        <v>18</v>
      </c>
      <c r="D1177" s="3494" t="s">
        <v>3843</v>
      </c>
      <c r="E1177" s="3494">
        <v>50.33</v>
      </c>
      <c r="F1177" s="3494">
        <v>3</v>
      </c>
      <c r="G1177" s="3494" t="s">
        <v>3407</v>
      </c>
      <c r="H1177" s="3492" t="s">
        <v>21</v>
      </c>
      <c r="I1177" s="3479" t="s">
        <v>3709</v>
      </c>
      <c r="J1177" s="3479">
        <f>'[2]典型户型修正-办公'!S1182</f>
        <v>73</v>
      </c>
      <c r="K1177" s="3479">
        <f>'[2]典型户型修正-办公'!R1182</f>
        <v>14529</v>
      </c>
    </row>
    <row r="1178" spans="1:11">
      <c r="A1178" s="3492"/>
      <c r="B1178" s="3493">
        <v>1160</v>
      </c>
      <c r="C1178" s="3494">
        <v>18</v>
      </c>
      <c r="D1178" s="3494" t="s">
        <v>3844</v>
      </c>
      <c r="E1178" s="3494">
        <v>50.33</v>
      </c>
      <c r="F1178" s="3494">
        <v>3</v>
      </c>
      <c r="G1178" s="3494" t="s">
        <v>3407</v>
      </c>
      <c r="H1178" s="3492" t="s">
        <v>21</v>
      </c>
      <c r="I1178" s="3479" t="s">
        <v>3709</v>
      </c>
      <c r="J1178" s="3479">
        <f>'[2]典型户型修正-办公'!S1183</f>
        <v>73</v>
      </c>
      <c r="K1178" s="3479">
        <f>'[2]典型户型修正-办公'!R1183</f>
        <v>14529</v>
      </c>
    </row>
    <row r="1179" spans="1:11">
      <c r="A1179" s="3492"/>
      <c r="B1179" s="3493">
        <v>1161</v>
      </c>
      <c r="C1179" s="3494">
        <v>18</v>
      </c>
      <c r="D1179" s="3494" t="s">
        <v>3845</v>
      </c>
      <c r="E1179" s="3494">
        <v>50.33</v>
      </c>
      <c r="F1179" s="3494">
        <v>3</v>
      </c>
      <c r="G1179" s="3494" t="s">
        <v>3407</v>
      </c>
      <c r="H1179" s="3492" t="s">
        <v>21</v>
      </c>
      <c r="I1179" s="3479" t="s">
        <v>3709</v>
      </c>
      <c r="J1179" s="3479">
        <f>'[2]典型户型修正-办公'!S1184</f>
        <v>73</v>
      </c>
      <c r="K1179" s="3479">
        <f>'[2]典型户型修正-办公'!R1184</f>
        <v>14529</v>
      </c>
    </row>
    <row r="1180" spans="1:11">
      <c r="A1180" s="3492"/>
      <c r="B1180" s="3493">
        <v>1162</v>
      </c>
      <c r="C1180" s="3494">
        <v>18</v>
      </c>
      <c r="D1180" s="3494" t="s">
        <v>3846</v>
      </c>
      <c r="E1180" s="3494">
        <v>50.33</v>
      </c>
      <c r="F1180" s="3494">
        <v>3</v>
      </c>
      <c r="G1180" s="3494" t="s">
        <v>3407</v>
      </c>
      <c r="H1180" s="3492" t="s">
        <v>21</v>
      </c>
      <c r="I1180" s="3479" t="s">
        <v>3709</v>
      </c>
      <c r="J1180" s="3479">
        <f>'[2]典型户型修正-办公'!S1185</f>
        <v>73</v>
      </c>
      <c r="K1180" s="3479">
        <f>'[2]典型户型修正-办公'!R1185</f>
        <v>14529</v>
      </c>
    </row>
    <row r="1181" spans="1:11">
      <c r="A1181" s="3492"/>
      <c r="B1181" s="3493">
        <v>1163</v>
      </c>
      <c r="C1181" s="3494">
        <v>18</v>
      </c>
      <c r="D1181" s="3494" t="s">
        <v>3847</v>
      </c>
      <c r="E1181" s="3494">
        <v>50.33</v>
      </c>
      <c r="F1181" s="3494">
        <v>3</v>
      </c>
      <c r="G1181" s="3494" t="s">
        <v>3407</v>
      </c>
      <c r="H1181" s="3492" t="s">
        <v>21</v>
      </c>
      <c r="I1181" s="3479" t="s">
        <v>3709</v>
      </c>
      <c r="J1181" s="3479">
        <f>'[2]典型户型修正-办公'!S1186</f>
        <v>73</v>
      </c>
      <c r="K1181" s="3479">
        <f>'[2]典型户型修正-办公'!R1186</f>
        <v>14529</v>
      </c>
    </row>
    <row r="1182" spans="1:11">
      <c r="A1182" s="3492"/>
      <c r="B1182" s="3493">
        <v>1164</v>
      </c>
      <c r="C1182" s="3494">
        <v>18</v>
      </c>
      <c r="D1182" s="3494" t="s">
        <v>3848</v>
      </c>
      <c r="E1182" s="3494">
        <v>50.33</v>
      </c>
      <c r="F1182" s="3494">
        <v>3</v>
      </c>
      <c r="G1182" s="3494" t="s">
        <v>3407</v>
      </c>
      <c r="H1182" s="3492" t="s">
        <v>21</v>
      </c>
      <c r="I1182" s="3479" t="s">
        <v>3709</v>
      </c>
      <c r="J1182" s="3479">
        <f>'[2]典型户型修正-办公'!S1187</f>
        <v>73</v>
      </c>
      <c r="K1182" s="3479">
        <f>'[2]典型户型修正-办公'!R1187</f>
        <v>14529</v>
      </c>
    </row>
    <row r="1183" spans="1:11">
      <c r="A1183" s="3492"/>
      <c r="B1183" s="3493">
        <v>1165</v>
      </c>
      <c r="C1183" s="3494">
        <v>18</v>
      </c>
      <c r="D1183" s="3494" t="s">
        <v>3849</v>
      </c>
      <c r="E1183" s="3494">
        <v>50.33</v>
      </c>
      <c r="F1183" s="3494">
        <v>3</v>
      </c>
      <c r="G1183" s="3494" t="s">
        <v>3407</v>
      </c>
      <c r="H1183" s="3492" t="s">
        <v>21</v>
      </c>
      <c r="I1183" s="3479" t="s">
        <v>3709</v>
      </c>
      <c r="J1183" s="3479">
        <f>'[2]典型户型修正-办公'!S1188</f>
        <v>73</v>
      </c>
      <c r="K1183" s="3479">
        <f>'[2]典型户型修正-办公'!R1188</f>
        <v>14529</v>
      </c>
    </row>
    <row r="1184" spans="1:11">
      <c r="A1184" s="3492"/>
      <c r="B1184" s="3493">
        <v>1166</v>
      </c>
      <c r="C1184" s="3494">
        <v>18</v>
      </c>
      <c r="D1184" s="3494" t="s">
        <v>3850</v>
      </c>
      <c r="E1184" s="3494">
        <v>50.33</v>
      </c>
      <c r="F1184" s="3494">
        <v>3</v>
      </c>
      <c r="G1184" s="3494" t="s">
        <v>3407</v>
      </c>
      <c r="H1184" s="3492" t="s">
        <v>21</v>
      </c>
      <c r="I1184" s="3479" t="s">
        <v>3709</v>
      </c>
      <c r="J1184" s="3479">
        <f>'[2]典型户型修正-办公'!S1189</f>
        <v>73</v>
      </c>
      <c r="K1184" s="3479">
        <f>'[2]典型户型修正-办公'!R1189</f>
        <v>14529</v>
      </c>
    </row>
    <row r="1185" spans="1:11">
      <c r="A1185" s="3492"/>
      <c r="B1185" s="3493">
        <v>1167</v>
      </c>
      <c r="C1185" s="3494">
        <v>18</v>
      </c>
      <c r="D1185" s="3494" t="s">
        <v>3851</v>
      </c>
      <c r="E1185" s="3494">
        <v>50.33</v>
      </c>
      <c r="F1185" s="3494">
        <v>3</v>
      </c>
      <c r="G1185" s="3494" t="s">
        <v>3407</v>
      </c>
      <c r="H1185" s="3492" t="s">
        <v>21</v>
      </c>
      <c r="I1185" s="3479" t="s">
        <v>3709</v>
      </c>
      <c r="J1185" s="3479">
        <f>'[2]典型户型修正-办公'!S1190</f>
        <v>73</v>
      </c>
      <c r="K1185" s="3479">
        <f>'[2]典型户型修正-办公'!R1190</f>
        <v>14529</v>
      </c>
    </row>
    <row r="1186" spans="1:11">
      <c r="A1186" s="3492"/>
      <c r="B1186" s="3493">
        <v>1168</v>
      </c>
      <c r="C1186" s="3494">
        <v>18</v>
      </c>
      <c r="D1186" s="3494" t="s">
        <v>3852</v>
      </c>
      <c r="E1186" s="3494">
        <v>50.33</v>
      </c>
      <c r="F1186" s="3494">
        <v>3</v>
      </c>
      <c r="G1186" s="3494" t="s">
        <v>3407</v>
      </c>
      <c r="H1186" s="3492" t="s">
        <v>21</v>
      </c>
      <c r="I1186" s="3479" t="s">
        <v>3709</v>
      </c>
      <c r="J1186" s="3479">
        <f>'[2]典型户型修正-办公'!S1191</f>
        <v>73</v>
      </c>
      <c r="K1186" s="3479">
        <f>'[2]典型户型修正-办公'!R1191</f>
        <v>14529</v>
      </c>
    </row>
    <row r="1187" spans="1:11">
      <c r="A1187" s="3492"/>
      <c r="B1187" s="3493">
        <v>1169</v>
      </c>
      <c r="C1187" s="3494">
        <v>18</v>
      </c>
      <c r="D1187" s="3494" t="s">
        <v>3853</v>
      </c>
      <c r="E1187" s="3494">
        <v>50.33</v>
      </c>
      <c r="F1187" s="3494">
        <v>3</v>
      </c>
      <c r="G1187" s="3494" t="s">
        <v>3407</v>
      </c>
      <c r="H1187" s="3492" t="s">
        <v>21</v>
      </c>
      <c r="I1187" s="3479" t="s">
        <v>3709</v>
      </c>
      <c r="J1187" s="3479">
        <f>'[2]典型户型修正-办公'!S1192</f>
        <v>73</v>
      </c>
      <c r="K1187" s="3479">
        <f>'[2]典型户型修正-办公'!R1192</f>
        <v>14529</v>
      </c>
    </row>
    <row r="1188" spans="1:11">
      <c r="A1188" s="3492"/>
      <c r="B1188" s="3493">
        <v>1170</v>
      </c>
      <c r="C1188" s="3494">
        <v>18</v>
      </c>
      <c r="D1188" s="3494" t="s">
        <v>3854</v>
      </c>
      <c r="E1188" s="3494">
        <v>50.33</v>
      </c>
      <c r="F1188" s="3494">
        <v>3</v>
      </c>
      <c r="G1188" s="3494" t="s">
        <v>3407</v>
      </c>
      <c r="H1188" s="3492" t="s">
        <v>21</v>
      </c>
      <c r="I1188" s="3479" t="s">
        <v>3709</v>
      </c>
      <c r="J1188" s="3479">
        <f>'[2]典型户型修正-办公'!S1193</f>
        <v>73</v>
      </c>
      <c r="K1188" s="3479">
        <f>'[2]典型户型修正-办公'!R1193</f>
        <v>14529</v>
      </c>
    </row>
    <row r="1189" spans="1:11">
      <c r="A1189" s="3492"/>
      <c r="B1189" s="3493">
        <v>1171</v>
      </c>
      <c r="C1189" s="3494">
        <v>18</v>
      </c>
      <c r="D1189" s="3494" t="s">
        <v>3855</v>
      </c>
      <c r="E1189" s="3494">
        <v>50.33</v>
      </c>
      <c r="F1189" s="3494">
        <v>3</v>
      </c>
      <c r="G1189" s="3494" t="s">
        <v>3407</v>
      </c>
      <c r="H1189" s="3492" t="s">
        <v>21</v>
      </c>
      <c r="I1189" s="3479" t="s">
        <v>3709</v>
      </c>
      <c r="J1189" s="3479">
        <f>'[2]典型户型修正-办公'!S1194</f>
        <v>73</v>
      </c>
      <c r="K1189" s="3479">
        <f>'[2]典型户型修正-办公'!R1194</f>
        <v>14529</v>
      </c>
    </row>
    <row r="1190" spans="1:11">
      <c r="A1190" s="3492"/>
      <c r="B1190" s="3493">
        <v>1172</v>
      </c>
      <c r="C1190" s="3494">
        <v>18</v>
      </c>
      <c r="D1190" s="3494" t="s">
        <v>3856</v>
      </c>
      <c r="E1190" s="3494">
        <v>69.77</v>
      </c>
      <c r="F1190" s="3494">
        <v>3</v>
      </c>
      <c r="G1190" s="3494" t="s">
        <v>3407</v>
      </c>
      <c r="H1190" s="3492" t="s">
        <v>21</v>
      </c>
      <c r="I1190" s="3479" t="s">
        <v>3709</v>
      </c>
      <c r="J1190" s="3479">
        <f>'[2]典型户型修正-办公'!S1195</f>
        <v>102</v>
      </c>
      <c r="K1190" s="3479">
        <f>'[2]典型户型修正-办公'!R1195</f>
        <v>14674</v>
      </c>
    </row>
    <row r="1191" spans="1:11">
      <c r="A1191" s="3492"/>
      <c r="B1191" s="3493">
        <v>1173</v>
      </c>
      <c r="C1191" s="3494">
        <v>18</v>
      </c>
      <c r="D1191" s="3494" t="s">
        <v>3857</v>
      </c>
      <c r="E1191" s="3494">
        <v>38.65</v>
      </c>
      <c r="F1191" s="3494">
        <v>3</v>
      </c>
      <c r="G1191" s="3494" t="s">
        <v>3407</v>
      </c>
      <c r="H1191" s="3492" t="s">
        <v>21</v>
      </c>
      <c r="I1191" s="3479" t="s">
        <v>3709</v>
      </c>
      <c r="J1191" s="3479">
        <f>'[2]典型户型修正-办公'!S1196</f>
        <v>56</v>
      </c>
      <c r="K1191" s="3479">
        <f>'[2]典型户型修正-办公'!R1196</f>
        <v>14529</v>
      </c>
    </row>
    <row r="1192" spans="1:11">
      <c r="A1192" s="3492"/>
      <c r="B1192" s="3493">
        <v>1174</v>
      </c>
      <c r="C1192" s="3494">
        <v>18</v>
      </c>
      <c r="D1192" s="3494" t="s">
        <v>3858</v>
      </c>
      <c r="E1192" s="3494">
        <v>41.99</v>
      </c>
      <c r="F1192" s="3494">
        <v>3</v>
      </c>
      <c r="G1192" s="3494" t="s">
        <v>3407</v>
      </c>
      <c r="H1192" s="3492" t="s">
        <v>21</v>
      </c>
      <c r="I1192" s="3479" t="s">
        <v>3709</v>
      </c>
      <c r="J1192" s="3479">
        <f>'[2]典型户型修正-办公'!S1197</f>
        <v>61</v>
      </c>
      <c r="K1192" s="3479">
        <f>'[2]典型户型修正-办公'!R1197</f>
        <v>14529</v>
      </c>
    </row>
    <row r="1193" spans="1:11">
      <c r="A1193" s="3492"/>
      <c r="B1193" s="3493">
        <v>1175</v>
      </c>
      <c r="C1193" s="3494">
        <v>18</v>
      </c>
      <c r="D1193" s="3494" t="s">
        <v>3859</v>
      </c>
      <c r="E1193" s="3494">
        <v>44.72</v>
      </c>
      <c r="F1193" s="3494">
        <v>3</v>
      </c>
      <c r="G1193" s="3494" t="s">
        <v>3407</v>
      </c>
      <c r="H1193" s="3492" t="s">
        <v>21</v>
      </c>
      <c r="I1193" s="3479" t="s">
        <v>3709</v>
      </c>
      <c r="J1193" s="3479">
        <f>'[2]典型户型修正-办公'!S1198</f>
        <v>65</v>
      </c>
      <c r="K1193" s="3479">
        <f>'[2]典型户型修正-办公'!R1198</f>
        <v>14529</v>
      </c>
    </row>
    <row r="1194" spans="1:11">
      <c r="A1194" s="3492"/>
      <c r="B1194" s="3493">
        <v>1176</v>
      </c>
      <c r="C1194" s="3494">
        <v>18</v>
      </c>
      <c r="D1194" s="3494" t="s">
        <v>3860</v>
      </c>
      <c r="E1194" s="3494">
        <v>46.83</v>
      </c>
      <c r="F1194" s="3494">
        <v>3</v>
      </c>
      <c r="G1194" s="3494" t="s">
        <v>3407</v>
      </c>
      <c r="H1194" s="3492" t="s">
        <v>21</v>
      </c>
      <c r="I1194" s="3479" t="s">
        <v>3709</v>
      </c>
      <c r="J1194" s="3479">
        <f>'[2]典型户型修正-办公'!S1199</f>
        <v>68</v>
      </c>
      <c r="K1194" s="3479">
        <f>'[2]典型户型修正-办公'!R1199</f>
        <v>14529</v>
      </c>
    </row>
    <row r="1195" spans="1:11">
      <c r="A1195" s="3492"/>
      <c r="B1195" s="3493">
        <v>1177</v>
      </c>
      <c r="C1195" s="3494">
        <v>18</v>
      </c>
      <c r="D1195" s="3494" t="s">
        <v>3861</v>
      </c>
      <c r="E1195" s="3494">
        <v>48.33</v>
      </c>
      <c r="F1195" s="3494">
        <v>3</v>
      </c>
      <c r="G1195" s="3494" t="s">
        <v>3407</v>
      </c>
      <c r="H1195" s="3492" t="s">
        <v>21</v>
      </c>
      <c r="I1195" s="3479" t="s">
        <v>3709</v>
      </c>
      <c r="J1195" s="3479">
        <f>'[2]典型户型修正-办公'!S1200</f>
        <v>70</v>
      </c>
      <c r="K1195" s="3479">
        <f>'[2]典型户型修正-办公'!R1200</f>
        <v>14529</v>
      </c>
    </row>
    <row r="1196" spans="1:11">
      <c r="A1196" s="3492"/>
      <c r="B1196" s="3493">
        <v>1178</v>
      </c>
      <c r="C1196" s="3494">
        <v>18</v>
      </c>
      <c r="D1196" s="3494" t="s">
        <v>3862</v>
      </c>
      <c r="E1196" s="3494">
        <v>49.3</v>
      </c>
      <c r="F1196" s="3494">
        <v>3</v>
      </c>
      <c r="G1196" s="3494" t="s">
        <v>3407</v>
      </c>
      <c r="H1196" s="3492" t="s">
        <v>21</v>
      </c>
      <c r="I1196" s="3479" t="s">
        <v>3709</v>
      </c>
      <c r="J1196" s="3479">
        <f>'[2]典型户型修正-办公'!S1201</f>
        <v>72</v>
      </c>
      <c r="K1196" s="3479">
        <f>'[2]典型户型修正-办公'!R1201</f>
        <v>14529</v>
      </c>
    </row>
    <row r="1197" spans="1:11">
      <c r="A1197" s="3492"/>
      <c r="B1197" s="3493">
        <v>1179</v>
      </c>
      <c r="C1197" s="3494">
        <v>18</v>
      </c>
      <c r="D1197" s="3494" t="s">
        <v>3863</v>
      </c>
      <c r="E1197" s="3494">
        <v>49.59</v>
      </c>
      <c r="F1197" s="3494">
        <v>3</v>
      </c>
      <c r="G1197" s="3494" t="s">
        <v>3407</v>
      </c>
      <c r="H1197" s="3492" t="s">
        <v>21</v>
      </c>
      <c r="I1197" s="3479" t="s">
        <v>3709</v>
      </c>
      <c r="J1197" s="3479">
        <f>'[2]典型户型修正-办公'!S1202</f>
        <v>72</v>
      </c>
      <c r="K1197" s="3479">
        <f>'[2]典型户型修正-办公'!R1202</f>
        <v>14529</v>
      </c>
    </row>
    <row r="1198" spans="1:11">
      <c r="A1198" s="3492"/>
      <c r="B1198" s="3493">
        <v>1180</v>
      </c>
      <c r="C1198" s="3494">
        <v>18</v>
      </c>
      <c r="D1198" s="3494" t="s">
        <v>3864</v>
      </c>
      <c r="E1198" s="3494">
        <v>49.28</v>
      </c>
      <c r="F1198" s="3494">
        <v>3</v>
      </c>
      <c r="G1198" s="3494" t="s">
        <v>3407</v>
      </c>
      <c r="H1198" s="3492" t="s">
        <v>21</v>
      </c>
      <c r="I1198" s="3479" t="s">
        <v>3709</v>
      </c>
      <c r="J1198" s="3479">
        <f>'[2]典型户型修正-办公'!S1203</f>
        <v>72</v>
      </c>
      <c r="K1198" s="3479">
        <f>'[2]典型户型修正-办公'!R1203</f>
        <v>14529</v>
      </c>
    </row>
    <row r="1199" spans="1:11">
      <c r="A1199" s="3492"/>
      <c r="B1199" s="3493">
        <v>1181</v>
      </c>
      <c r="C1199" s="3494">
        <v>18</v>
      </c>
      <c r="D1199" s="3494" t="s">
        <v>3865</v>
      </c>
      <c r="E1199" s="3494">
        <v>48.41</v>
      </c>
      <c r="F1199" s="3494">
        <v>3</v>
      </c>
      <c r="G1199" s="3494" t="s">
        <v>3407</v>
      </c>
      <c r="H1199" s="3492" t="s">
        <v>21</v>
      </c>
      <c r="I1199" s="3479" t="s">
        <v>3709</v>
      </c>
      <c r="J1199" s="3479">
        <f>'[2]典型户型修正-办公'!S1204</f>
        <v>70</v>
      </c>
      <c r="K1199" s="3479">
        <f>'[2]典型户型修正-办公'!R1204</f>
        <v>14529</v>
      </c>
    </row>
    <row r="1200" spans="1:11">
      <c r="A1200" s="3492"/>
      <c r="B1200" s="3493">
        <v>1182</v>
      </c>
      <c r="C1200" s="3494">
        <v>18</v>
      </c>
      <c r="D1200" s="3494" t="s">
        <v>3866</v>
      </c>
      <c r="E1200" s="3494">
        <v>47.44</v>
      </c>
      <c r="F1200" s="3494">
        <v>3</v>
      </c>
      <c r="G1200" s="3494" t="s">
        <v>3407</v>
      </c>
      <c r="H1200" s="3492" t="s">
        <v>21</v>
      </c>
      <c r="I1200" s="3479" t="s">
        <v>3709</v>
      </c>
      <c r="J1200" s="3479">
        <f>'[2]典型户型修正-办公'!S1205</f>
        <v>69</v>
      </c>
      <c r="K1200" s="3479">
        <f>'[2]典型户型修正-办公'!R1205</f>
        <v>14529</v>
      </c>
    </row>
    <row r="1201" spans="1:11">
      <c r="A1201" s="3492"/>
      <c r="B1201" s="3493">
        <v>1183</v>
      </c>
      <c r="C1201" s="3494">
        <v>19</v>
      </c>
      <c r="D1201" s="3494">
        <v>1901</v>
      </c>
      <c r="E1201" s="3502">
        <v>52.2</v>
      </c>
      <c r="F1201" s="3494">
        <v>3</v>
      </c>
      <c r="G1201" s="3494" t="s">
        <v>3407</v>
      </c>
      <c r="H1201" s="3492" t="s">
        <v>21</v>
      </c>
      <c r="I1201" s="3479" t="s">
        <v>3709</v>
      </c>
      <c r="J1201" s="3479">
        <f>'[2]典型户型修正-办公'!S1206</f>
        <v>76</v>
      </c>
      <c r="K1201" s="3479">
        <f>'[2]典型户型修正-办公'!R1206</f>
        <v>14529</v>
      </c>
    </row>
    <row r="1202" spans="1:11">
      <c r="A1202" s="3492"/>
      <c r="B1202" s="3493">
        <v>1184</v>
      </c>
      <c r="C1202" s="3494">
        <v>19</v>
      </c>
      <c r="D1202" s="3494">
        <v>1902</v>
      </c>
      <c r="E1202" s="3502">
        <v>50.33</v>
      </c>
      <c r="F1202" s="3494">
        <v>3</v>
      </c>
      <c r="G1202" s="3494" t="s">
        <v>3407</v>
      </c>
      <c r="H1202" s="3492" t="s">
        <v>21</v>
      </c>
      <c r="I1202" s="3479" t="s">
        <v>3709</v>
      </c>
      <c r="J1202" s="3479">
        <f>'[2]典型户型修正-办公'!S1207</f>
        <v>73</v>
      </c>
      <c r="K1202" s="3479">
        <f>'[2]典型户型修正-办公'!R1207</f>
        <v>14529</v>
      </c>
    </row>
    <row r="1203" spans="1:11">
      <c r="A1203" s="3492"/>
      <c r="B1203" s="3493">
        <v>1185</v>
      </c>
      <c r="C1203" s="3494">
        <v>19</v>
      </c>
      <c r="D1203" s="3494">
        <v>1903</v>
      </c>
      <c r="E1203" s="3502">
        <v>50.33</v>
      </c>
      <c r="F1203" s="3494">
        <v>3</v>
      </c>
      <c r="G1203" s="3494" t="s">
        <v>3407</v>
      </c>
      <c r="H1203" s="3492" t="s">
        <v>21</v>
      </c>
      <c r="I1203" s="3479" t="s">
        <v>3709</v>
      </c>
      <c r="J1203" s="3479">
        <f>'[2]典型户型修正-办公'!S1208</f>
        <v>73</v>
      </c>
      <c r="K1203" s="3479">
        <f>'[2]典型户型修正-办公'!R1208</f>
        <v>14529</v>
      </c>
    </row>
    <row r="1204" spans="1:11">
      <c r="A1204" s="3492"/>
      <c r="B1204" s="3493">
        <v>1186</v>
      </c>
      <c r="C1204" s="3494">
        <v>19</v>
      </c>
      <c r="D1204" s="3494">
        <v>1904</v>
      </c>
      <c r="E1204" s="3502">
        <v>50.33</v>
      </c>
      <c r="F1204" s="3494">
        <v>3</v>
      </c>
      <c r="G1204" s="3494" t="s">
        <v>3407</v>
      </c>
      <c r="H1204" s="3492" t="s">
        <v>21</v>
      </c>
      <c r="I1204" s="3479" t="s">
        <v>3709</v>
      </c>
      <c r="J1204" s="3479">
        <f>'[2]典型户型修正-办公'!S1209</f>
        <v>73</v>
      </c>
      <c r="K1204" s="3479">
        <f>'[2]典型户型修正-办公'!R1209</f>
        <v>14529</v>
      </c>
    </row>
    <row r="1205" spans="1:11">
      <c r="A1205" s="3492"/>
      <c r="B1205" s="3493">
        <v>1187</v>
      </c>
      <c r="C1205" s="3494">
        <v>19</v>
      </c>
      <c r="D1205" s="3494" t="s">
        <v>3867</v>
      </c>
      <c r="E1205" s="3494">
        <v>50.33</v>
      </c>
      <c r="F1205" s="3494">
        <v>3</v>
      </c>
      <c r="G1205" s="3494" t="s">
        <v>3407</v>
      </c>
      <c r="H1205" s="3492" t="s">
        <v>21</v>
      </c>
      <c r="I1205" s="3479" t="s">
        <v>3709</v>
      </c>
      <c r="J1205" s="3479">
        <f>'[2]典型户型修正-办公'!S1210</f>
        <v>73</v>
      </c>
      <c r="K1205" s="3479">
        <f>'[2]典型户型修正-办公'!R1210</f>
        <v>14529</v>
      </c>
    </row>
    <row r="1206" spans="1:11">
      <c r="A1206" s="3492"/>
      <c r="B1206" s="3493">
        <v>1188</v>
      </c>
      <c r="C1206" s="3494">
        <v>19</v>
      </c>
      <c r="D1206" s="3494" t="s">
        <v>3868</v>
      </c>
      <c r="E1206" s="3494">
        <v>50.33</v>
      </c>
      <c r="F1206" s="3494">
        <v>3</v>
      </c>
      <c r="G1206" s="3494" t="s">
        <v>3407</v>
      </c>
      <c r="H1206" s="3492" t="s">
        <v>21</v>
      </c>
      <c r="I1206" s="3479" t="s">
        <v>3709</v>
      </c>
      <c r="J1206" s="3479">
        <f>'[2]典型户型修正-办公'!S1211</f>
        <v>73</v>
      </c>
      <c r="K1206" s="3479">
        <f>'[2]典型户型修正-办公'!R1211</f>
        <v>14529</v>
      </c>
    </row>
    <row r="1207" spans="1:11">
      <c r="A1207" s="3492"/>
      <c r="B1207" s="3493">
        <v>1189</v>
      </c>
      <c r="C1207" s="3494">
        <v>19</v>
      </c>
      <c r="D1207" s="3494" t="s">
        <v>3869</v>
      </c>
      <c r="E1207" s="3494">
        <v>50.33</v>
      </c>
      <c r="F1207" s="3494">
        <v>3</v>
      </c>
      <c r="G1207" s="3494" t="s">
        <v>3407</v>
      </c>
      <c r="H1207" s="3492" t="s">
        <v>21</v>
      </c>
      <c r="I1207" s="3479" t="s">
        <v>3709</v>
      </c>
      <c r="J1207" s="3479">
        <f>'[2]典型户型修正-办公'!S1212</f>
        <v>73</v>
      </c>
      <c r="K1207" s="3479">
        <f>'[2]典型户型修正-办公'!R1212</f>
        <v>14529</v>
      </c>
    </row>
    <row r="1208" spans="1:11">
      <c r="A1208" s="3492"/>
      <c r="B1208" s="3493">
        <v>1190</v>
      </c>
      <c r="C1208" s="3494">
        <v>19</v>
      </c>
      <c r="D1208" s="3494" t="s">
        <v>3870</v>
      </c>
      <c r="E1208" s="3494">
        <v>50.33</v>
      </c>
      <c r="F1208" s="3494">
        <v>3</v>
      </c>
      <c r="G1208" s="3494" t="s">
        <v>3407</v>
      </c>
      <c r="H1208" s="3492" t="s">
        <v>21</v>
      </c>
      <c r="I1208" s="3479" t="s">
        <v>3709</v>
      </c>
      <c r="J1208" s="3479">
        <f>'[2]典型户型修正-办公'!S1213</f>
        <v>73</v>
      </c>
      <c r="K1208" s="3479">
        <f>'[2]典型户型修正-办公'!R1213</f>
        <v>14529</v>
      </c>
    </row>
    <row r="1209" spans="1:11">
      <c r="A1209" s="3492"/>
      <c r="B1209" s="3493">
        <v>1191</v>
      </c>
      <c r="C1209" s="3494">
        <v>19</v>
      </c>
      <c r="D1209" s="3494" t="s">
        <v>3871</v>
      </c>
      <c r="E1209" s="3494">
        <v>50.33</v>
      </c>
      <c r="F1209" s="3494">
        <v>3</v>
      </c>
      <c r="G1209" s="3494" t="s">
        <v>3407</v>
      </c>
      <c r="H1209" s="3492" t="s">
        <v>21</v>
      </c>
      <c r="I1209" s="3479" t="s">
        <v>3709</v>
      </c>
      <c r="J1209" s="3479">
        <f>'[2]典型户型修正-办公'!S1214</f>
        <v>73</v>
      </c>
      <c r="K1209" s="3479">
        <f>'[2]典型户型修正-办公'!R1214</f>
        <v>14529</v>
      </c>
    </row>
    <row r="1210" spans="1:11">
      <c r="A1210" s="3492"/>
      <c r="B1210" s="3493">
        <v>1192</v>
      </c>
      <c r="C1210" s="3494">
        <v>19</v>
      </c>
      <c r="D1210" s="3494" t="s">
        <v>3872</v>
      </c>
      <c r="E1210" s="3494">
        <v>50.33</v>
      </c>
      <c r="F1210" s="3494">
        <v>3</v>
      </c>
      <c r="G1210" s="3494" t="s">
        <v>3407</v>
      </c>
      <c r="H1210" s="3492" t="s">
        <v>21</v>
      </c>
      <c r="I1210" s="3479" t="s">
        <v>3709</v>
      </c>
      <c r="J1210" s="3479">
        <f>'[2]典型户型修正-办公'!S1215</f>
        <v>73</v>
      </c>
      <c r="K1210" s="3479">
        <f>'[2]典型户型修正-办公'!R1215</f>
        <v>14529</v>
      </c>
    </row>
    <row r="1211" spans="1:11">
      <c r="A1211" s="3492"/>
      <c r="B1211" s="3493">
        <v>1193</v>
      </c>
      <c r="C1211" s="3494">
        <v>19</v>
      </c>
      <c r="D1211" s="3494" t="s">
        <v>3873</v>
      </c>
      <c r="E1211" s="3494">
        <v>50.33</v>
      </c>
      <c r="F1211" s="3494">
        <v>3</v>
      </c>
      <c r="G1211" s="3494" t="s">
        <v>3407</v>
      </c>
      <c r="H1211" s="3492" t="s">
        <v>21</v>
      </c>
      <c r="I1211" s="3479" t="s">
        <v>3709</v>
      </c>
      <c r="J1211" s="3479">
        <f>'[2]典型户型修正-办公'!S1216</f>
        <v>73</v>
      </c>
      <c r="K1211" s="3479">
        <f>'[2]典型户型修正-办公'!R1216</f>
        <v>14529</v>
      </c>
    </row>
    <row r="1212" spans="1:11">
      <c r="A1212" s="3492"/>
      <c r="B1212" s="3493">
        <v>1194</v>
      </c>
      <c r="C1212" s="3494">
        <v>19</v>
      </c>
      <c r="D1212" s="3494" t="s">
        <v>3874</v>
      </c>
      <c r="E1212" s="3494">
        <v>50.33</v>
      </c>
      <c r="F1212" s="3494">
        <v>3</v>
      </c>
      <c r="G1212" s="3494" t="s">
        <v>3407</v>
      </c>
      <c r="H1212" s="3492" t="s">
        <v>21</v>
      </c>
      <c r="I1212" s="3479" t="s">
        <v>3709</v>
      </c>
      <c r="J1212" s="3479">
        <f>'[2]典型户型修正-办公'!S1217</f>
        <v>73</v>
      </c>
      <c r="K1212" s="3479">
        <f>'[2]典型户型修正-办公'!R1217</f>
        <v>14529</v>
      </c>
    </row>
    <row r="1213" spans="1:11">
      <c r="A1213" s="3492"/>
      <c r="B1213" s="3493">
        <v>1195</v>
      </c>
      <c r="C1213" s="3494">
        <v>19</v>
      </c>
      <c r="D1213" s="3494" t="s">
        <v>3875</v>
      </c>
      <c r="E1213" s="3494">
        <v>50.33</v>
      </c>
      <c r="F1213" s="3494">
        <v>3</v>
      </c>
      <c r="G1213" s="3494" t="s">
        <v>3407</v>
      </c>
      <c r="H1213" s="3492" t="s">
        <v>21</v>
      </c>
      <c r="I1213" s="3479" t="s">
        <v>3709</v>
      </c>
      <c r="J1213" s="3479">
        <f>'[2]典型户型修正-办公'!S1218</f>
        <v>73</v>
      </c>
      <c r="K1213" s="3479">
        <f>'[2]典型户型修正-办公'!R1218</f>
        <v>14529</v>
      </c>
    </row>
    <row r="1214" spans="1:11">
      <c r="A1214" s="3492"/>
      <c r="B1214" s="3493">
        <v>1196</v>
      </c>
      <c r="C1214" s="3494">
        <v>19</v>
      </c>
      <c r="D1214" s="3494" t="s">
        <v>3876</v>
      </c>
      <c r="E1214" s="3494">
        <v>50.33</v>
      </c>
      <c r="F1214" s="3494">
        <v>3</v>
      </c>
      <c r="G1214" s="3494" t="s">
        <v>3407</v>
      </c>
      <c r="H1214" s="3492" t="s">
        <v>21</v>
      </c>
      <c r="I1214" s="3479" t="s">
        <v>3709</v>
      </c>
      <c r="J1214" s="3479">
        <f>'[2]典型户型修正-办公'!S1219</f>
        <v>73</v>
      </c>
      <c r="K1214" s="3479">
        <f>'[2]典型户型修正-办公'!R1219</f>
        <v>14529</v>
      </c>
    </row>
    <row r="1215" spans="1:11">
      <c r="A1215" s="3492"/>
      <c r="B1215" s="3493">
        <v>1197</v>
      </c>
      <c r="C1215" s="3494">
        <v>19</v>
      </c>
      <c r="D1215" s="3494" t="s">
        <v>3877</v>
      </c>
      <c r="E1215" s="3494">
        <v>50.33</v>
      </c>
      <c r="F1215" s="3494">
        <v>3</v>
      </c>
      <c r="G1215" s="3494" t="s">
        <v>3407</v>
      </c>
      <c r="H1215" s="3492" t="s">
        <v>21</v>
      </c>
      <c r="I1215" s="3479" t="s">
        <v>3709</v>
      </c>
      <c r="J1215" s="3479">
        <f>'[2]典型户型修正-办公'!S1220</f>
        <v>73</v>
      </c>
      <c r="K1215" s="3479">
        <f>'[2]典型户型修正-办公'!R1220</f>
        <v>14529</v>
      </c>
    </row>
    <row r="1216" spans="1:11">
      <c r="A1216" s="3492"/>
      <c r="B1216" s="3493">
        <v>1198</v>
      </c>
      <c r="C1216" s="3494"/>
      <c r="D1216" s="3494">
        <v>1916</v>
      </c>
      <c r="E1216" s="3502">
        <v>69.77</v>
      </c>
      <c r="F1216" s="3494">
        <v>3</v>
      </c>
      <c r="G1216" s="3494" t="s">
        <v>3407</v>
      </c>
      <c r="H1216" s="3492" t="s">
        <v>21</v>
      </c>
      <c r="I1216" s="3479" t="s">
        <v>3709</v>
      </c>
      <c r="J1216" s="3479">
        <f>'[2]典型户型修正-办公'!S1221</f>
        <v>102</v>
      </c>
      <c r="K1216" s="3479">
        <f>'[2]典型户型修正-办公'!R1221</f>
        <v>14674</v>
      </c>
    </row>
    <row r="1217" spans="1:11">
      <c r="A1217" s="3492"/>
      <c r="B1217" s="3493">
        <v>1199</v>
      </c>
      <c r="C1217" s="3494">
        <v>19</v>
      </c>
      <c r="D1217" s="3494" t="s">
        <v>3878</v>
      </c>
      <c r="E1217" s="3494">
        <v>38.65</v>
      </c>
      <c r="F1217" s="3494">
        <v>3</v>
      </c>
      <c r="G1217" s="3494" t="s">
        <v>3407</v>
      </c>
      <c r="H1217" s="3492" t="s">
        <v>21</v>
      </c>
      <c r="I1217" s="3479" t="s">
        <v>3709</v>
      </c>
      <c r="J1217" s="3479">
        <f>'[2]典型户型修正-办公'!S1222</f>
        <v>56</v>
      </c>
      <c r="K1217" s="3479">
        <f>'[2]典型户型修正-办公'!R1222</f>
        <v>14529</v>
      </c>
    </row>
    <row r="1218" spans="1:11">
      <c r="A1218" s="3492"/>
      <c r="B1218" s="3493">
        <v>1200</v>
      </c>
      <c r="C1218" s="3494">
        <v>19</v>
      </c>
      <c r="D1218" s="3494" t="s">
        <v>3879</v>
      </c>
      <c r="E1218" s="3494">
        <v>41.99</v>
      </c>
      <c r="F1218" s="3494">
        <v>3</v>
      </c>
      <c r="G1218" s="3494" t="s">
        <v>3407</v>
      </c>
      <c r="H1218" s="3492" t="s">
        <v>21</v>
      </c>
      <c r="I1218" s="3479" t="s">
        <v>3709</v>
      </c>
      <c r="J1218" s="3479">
        <f>'[2]典型户型修正-办公'!S1223</f>
        <v>61</v>
      </c>
      <c r="K1218" s="3479">
        <f>'[2]典型户型修正-办公'!R1223</f>
        <v>14529</v>
      </c>
    </row>
    <row r="1219" spans="1:11">
      <c r="A1219" s="3492"/>
      <c r="B1219" s="3493">
        <v>1201</v>
      </c>
      <c r="C1219" s="3494">
        <v>19</v>
      </c>
      <c r="D1219" s="3494" t="s">
        <v>3880</v>
      </c>
      <c r="E1219" s="3494">
        <v>44.72</v>
      </c>
      <c r="F1219" s="3494">
        <v>3</v>
      </c>
      <c r="G1219" s="3494" t="s">
        <v>3407</v>
      </c>
      <c r="H1219" s="3492" t="s">
        <v>21</v>
      </c>
      <c r="I1219" s="3479" t="s">
        <v>3709</v>
      </c>
      <c r="J1219" s="3479">
        <f>'[2]典型户型修正-办公'!S1224</f>
        <v>65</v>
      </c>
      <c r="K1219" s="3479">
        <f>'[2]典型户型修正-办公'!R1224</f>
        <v>14529</v>
      </c>
    </row>
    <row r="1220" spans="1:11">
      <c r="A1220" s="3492"/>
      <c r="B1220" s="3493">
        <v>1202</v>
      </c>
      <c r="C1220" s="3494">
        <v>19</v>
      </c>
      <c r="D1220" s="3494" t="s">
        <v>3881</v>
      </c>
      <c r="E1220" s="3494">
        <v>46.83</v>
      </c>
      <c r="F1220" s="3494">
        <v>3</v>
      </c>
      <c r="G1220" s="3494" t="s">
        <v>3407</v>
      </c>
      <c r="H1220" s="3492" t="s">
        <v>21</v>
      </c>
      <c r="I1220" s="3479" t="s">
        <v>3709</v>
      </c>
      <c r="J1220" s="3479">
        <f>'[2]典型户型修正-办公'!S1225</f>
        <v>68</v>
      </c>
      <c r="K1220" s="3479">
        <f>'[2]典型户型修正-办公'!R1225</f>
        <v>14529</v>
      </c>
    </row>
    <row r="1221" spans="1:11">
      <c r="A1221" s="3492"/>
      <c r="B1221" s="3493">
        <v>1203</v>
      </c>
      <c r="C1221" s="3494">
        <v>19</v>
      </c>
      <c r="D1221" s="3494" t="s">
        <v>3882</v>
      </c>
      <c r="E1221" s="3494">
        <v>48.33</v>
      </c>
      <c r="F1221" s="3494">
        <v>3</v>
      </c>
      <c r="G1221" s="3494" t="s">
        <v>3407</v>
      </c>
      <c r="H1221" s="3492" t="s">
        <v>21</v>
      </c>
      <c r="I1221" s="3479" t="s">
        <v>3709</v>
      </c>
      <c r="J1221" s="3479">
        <f>'[2]典型户型修正-办公'!S1226</f>
        <v>70</v>
      </c>
      <c r="K1221" s="3479">
        <f>'[2]典型户型修正-办公'!R1226</f>
        <v>14529</v>
      </c>
    </row>
    <row r="1222" spans="1:11">
      <c r="A1222" s="3492"/>
      <c r="B1222" s="3493">
        <v>1204</v>
      </c>
      <c r="C1222" s="3494">
        <v>19</v>
      </c>
      <c r="D1222" s="3494" t="s">
        <v>3883</v>
      </c>
      <c r="E1222" s="3494">
        <v>49.3</v>
      </c>
      <c r="F1222" s="3494">
        <v>3</v>
      </c>
      <c r="G1222" s="3494" t="s">
        <v>3407</v>
      </c>
      <c r="H1222" s="3492" t="s">
        <v>21</v>
      </c>
      <c r="I1222" s="3479" t="s">
        <v>3709</v>
      </c>
      <c r="J1222" s="3479">
        <f>'[2]典型户型修正-办公'!S1227</f>
        <v>72</v>
      </c>
      <c r="K1222" s="3479">
        <f>'[2]典型户型修正-办公'!R1227</f>
        <v>14529</v>
      </c>
    </row>
    <row r="1223" spans="1:11">
      <c r="A1223" s="3492"/>
      <c r="B1223" s="3493">
        <v>1205</v>
      </c>
      <c r="C1223" s="3494">
        <v>19</v>
      </c>
      <c r="D1223" s="3494" t="s">
        <v>3884</v>
      </c>
      <c r="E1223" s="3494">
        <v>49.59</v>
      </c>
      <c r="F1223" s="3494">
        <v>3</v>
      </c>
      <c r="G1223" s="3494" t="s">
        <v>3407</v>
      </c>
      <c r="H1223" s="3492" t="s">
        <v>21</v>
      </c>
      <c r="I1223" s="3479" t="s">
        <v>3709</v>
      </c>
      <c r="J1223" s="3479">
        <f>'[2]典型户型修正-办公'!S1228</f>
        <v>72</v>
      </c>
      <c r="K1223" s="3479">
        <f>'[2]典型户型修正-办公'!R1228</f>
        <v>14529</v>
      </c>
    </row>
    <row r="1224" spans="1:11">
      <c r="A1224" s="3492"/>
      <c r="B1224" s="3493">
        <v>1206</v>
      </c>
      <c r="C1224" s="3494">
        <v>19</v>
      </c>
      <c r="D1224" s="3494" t="s">
        <v>3885</v>
      </c>
      <c r="E1224" s="3494">
        <v>49.28</v>
      </c>
      <c r="F1224" s="3494">
        <v>3</v>
      </c>
      <c r="G1224" s="3494" t="s">
        <v>3407</v>
      </c>
      <c r="H1224" s="3492" t="s">
        <v>21</v>
      </c>
      <c r="I1224" s="3479" t="s">
        <v>3709</v>
      </c>
      <c r="J1224" s="3479">
        <f>'[2]典型户型修正-办公'!S1229</f>
        <v>72</v>
      </c>
      <c r="K1224" s="3479">
        <f>'[2]典型户型修正-办公'!R1229</f>
        <v>14529</v>
      </c>
    </row>
    <row r="1225" spans="1:11">
      <c r="A1225" s="3492"/>
      <c r="B1225" s="3493">
        <v>1207</v>
      </c>
      <c r="C1225" s="3494">
        <v>19</v>
      </c>
      <c r="D1225" s="3494" t="s">
        <v>3886</v>
      </c>
      <c r="E1225" s="3494">
        <v>48.41</v>
      </c>
      <c r="F1225" s="3494">
        <v>3</v>
      </c>
      <c r="G1225" s="3494" t="s">
        <v>3407</v>
      </c>
      <c r="H1225" s="3492" t="s">
        <v>21</v>
      </c>
      <c r="I1225" s="3479" t="s">
        <v>3709</v>
      </c>
      <c r="J1225" s="3479">
        <f>'[2]典型户型修正-办公'!S1230</f>
        <v>70</v>
      </c>
      <c r="K1225" s="3479">
        <f>'[2]典型户型修正-办公'!R1230</f>
        <v>14529</v>
      </c>
    </row>
    <row r="1226" spans="1:11">
      <c r="A1226" s="3492"/>
      <c r="B1226" s="3493">
        <v>1208</v>
      </c>
      <c r="C1226" s="3494">
        <v>19</v>
      </c>
      <c r="D1226" s="3494" t="s">
        <v>3887</v>
      </c>
      <c r="E1226" s="3494">
        <v>47.44</v>
      </c>
      <c r="F1226" s="3494">
        <v>3</v>
      </c>
      <c r="G1226" s="3494" t="s">
        <v>3407</v>
      </c>
      <c r="H1226" s="3492" t="s">
        <v>21</v>
      </c>
      <c r="I1226" s="3479" t="s">
        <v>3709</v>
      </c>
      <c r="J1226" s="3479">
        <f>'[2]典型户型修正-办公'!S1231</f>
        <v>69</v>
      </c>
      <c r="K1226" s="3479">
        <f>'[2]典型户型修正-办公'!R1231</f>
        <v>14529</v>
      </c>
    </row>
    <row r="1227" spans="1:11">
      <c r="A1227" s="3492"/>
      <c r="B1227" s="3493">
        <v>1209</v>
      </c>
      <c r="C1227" s="3494">
        <v>20</v>
      </c>
      <c r="D1227" s="3494" t="s">
        <v>3888</v>
      </c>
      <c r="E1227" s="3494">
        <v>52.2</v>
      </c>
      <c r="F1227" s="3494">
        <v>3</v>
      </c>
      <c r="G1227" s="3494" t="s">
        <v>3407</v>
      </c>
      <c r="H1227" s="3492" t="s">
        <v>21</v>
      </c>
      <c r="I1227" s="3479" t="s">
        <v>3709</v>
      </c>
      <c r="J1227" s="3479">
        <f>'[2]典型户型修正-办公'!S1232</f>
        <v>76</v>
      </c>
      <c r="K1227" s="3479">
        <f>'[2]典型户型修正-办公'!R1232</f>
        <v>14529</v>
      </c>
    </row>
    <row r="1228" spans="1:11">
      <c r="A1228" s="3492"/>
      <c r="B1228" s="3493">
        <v>1210</v>
      </c>
      <c r="C1228" s="3494">
        <v>20</v>
      </c>
      <c r="D1228" s="3494" t="s">
        <v>3889</v>
      </c>
      <c r="E1228" s="3494">
        <v>50.33</v>
      </c>
      <c r="F1228" s="3494">
        <v>3</v>
      </c>
      <c r="G1228" s="3494" t="s">
        <v>3407</v>
      </c>
      <c r="H1228" s="3492" t="s">
        <v>21</v>
      </c>
      <c r="I1228" s="3479" t="s">
        <v>3709</v>
      </c>
      <c r="J1228" s="3479">
        <f>'[2]典型户型修正-办公'!S1233</f>
        <v>73</v>
      </c>
      <c r="K1228" s="3479">
        <f>'[2]典型户型修正-办公'!R1233</f>
        <v>14529</v>
      </c>
    </row>
    <row r="1229" spans="1:11">
      <c r="A1229" s="3492"/>
      <c r="B1229" s="3493">
        <v>1211</v>
      </c>
      <c r="C1229" s="3494">
        <v>20</v>
      </c>
      <c r="D1229" s="3494" t="s">
        <v>3890</v>
      </c>
      <c r="E1229" s="3494">
        <v>50.33</v>
      </c>
      <c r="F1229" s="3494">
        <v>3</v>
      </c>
      <c r="G1229" s="3494" t="s">
        <v>3407</v>
      </c>
      <c r="H1229" s="3492" t="s">
        <v>21</v>
      </c>
      <c r="I1229" s="3479" t="s">
        <v>3709</v>
      </c>
      <c r="J1229" s="3479">
        <f>'[2]典型户型修正-办公'!S1234</f>
        <v>73</v>
      </c>
      <c r="K1229" s="3479">
        <f>'[2]典型户型修正-办公'!R1234</f>
        <v>14529</v>
      </c>
    </row>
    <row r="1230" spans="1:11">
      <c r="A1230" s="3492"/>
      <c r="B1230" s="3493">
        <v>1212</v>
      </c>
      <c r="C1230" s="3494">
        <v>20</v>
      </c>
      <c r="D1230" s="3494" t="s">
        <v>3891</v>
      </c>
      <c r="E1230" s="3494">
        <v>50.33</v>
      </c>
      <c r="F1230" s="3494">
        <v>3</v>
      </c>
      <c r="G1230" s="3494" t="s">
        <v>3407</v>
      </c>
      <c r="H1230" s="3492" t="s">
        <v>21</v>
      </c>
      <c r="I1230" s="3479" t="s">
        <v>3709</v>
      </c>
      <c r="J1230" s="3479">
        <f>'[2]典型户型修正-办公'!S1235</f>
        <v>73</v>
      </c>
      <c r="K1230" s="3479">
        <f>'[2]典型户型修正-办公'!R1235</f>
        <v>14529</v>
      </c>
    </row>
    <row r="1231" spans="1:11">
      <c r="A1231" s="3492"/>
      <c r="B1231" s="3493">
        <v>1213</v>
      </c>
      <c r="C1231" s="3494">
        <v>20</v>
      </c>
      <c r="D1231" s="3494" t="s">
        <v>3892</v>
      </c>
      <c r="E1231" s="3494">
        <v>50.33</v>
      </c>
      <c r="F1231" s="3494">
        <v>3</v>
      </c>
      <c r="G1231" s="3494" t="s">
        <v>3407</v>
      </c>
      <c r="H1231" s="3492" t="s">
        <v>21</v>
      </c>
      <c r="I1231" s="3479" t="s">
        <v>3709</v>
      </c>
      <c r="J1231" s="3479">
        <f>'[2]典型户型修正-办公'!S1236</f>
        <v>73</v>
      </c>
      <c r="K1231" s="3479">
        <f>'[2]典型户型修正-办公'!R1236</f>
        <v>14529</v>
      </c>
    </row>
    <row r="1232" spans="1:11">
      <c r="A1232" s="3492"/>
      <c r="B1232" s="3493">
        <v>1214</v>
      </c>
      <c r="C1232" s="3494">
        <v>20</v>
      </c>
      <c r="D1232" s="3494" t="s">
        <v>3893</v>
      </c>
      <c r="E1232" s="3494">
        <v>50.33</v>
      </c>
      <c r="F1232" s="3494">
        <v>3</v>
      </c>
      <c r="G1232" s="3494" t="s">
        <v>3407</v>
      </c>
      <c r="H1232" s="3492" t="s">
        <v>21</v>
      </c>
      <c r="I1232" s="3479" t="s">
        <v>3709</v>
      </c>
      <c r="J1232" s="3479">
        <f>'[2]典型户型修正-办公'!S1237</f>
        <v>73</v>
      </c>
      <c r="K1232" s="3479">
        <f>'[2]典型户型修正-办公'!R1237</f>
        <v>14529</v>
      </c>
    </row>
    <row r="1233" spans="1:11">
      <c r="A1233" s="3492"/>
      <c r="B1233" s="3493">
        <v>1215</v>
      </c>
      <c r="C1233" s="3494">
        <v>20</v>
      </c>
      <c r="D1233" s="3494" t="s">
        <v>3894</v>
      </c>
      <c r="E1233" s="3494">
        <v>50.33</v>
      </c>
      <c r="F1233" s="3494">
        <v>3</v>
      </c>
      <c r="G1233" s="3494" t="s">
        <v>3407</v>
      </c>
      <c r="H1233" s="3492" t="s">
        <v>21</v>
      </c>
      <c r="I1233" s="3479" t="s">
        <v>3709</v>
      </c>
      <c r="J1233" s="3479">
        <f>'[2]典型户型修正-办公'!S1238</f>
        <v>73</v>
      </c>
      <c r="K1233" s="3479">
        <f>'[2]典型户型修正-办公'!R1238</f>
        <v>14529</v>
      </c>
    </row>
    <row r="1234" spans="1:11">
      <c r="A1234" s="3492"/>
      <c r="B1234" s="3493">
        <v>1216</v>
      </c>
      <c r="C1234" s="3494">
        <v>20</v>
      </c>
      <c r="D1234" s="3494" t="s">
        <v>3895</v>
      </c>
      <c r="E1234" s="3494">
        <v>50.33</v>
      </c>
      <c r="F1234" s="3494">
        <v>3</v>
      </c>
      <c r="G1234" s="3494" t="s">
        <v>3407</v>
      </c>
      <c r="H1234" s="3492" t="s">
        <v>21</v>
      </c>
      <c r="I1234" s="3479" t="s">
        <v>3709</v>
      </c>
      <c r="J1234" s="3479">
        <f>'[2]典型户型修正-办公'!S1239</f>
        <v>73</v>
      </c>
      <c r="K1234" s="3479">
        <f>'[2]典型户型修正-办公'!R1239</f>
        <v>14529</v>
      </c>
    </row>
    <row r="1235" spans="1:11">
      <c r="A1235" s="3492"/>
      <c r="B1235" s="3493">
        <v>1217</v>
      </c>
      <c r="C1235" s="3494">
        <v>20</v>
      </c>
      <c r="D1235" s="3494" t="s">
        <v>3896</v>
      </c>
      <c r="E1235" s="3494">
        <v>50.33</v>
      </c>
      <c r="F1235" s="3494">
        <v>3</v>
      </c>
      <c r="G1235" s="3494" t="s">
        <v>3407</v>
      </c>
      <c r="H1235" s="3492" t="s">
        <v>21</v>
      </c>
      <c r="I1235" s="3479" t="s">
        <v>3709</v>
      </c>
      <c r="J1235" s="3479">
        <f>'[2]典型户型修正-办公'!S1240</f>
        <v>73</v>
      </c>
      <c r="K1235" s="3479">
        <f>'[2]典型户型修正-办公'!R1240</f>
        <v>14529</v>
      </c>
    </row>
    <row r="1236" spans="1:11">
      <c r="A1236" s="3492"/>
      <c r="B1236" s="3493">
        <v>1218</v>
      </c>
      <c r="C1236" s="3494">
        <v>20</v>
      </c>
      <c r="D1236" s="3494" t="s">
        <v>3897</v>
      </c>
      <c r="E1236" s="3494">
        <v>50.33</v>
      </c>
      <c r="F1236" s="3494">
        <v>3</v>
      </c>
      <c r="G1236" s="3494" t="s">
        <v>3407</v>
      </c>
      <c r="H1236" s="3492" t="s">
        <v>21</v>
      </c>
      <c r="I1236" s="3479" t="s">
        <v>3709</v>
      </c>
      <c r="J1236" s="3479">
        <f>'[2]典型户型修正-办公'!S1241</f>
        <v>73</v>
      </c>
      <c r="K1236" s="3479">
        <f>'[2]典型户型修正-办公'!R1241</f>
        <v>14529</v>
      </c>
    </row>
    <row r="1237" spans="1:11">
      <c r="A1237" s="3492"/>
      <c r="B1237" s="3493">
        <v>1219</v>
      </c>
      <c r="C1237" s="3494">
        <v>20</v>
      </c>
      <c r="D1237" s="3494" t="s">
        <v>3898</v>
      </c>
      <c r="E1237" s="3494">
        <v>50.33</v>
      </c>
      <c r="F1237" s="3494">
        <v>3</v>
      </c>
      <c r="G1237" s="3494" t="s">
        <v>3407</v>
      </c>
      <c r="H1237" s="3492" t="s">
        <v>21</v>
      </c>
      <c r="I1237" s="3479" t="s">
        <v>3709</v>
      </c>
      <c r="J1237" s="3479">
        <f>'[2]典型户型修正-办公'!S1242</f>
        <v>73</v>
      </c>
      <c r="K1237" s="3479">
        <f>'[2]典型户型修正-办公'!R1242</f>
        <v>14529</v>
      </c>
    </row>
    <row r="1238" spans="1:11">
      <c r="A1238" s="3492"/>
      <c r="B1238" s="3493">
        <v>1220</v>
      </c>
      <c r="C1238" s="3494">
        <v>20</v>
      </c>
      <c r="D1238" s="3494" t="s">
        <v>3899</v>
      </c>
      <c r="E1238" s="3494">
        <v>50.33</v>
      </c>
      <c r="F1238" s="3494">
        <v>3</v>
      </c>
      <c r="G1238" s="3494" t="s">
        <v>3407</v>
      </c>
      <c r="H1238" s="3492" t="s">
        <v>21</v>
      </c>
      <c r="I1238" s="3479" t="s">
        <v>3709</v>
      </c>
      <c r="J1238" s="3479">
        <f>'[2]典型户型修正-办公'!S1243</f>
        <v>73</v>
      </c>
      <c r="K1238" s="3479">
        <f>'[2]典型户型修正-办公'!R1243</f>
        <v>14529</v>
      </c>
    </row>
    <row r="1239" spans="1:11">
      <c r="A1239" s="3492"/>
      <c r="B1239" s="3493">
        <v>1221</v>
      </c>
      <c r="C1239" s="3494">
        <v>20</v>
      </c>
      <c r="D1239" s="3494" t="s">
        <v>3900</v>
      </c>
      <c r="E1239" s="3494">
        <v>50.33</v>
      </c>
      <c r="F1239" s="3494">
        <v>3</v>
      </c>
      <c r="G1239" s="3494" t="s">
        <v>3407</v>
      </c>
      <c r="H1239" s="3492" t="s">
        <v>21</v>
      </c>
      <c r="I1239" s="3479" t="s">
        <v>3709</v>
      </c>
      <c r="J1239" s="3479">
        <f>'[2]典型户型修正-办公'!S1244</f>
        <v>73</v>
      </c>
      <c r="K1239" s="3479">
        <f>'[2]典型户型修正-办公'!R1244</f>
        <v>14529</v>
      </c>
    </row>
    <row r="1240" spans="1:11">
      <c r="A1240" s="3492"/>
      <c r="B1240" s="3493">
        <v>1222</v>
      </c>
      <c r="C1240" s="3494">
        <v>20</v>
      </c>
      <c r="D1240" s="3494" t="s">
        <v>3901</v>
      </c>
      <c r="E1240" s="3494">
        <v>50.33</v>
      </c>
      <c r="F1240" s="3494">
        <v>3</v>
      </c>
      <c r="G1240" s="3494" t="s">
        <v>3407</v>
      </c>
      <c r="H1240" s="3492" t="s">
        <v>21</v>
      </c>
      <c r="I1240" s="3479" t="s">
        <v>3709</v>
      </c>
      <c r="J1240" s="3479">
        <f>'[2]典型户型修正-办公'!S1245</f>
        <v>73</v>
      </c>
      <c r="K1240" s="3479">
        <f>'[2]典型户型修正-办公'!R1245</f>
        <v>14529</v>
      </c>
    </row>
    <row r="1241" spans="1:11">
      <c r="A1241" s="3492"/>
      <c r="B1241" s="3493">
        <v>1223</v>
      </c>
      <c r="C1241" s="3494">
        <v>20</v>
      </c>
      <c r="D1241" s="3494" t="s">
        <v>3902</v>
      </c>
      <c r="E1241" s="3494">
        <v>50.33</v>
      </c>
      <c r="F1241" s="3494">
        <v>3</v>
      </c>
      <c r="G1241" s="3494" t="s">
        <v>3407</v>
      </c>
      <c r="H1241" s="3492" t="s">
        <v>21</v>
      </c>
      <c r="I1241" s="3479" t="s">
        <v>3709</v>
      </c>
      <c r="J1241" s="3479">
        <f>'[2]典型户型修正-办公'!S1246</f>
        <v>73</v>
      </c>
      <c r="K1241" s="3479">
        <f>'[2]典型户型修正-办公'!R1246</f>
        <v>14529</v>
      </c>
    </row>
    <row r="1242" spans="1:11">
      <c r="A1242" s="3492"/>
      <c r="B1242" s="3493">
        <v>1224</v>
      </c>
      <c r="C1242" s="3494">
        <v>20</v>
      </c>
      <c r="D1242" s="3494" t="s">
        <v>3903</v>
      </c>
      <c r="E1242" s="3494">
        <v>69.77</v>
      </c>
      <c r="F1242" s="3494">
        <v>3</v>
      </c>
      <c r="G1242" s="3494" t="s">
        <v>3407</v>
      </c>
      <c r="H1242" s="3492" t="s">
        <v>21</v>
      </c>
      <c r="I1242" s="3479" t="s">
        <v>3709</v>
      </c>
      <c r="J1242" s="3479">
        <f>'[2]典型户型修正-办公'!S1247</f>
        <v>102</v>
      </c>
      <c r="K1242" s="3479">
        <f>'[2]典型户型修正-办公'!R1247</f>
        <v>14674</v>
      </c>
    </row>
    <row r="1243" spans="1:11">
      <c r="A1243" s="3492"/>
      <c r="B1243" s="3493">
        <v>1225</v>
      </c>
      <c r="C1243" s="3494">
        <v>20</v>
      </c>
      <c r="D1243" s="3494" t="s">
        <v>3904</v>
      </c>
      <c r="E1243" s="3494">
        <v>38.65</v>
      </c>
      <c r="F1243" s="3494">
        <v>3</v>
      </c>
      <c r="G1243" s="3494" t="s">
        <v>3407</v>
      </c>
      <c r="H1243" s="3492" t="s">
        <v>21</v>
      </c>
      <c r="I1243" s="3479" t="s">
        <v>3709</v>
      </c>
      <c r="J1243" s="3479">
        <f>'[2]典型户型修正-办公'!S1248</f>
        <v>56</v>
      </c>
      <c r="K1243" s="3479">
        <f>'[2]典型户型修正-办公'!R1248</f>
        <v>14529</v>
      </c>
    </row>
    <row r="1244" spans="1:11">
      <c r="A1244" s="3492"/>
      <c r="B1244" s="3493">
        <v>1226</v>
      </c>
      <c r="C1244" s="3494">
        <v>20</v>
      </c>
      <c r="D1244" s="3494" t="s">
        <v>3905</v>
      </c>
      <c r="E1244" s="3494">
        <v>41.99</v>
      </c>
      <c r="F1244" s="3494">
        <v>3</v>
      </c>
      <c r="G1244" s="3494" t="s">
        <v>3407</v>
      </c>
      <c r="H1244" s="3492" t="s">
        <v>21</v>
      </c>
      <c r="I1244" s="3479" t="s">
        <v>3709</v>
      </c>
      <c r="J1244" s="3479">
        <f>'[2]典型户型修正-办公'!S1249</f>
        <v>61</v>
      </c>
      <c r="K1244" s="3479">
        <f>'[2]典型户型修正-办公'!R1249</f>
        <v>14529</v>
      </c>
    </row>
    <row r="1245" spans="1:11">
      <c r="A1245" s="3492"/>
      <c r="B1245" s="3493">
        <v>1227</v>
      </c>
      <c r="C1245" s="3494">
        <v>20</v>
      </c>
      <c r="D1245" s="3494" t="s">
        <v>3906</v>
      </c>
      <c r="E1245" s="3494">
        <v>44.72</v>
      </c>
      <c r="F1245" s="3494">
        <v>3</v>
      </c>
      <c r="G1245" s="3494" t="s">
        <v>3407</v>
      </c>
      <c r="H1245" s="3492" t="s">
        <v>21</v>
      </c>
      <c r="I1245" s="3479" t="s">
        <v>3709</v>
      </c>
      <c r="J1245" s="3479">
        <f>'[2]典型户型修正-办公'!S1250</f>
        <v>65</v>
      </c>
      <c r="K1245" s="3479">
        <f>'[2]典型户型修正-办公'!R1250</f>
        <v>14529</v>
      </c>
    </row>
    <row r="1246" spans="1:11">
      <c r="A1246" s="3492"/>
      <c r="B1246" s="3493">
        <v>1228</v>
      </c>
      <c r="C1246" s="3494">
        <v>20</v>
      </c>
      <c r="D1246" s="3494" t="s">
        <v>3907</v>
      </c>
      <c r="E1246" s="3494">
        <v>46.83</v>
      </c>
      <c r="F1246" s="3494">
        <v>3</v>
      </c>
      <c r="G1246" s="3494" t="s">
        <v>3407</v>
      </c>
      <c r="H1246" s="3492" t="s">
        <v>21</v>
      </c>
      <c r="I1246" s="3479" t="s">
        <v>3709</v>
      </c>
      <c r="J1246" s="3479">
        <f>'[2]典型户型修正-办公'!S1251</f>
        <v>68</v>
      </c>
      <c r="K1246" s="3479">
        <f>'[2]典型户型修正-办公'!R1251</f>
        <v>14529</v>
      </c>
    </row>
    <row r="1247" spans="1:11">
      <c r="A1247" s="3492"/>
      <c r="B1247" s="3493">
        <v>1229</v>
      </c>
      <c r="C1247" s="3494">
        <v>20</v>
      </c>
      <c r="D1247" s="3494" t="s">
        <v>3908</v>
      </c>
      <c r="E1247" s="3494">
        <v>48.33</v>
      </c>
      <c r="F1247" s="3494">
        <v>3</v>
      </c>
      <c r="G1247" s="3494" t="s">
        <v>3407</v>
      </c>
      <c r="H1247" s="3492" t="s">
        <v>21</v>
      </c>
      <c r="I1247" s="3479" t="s">
        <v>3709</v>
      </c>
      <c r="J1247" s="3479">
        <f>'[2]典型户型修正-办公'!S1252</f>
        <v>70</v>
      </c>
      <c r="K1247" s="3479">
        <f>'[2]典型户型修正-办公'!R1252</f>
        <v>14529</v>
      </c>
    </row>
    <row r="1248" spans="1:11">
      <c r="A1248" s="3492"/>
      <c r="B1248" s="3493">
        <v>1230</v>
      </c>
      <c r="C1248" s="3494">
        <v>20</v>
      </c>
      <c r="D1248" s="3494" t="s">
        <v>3909</v>
      </c>
      <c r="E1248" s="3494">
        <v>49.3</v>
      </c>
      <c r="F1248" s="3494">
        <v>3</v>
      </c>
      <c r="G1248" s="3494" t="s">
        <v>3407</v>
      </c>
      <c r="H1248" s="3492" t="s">
        <v>21</v>
      </c>
      <c r="I1248" s="3479" t="s">
        <v>3709</v>
      </c>
      <c r="J1248" s="3479">
        <f>'[2]典型户型修正-办公'!S1253</f>
        <v>72</v>
      </c>
      <c r="K1248" s="3479">
        <f>'[2]典型户型修正-办公'!R1253</f>
        <v>14529</v>
      </c>
    </row>
    <row r="1249" spans="1:11">
      <c r="A1249" s="3492"/>
      <c r="B1249" s="3493">
        <v>1231</v>
      </c>
      <c r="C1249" s="3494">
        <v>20</v>
      </c>
      <c r="D1249" s="3494" t="s">
        <v>3910</v>
      </c>
      <c r="E1249" s="3494">
        <v>49.59</v>
      </c>
      <c r="F1249" s="3494">
        <v>3</v>
      </c>
      <c r="G1249" s="3494" t="s">
        <v>3407</v>
      </c>
      <c r="H1249" s="3492" t="s">
        <v>21</v>
      </c>
      <c r="I1249" s="3479" t="s">
        <v>3709</v>
      </c>
      <c r="J1249" s="3479">
        <f>'[2]典型户型修正-办公'!S1254</f>
        <v>72</v>
      </c>
      <c r="K1249" s="3479">
        <f>'[2]典型户型修正-办公'!R1254</f>
        <v>14529</v>
      </c>
    </row>
    <row r="1250" spans="1:11">
      <c r="A1250" s="3492"/>
      <c r="B1250" s="3493">
        <v>1232</v>
      </c>
      <c r="C1250" s="3494">
        <v>20</v>
      </c>
      <c r="D1250" s="3494" t="s">
        <v>3911</v>
      </c>
      <c r="E1250" s="3494">
        <v>49.28</v>
      </c>
      <c r="F1250" s="3494">
        <v>3</v>
      </c>
      <c r="G1250" s="3494" t="s">
        <v>3407</v>
      </c>
      <c r="H1250" s="3492" t="s">
        <v>21</v>
      </c>
      <c r="I1250" s="3479" t="s">
        <v>3709</v>
      </c>
      <c r="J1250" s="3479">
        <f>'[2]典型户型修正-办公'!S1255</f>
        <v>72</v>
      </c>
      <c r="K1250" s="3479">
        <f>'[2]典型户型修正-办公'!R1255</f>
        <v>14529</v>
      </c>
    </row>
    <row r="1251" spans="1:11">
      <c r="A1251" s="3492"/>
      <c r="B1251" s="3493">
        <v>1233</v>
      </c>
      <c r="C1251" s="3494">
        <v>20</v>
      </c>
      <c r="D1251" s="3494" t="s">
        <v>3912</v>
      </c>
      <c r="E1251" s="3494">
        <v>48.41</v>
      </c>
      <c r="F1251" s="3494">
        <v>3</v>
      </c>
      <c r="G1251" s="3494" t="s">
        <v>3407</v>
      </c>
      <c r="H1251" s="3492" t="s">
        <v>21</v>
      </c>
      <c r="I1251" s="3479" t="s">
        <v>3709</v>
      </c>
      <c r="J1251" s="3479">
        <f>'[2]典型户型修正-办公'!S1256</f>
        <v>70</v>
      </c>
      <c r="K1251" s="3479">
        <f>'[2]典型户型修正-办公'!R1256</f>
        <v>14529</v>
      </c>
    </row>
    <row r="1252" spans="1:11">
      <c r="A1252" s="3492"/>
      <c r="B1252" s="3493">
        <v>1234</v>
      </c>
      <c r="C1252" s="3494">
        <v>20</v>
      </c>
      <c r="D1252" s="3494" t="s">
        <v>3913</v>
      </c>
      <c r="E1252" s="3494">
        <v>47.44</v>
      </c>
      <c r="F1252" s="3494">
        <v>3</v>
      </c>
      <c r="G1252" s="3494" t="s">
        <v>3407</v>
      </c>
      <c r="H1252" s="3492" t="s">
        <v>21</v>
      </c>
      <c r="I1252" s="3479" t="s">
        <v>3709</v>
      </c>
      <c r="J1252" s="3479">
        <f>'[2]典型户型修正-办公'!S1257</f>
        <v>69</v>
      </c>
      <c r="K1252" s="3479">
        <f>'[2]典型户型修正-办公'!R1257</f>
        <v>14529</v>
      </c>
    </row>
    <row r="1253" spans="1:11">
      <c r="A1253" s="3492"/>
      <c r="B1253" s="3493">
        <v>1235</v>
      </c>
      <c r="C1253" s="3494">
        <v>21</v>
      </c>
      <c r="D1253" s="3494" t="s">
        <v>3914</v>
      </c>
      <c r="E1253" s="3494">
        <v>52.2</v>
      </c>
      <c r="F1253" s="3494">
        <v>3</v>
      </c>
      <c r="G1253" s="3494" t="s">
        <v>3407</v>
      </c>
      <c r="H1253" s="3492" t="s">
        <v>21</v>
      </c>
      <c r="I1253" s="3479" t="s">
        <v>3709</v>
      </c>
      <c r="J1253" s="3479">
        <f>'[2]典型户型修正-办公'!S1258</f>
        <v>76</v>
      </c>
      <c r="K1253" s="3479">
        <f>'[2]典型户型修正-办公'!R1258</f>
        <v>14529</v>
      </c>
    </row>
    <row r="1254" spans="1:11">
      <c r="A1254" s="3492"/>
      <c r="B1254" s="3493">
        <v>1236</v>
      </c>
      <c r="C1254" s="3494">
        <v>21</v>
      </c>
      <c r="D1254" s="3494" t="s">
        <v>3915</v>
      </c>
      <c r="E1254" s="3494">
        <v>50.33</v>
      </c>
      <c r="F1254" s="3494">
        <v>3</v>
      </c>
      <c r="G1254" s="3494" t="s">
        <v>3407</v>
      </c>
      <c r="H1254" s="3492" t="s">
        <v>21</v>
      </c>
      <c r="I1254" s="3479" t="s">
        <v>3709</v>
      </c>
      <c r="J1254" s="3479">
        <f>'[2]典型户型修正-办公'!S1259</f>
        <v>73</v>
      </c>
      <c r="K1254" s="3479">
        <f>'[2]典型户型修正-办公'!R1259</f>
        <v>14529</v>
      </c>
    </row>
    <row r="1255" spans="1:11">
      <c r="A1255" s="3492"/>
      <c r="B1255" s="3493">
        <v>1237</v>
      </c>
      <c r="C1255" s="3494">
        <v>21</v>
      </c>
      <c r="D1255" s="3494" t="s">
        <v>3916</v>
      </c>
      <c r="E1255" s="3494">
        <v>50.33</v>
      </c>
      <c r="F1255" s="3494">
        <v>3</v>
      </c>
      <c r="G1255" s="3494" t="s">
        <v>3407</v>
      </c>
      <c r="H1255" s="3492" t="s">
        <v>21</v>
      </c>
      <c r="I1255" s="3479" t="s">
        <v>3709</v>
      </c>
      <c r="J1255" s="3479">
        <f>'[2]典型户型修正-办公'!S1260</f>
        <v>73</v>
      </c>
      <c r="K1255" s="3479">
        <f>'[2]典型户型修正-办公'!R1260</f>
        <v>14529</v>
      </c>
    </row>
    <row r="1256" spans="1:11">
      <c r="A1256" s="3492"/>
      <c r="B1256" s="3493">
        <v>1238</v>
      </c>
      <c r="C1256" s="3494">
        <v>21</v>
      </c>
      <c r="D1256" s="3494" t="s">
        <v>3917</v>
      </c>
      <c r="E1256" s="3494">
        <v>50.33</v>
      </c>
      <c r="F1256" s="3494">
        <v>3</v>
      </c>
      <c r="G1256" s="3494" t="s">
        <v>3407</v>
      </c>
      <c r="H1256" s="3492" t="s">
        <v>21</v>
      </c>
      <c r="I1256" s="3479" t="s">
        <v>3709</v>
      </c>
      <c r="J1256" s="3479">
        <f>'[2]典型户型修正-办公'!S1261</f>
        <v>73</v>
      </c>
      <c r="K1256" s="3479">
        <f>'[2]典型户型修正-办公'!R1261</f>
        <v>14529</v>
      </c>
    </row>
    <row r="1257" spans="1:11">
      <c r="A1257" s="3492"/>
      <c r="B1257" s="3493">
        <v>1239</v>
      </c>
      <c r="C1257" s="3494">
        <v>21</v>
      </c>
      <c r="D1257" s="3494" t="s">
        <v>3918</v>
      </c>
      <c r="E1257" s="3494">
        <v>50.33</v>
      </c>
      <c r="F1257" s="3494">
        <v>3</v>
      </c>
      <c r="G1257" s="3494" t="s">
        <v>3407</v>
      </c>
      <c r="H1257" s="3492" t="s">
        <v>21</v>
      </c>
      <c r="I1257" s="3479" t="s">
        <v>3709</v>
      </c>
      <c r="J1257" s="3479">
        <f>'[2]典型户型修正-办公'!S1262</f>
        <v>73</v>
      </c>
      <c r="K1257" s="3479">
        <f>'[2]典型户型修正-办公'!R1262</f>
        <v>14529</v>
      </c>
    </row>
    <row r="1258" spans="1:11">
      <c r="A1258" s="3492"/>
      <c r="B1258" s="3493">
        <v>1240</v>
      </c>
      <c r="C1258" s="3494">
        <v>21</v>
      </c>
      <c r="D1258" s="3494" t="s">
        <v>3919</v>
      </c>
      <c r="E1258" s="3494">
        <v>50.33</v>
      </c>
      <c r="F1258" s="3494">
        <v>3</v>
      </c>
      <c r="G1258" s="3494" t="s">
        <v>3407</v>
      </c>
      <c r="H1258" s="3492" t="s">
        <v>21</v>
      </c>
      <c r="I1258" s="3479" t="s">
        <v>3709</v>
      </c>
      <c r="J1258" s="3479">
        <f>'[2]典型户型修正-办公'!S1263</f>
        <v>73</v>
      </c>
      <c r="K1258" s="3479">
        <f>'[2]典型户型修正-办公'!R1263</f>
        <v>14529</v>
      </c>
    </row>
    <row r="1259" spans="1:11">
      <c r="A1259" s="3492"/>
      <c r="B1259" s="3493">
        <v>1241</v>
      </c>
      <c r="C1259" s="3494">
        <v>21</v>
      </c>
      <c r="D1259" s="3494" t="s">
        <v>3920</v>
      </c>
      <c r="E1259" s="3494">
        <v>50.33</v>
      </c>
      <c r="F1259" s="3494">
        <v>3</v>
      </c>
      <c r="G1259" s="3494" t="s">
        <v>3407</v>
      </c>
      <c r="H1259" s="3492" t="s">
        <v>21</v>
      </c>
      <c r="I1259" s="3479" t="s">
        <v>3709</v>
      </c>
      <c r="J1259" s="3479">
        <f>'[2]典型户型修正-办公'!S1264</f>
        <v>73</v>
      </c>
      <c r="K1259" s="3479">
        <f>'[2]典型户型修正-办公'!R1264</f>
        <v>14529</v>
      </c>
    </row>
    <row r="1260" spans="1:11">
      <c r="A1260" s="3492"/>
      <c r="B1260" s="3493">
        <v>1242</v>
      </c>
      <c r="C1260" s="3494">
        <v>21</v>
      </c>
      <c r="D1260" s="3494" t="s">
        <v>3921</v>
      </c>
      <c r="E1260" s="3494">
        <v>50.33</v>
      </c>
      <c r="F1260" s="3494">
        <v>3</v>
      </c>
      <c r="G1260" s="3494" t="s">
        <v>3407</v>
      </c>
      <c r="H1260" s="3492" t="s">
        <v>21</v>
      </c>
      <c r="I1260" s="3479" t="s">
        <v>3709</v>
      </c>
      <c r="J1260" s="3479">
        <f>'[2]典型户型修正-办公'!S1265</f>
        <v>73</v>
      </c>
      <c r="K1260" s="3479">
        <f>'[2]典型户型修正-办公'!R1265</f>
        <v>14529</v>
      </c>
    </row>
    <row r="1261" spans="1:11">
      <c r="A1261" s="3492"/>
      <c r="B1261" s="3493">
        <v>1243</v>
      </c>
      <c r="C1261" s="3494">
        <v>21</v>
      </c>
      <c r="D1261" s="3494" t="s">
        <v>3922</v>
      </c>
      <c r="E1261" s="3494">
        <v>50.33</v>
      </c>
      <c r="F1261" s="3494">
        <v>3</v>
      </c>
      <c r="G1261" s="3494" t="s">
        <v>3407</v>
      </c>
      <c r="H1261" s="3492" t="s">
        <v>21</v>
      </c>
      <c r="I1261" s="3479" t="s">
        <v>3709</v>
      </c>
      <c r="J1261" s="3479">
        <f>'[2]典型户型修正-办公'!S1266</f>
        <v>73</v>
      </c>
      <c r="K1261" s="3479">
        <f>'[2]典型户型修正-办公'!R1266</f>
        <v>14529</v>
      </c>
    </row>
    <row r="1262" spans="1:11">
      <c r="A1262" s="3492"/>
      <c r="B1262" s="3493">
        <v>1244</v>
      </c>
      <c r="C1262" s="3494">
        <v>21</v>
      </c>
      <c r="D1262" s="3494" t="s">
        <v>3923</v>
      </c>
      <c r="E1262" s="3494">
        <v>50.33</v>
      </c>
      <c r="F1262" s="3494">
        <v>3</v>
      </c>
      <c r="G1262" s="3494" t="s">
        <v>3407</v>
      </c>
      <c r="H1262" s="3492" t="s">
        <v>21</v>
      </c>
      <c r="I1262" s="3479" t="s">
        <v>3709</v>
      </c>
      <c r="J1262" s="3479">
        <f>'[2]典型户型修正-办公'!S1267</f>
        <v>73</v>
      </c>
      <c r="K1262" s="3479">
        <f>'[2]典型户型修正-办公'!R1267</f>
        <v>14529</v>
      </c>
    </row>
    <row r="1263" spans="1:11">
      <c r="A1263" s="3492"/>
      <c r="B1263" s="3493">
        <v>1245</v>
      </c>
      <c r="C1263" s="3494">
        <v>21</v>
      </c>
      <c r="D1263" s="3494" t="s">
        <v>3924</v>
      </c>
      <c r="E1263" s="3494">
        <v>50.33</v>
      </c>
      <c r="F1263" s="3494">
        <v>3</v>
      </c>
      <c r="G1263" s="3494" t="s">
        <v>3407</v>
      </c>
      <c r="H1263" s="3492" t="s">
        <v>21</v>
      </c>
      <c r="I1263" s="3479" t="s">
        <v>3709</v>
      </c>
      <c r="J1263" s="3479">
        <f>'[2]典型户型修正-办公'!S1268</f>
        <v>73</v>
      </c>
      <c r="K1263" s="3479">
        <f>'[2]典型户型修正-办公'!R1268</f>
        <v>14529</v>
      </c>
    </row>
    <row r="1264" spans="1:11">
      <c r="A1264" s="3492"/>
      <c r="B1264" s="3493">
        <v>1246</v>
      </c>
      <c r="C1264" s="3494">
        <v>21</v>
      </c>
      <c r="D1264" s="3494" t="s">
        <v>3925</v>
      </c>
      <c r="E1264" s="3494">
        <v>50.33</v>
      </c>
      <c r="F1264" s="3494">
        <v>3</v>
      </c>
      <c r="G1264" s="3494" t="s">
        <v>3407</v>
      </c>
      <c r="H1264" s="3492" t="s">
        <v>21</v>
      </c>
      <c r="I1264" s="3479" t="s">
        <v>3709</v>
      </c>
      <c r="J1264" s="3479">
        <f>'[2]典型户型修正-办公'!S1269</f>
        <v>73</v>
      </c>
      <c r="K1264" s="3479">
        <f>'[2]典型户型修正-办公'!R1269</f>
        <v>14529</v>
      </c>
    </row>
    <row r="1265" spans="1:11">
      <c r="A1265" s="3492"/>
      <c r="B1265" s="3493">
        <v>1247</v>
      </c>
      <c r="C1265" s="3494">
        <v>21</v>
      </c>
      <c r="D1265" s="3494" t="s">
        <v>3926</v>
      </c>
      <c r="E1265" s="3494">
        <v>50.33</v>
      </c>
      <c r="F1265" s="3494">
        <v>3</v>
      </c>
      <c r="G1265" s="3494" t="s">
        <v>3407</v>
      </c>
      <c r="H1265" s="3492" t="s">
        <v>21</v>
      </c>
      <c r="I1265" s="3479" t="s">
        <v>3709</v>
      </c>
      <c r="J1265" s="3479">
        <f>'[2]典型户型修正-办公'!S1270</f>
        <v>73</v>
      </c>
      <c r="K1265" s="3479">
        <f>'[2]典型户型修正-办公'!R1270</f>
        <v>14529</v>
      </c>
    </row>
    <row r="1266" spans="1:11">
      <c r="A1266" s="3492"/>
      <c r="B1266" s="3493">
        <v>1248</v>
      </c>
      <c r="C1266" s="3494">
        <v>21</v>
      </c>
      <c r="D1266" s="3494" t="s">
        <v>3927</v>
      </c>
      <c r="E1266" s="3494">
        <v>50.33</v>
      </c>
      <c r="F1266" s="3494">
        <v>3</v>
      </c>
      <c r="G1266" s="3494" t="s">
        <v>3407</v>
      </c>
      <c r="H1266" s="3492" t="s">
        <v>21</v>
      </c>
      <c r="I1266" s="3479" t="s">
        <v>3709</v>
      </c>
      <c r="J1266" s="3479">
        <f>'[2]典型户型修正-办公'!S1271</f>
        <v>73</v>
      </c>
      <c r="K1266" s="3479">
        <f>'[2]典型户型修正-办公'!R1271</f>
        <v>14529</v>
      </c>
    </row>
    <row r="1267" spans="1:11">
      <c r="A1267" s="3492"/>
      <c r="B1267" s="3493">
        <v>1249</v>
      </c>
      <c r="C1267" s="3494">
        <v>21</v>
      </c>
      <c r="D1267" s="3494" t="s">
        <v>3928</v>
      </c>
      <c r="E1267" s="3494">
        <v>50.33</v>
      </c>
      <c r="F1267" s="3494">
        <v>3</v>
      </c>
      <c r="G1267" s="3494" t="s">
        <v>3407</v>
      </c>
      <c r="H1267" s="3492" t="s">
        <v>21</v>
      </c>
      <c r="I1267" s="3479" t="s">
        <v>3709</v>
      </c>
      <c r="J1267" s="3479">
        <f>'[2]典型户型修正-办公'!S1272</f>
        <v>73</v>
      </c>
      <c r="K1267" s="3479">
        <f>'[2]典型户型修正-办公'!R1272</f>
        <v>14529</v>
      </c>
    </row>
    <row r="1268" spans="1:11">
      <c r="A1268" s="3492"/>
      <c r="B1268" s="3493">
        <v>1250</v>
      </c>
      <c r="C1268" s="3494">
        <v>21</v>
      </c>
      <c r="D1268" s="3494" t="s">
        <v>3929</v>
      </c>
      <c r="E1268" s="3494">
        <v>69.77</v>
      </c>
      <c r="F1268" s="3494">
        <v>3</v>
      </c>
      <c r="G1268" s="3494" t="s">
        <v>3407</v>
      </c>
      <c r="H1268" s="3492" t="s">
        <v>21</v>
      </c>
      <c r="I1268" s="3479" t="s">
        <v>3709</v>
      </c>
      <c r="J1268" s="3479">
        <f>'[2]典型户型修正-办公'!S1273</f>
        <v>102</v>
      </c>
      <c r="K1268" s="3479">
        <f>'[2]典型户型修正-办公'!R1273</f>
        <v>14674</v>
      </c>
    </row>
    <row r="1269" spans="1:11">
      <c r="A1269" s="3492"/>
      <c r="B1269" s="3493">
        <v>1251</v>
      </c>
      <c r="C1269" s="3494">
        <v>21</v>
      </c>
      <c r="D1269" s="3494" t="s">
        <v>3930</v>
      </c>
      <c r="E1269" s="3494">
        <v>38.65</v>
      </c>
      <c r="F1269" s="3494">
        <v>3</v>
      </c>
      <c r="G1269" s="3494" t="s">
        <v>3407</v>
      </c>
      <c r="H1269" s="3492" t="s">
        <v>21</v>
      </c>
      <c r="I1269" s="3479" t="s">
        <v>3709</v>
      </c>
      <c r="J1269" s="3479">
        <f>'[2]典型户型修正-办公'!S1274</f>
        <v>56</v>
      </c>
      <c r="K1269" s="3479">
        <f>'[2]典型户型修正-办公'!R1274</f>
        <v>14529</v>
      </c>
    </row>
    <row r="1270" spans="1:11">
      <c r="A1270" s="3492"/>
      <c r="B1270" s="3493">
        <v>1252</v>
      </c>
      <c r="C1270" s="3494">
        <v>21</v>
      </c>
      <c r="D1270" s="3494" t="s">
        <v>3931</v>
      </c>
      <c r="E1270" s="3494">
        <v>41.99</v>
      </c>
      <c r="F1270" s="3494">
        <v>3</v>
      </c>
      <c r="G1270" s="3494" t="s">
        <v>3407</v>
      </c>
      <c r="H1270" s="3492" t="s">
        <v>21</v>
      </c>
      <c r="I1270" s="3479" t="s">
        <v>3709</v>
      </c>
      <c r="J1270" s="3479">
        <f>'[2]典型户型修正-办公'!S1275</f>
        <v>61</v>
      </c>
      <c r="K1270" s="3479">
        <f>'[2]典型户型修正-办公'!R1275</f>
        <v>14529</v>
      </c>
    </row>
    <row r="1271" spans="1:11">
      <c r="A1271" s="3492"/>
      <c r="B1271" s="3493">
        <v>1253</v>
      </c>
      <c r="C1271" s="3494">
        <v>21</v>
      </c>
      <c r="D1271" s="3494" t="s">
        <v>3932</v>
      </c>
      <c r="E1271" s="3494">
        <v>44.72</v>
      </c>
      <c r="F1271" s="3494">
        <v>3</v>
      </c>
      <c r="G1271" s="3494" t="s">
        <v>3407</v>
      </c>
      <c r="H1271" s="3492" t="s">
        <v>21</v>
      </c>
      <c r="I1271" s="3479" t="s">
        <v>3709</v>
      </c>
      <c r="J1271" s="3479">
        <f>'[2]典型户型修正-办公'!S1276</f>
        <v>65</v>
      </c>
      <c r="K1271" s="3479">
        <f>'[2]典型户型修正-办公'!R1276</f>
        <v>14529</v>
      </c>
    </row>
    <row r="1272" spans="1:11">
      <c r="A1272" s="3492"/>
      <c r="B1272" s="3493">
        <v>1254</v>
      </c>
      <c r="C1272" s="3494">
        <v>21</v>
      </c>
      <c r="D1272" s="3494" t="s">
        <v>3933</v>
      </c>
      <c r="E1272" s="3494">
        <v>46.83</v>
      </c>
      <c r="F1272" s="3494">
        <v>3</v>
      </c>
      <c r="G1272" s="3494" t="s">
        <v>3407</v>
      </c>
      <c r="H1272" s="3492" t="s">
        <v>21</v>
      </c>
      <c r="I1272" s="3479" t="s">
        <v>3709</v>
      </c>
      <c r="J1272" s="3479">
        <f>'[2]典型户型修正-办公'!S1277</f>
        <v>68</v>
      </c>
      <c r="K1272" s="3479">
        <f>'[2]典型户型修正-办公'!R1277</f>
        <v>14529</v>
      </c>
    </row>
    <row r="1273" spans="1:11">
      <c r="A1273" s="3492"/>
      <c r="B1273" s="3493">
        <v>1255</v>
      </c>
      <c r="C1273" s="3494">
        <v>21</v>
      </c>
      <c r="D1273" s="3494" t="s">
        <v>3934</v>
      </c>
      <c r="E1273" s="3494">
        <v>48.33</v>
      </c>
      <c r="F1273" s="3494">
        <v>3</v>
      </c>
      <c r="G1273" s="3494" t="s">
        <v>3407</v>
      </c>
      <c r="H1273" s="3492" t="s">
        <v>21</v>
      </c>
      <c r="I1273" s="3479" t="s">
        <v>3709</v>
      </c>
      <c r="J1273" s="3479">
        <f>'[2]典型户型修正-办公'!S1278</f>
        <v>70</v>
      </c>
      <c r="K1273" s="3479">
        <f>'[2]典型户型修正-办公'!R1278</f>
        <v>14529</v>
      </c>
    </row>
    <row r="1274" spans="1:11">
      <c r="A1274" s="3492"/>
      <c r="B1274" s="3493">
        <v>1256</v>
      </c>
      <c r="C1274" s="3494">
        <v>21</v>
      </c>
      <c r="D1274" s="3494" t="s">
        <v>3935</v>
      </c>
      <c r="E1274" s="3494">
        <v>49.3</v>
      </c>
      <c r="F1274" s="3494">
        <v>3</v>
      </c>
      <c r="G1274" s="3494" t="s">
        <v>3407</v>
      </c>
      <c r="H1274" s="3492" t="s">
        <v>21</v>
      </c>
      <c r="I1274" s="3479" t="s">
        <v>3709</v>
      </c>
      <c r="J1274" s="3479">
        <f>'[2]典型户型修正-办公'!S1279</f>
        <v>72</v>
      </c>
      <c r="K1274" s="3479">
        <f>'[2]典型户型修正-办公'!R1279</f>
        <v>14529</v>
      </c>
    </row>
    <row r="1275" spans="1:11">
      <c r="A1275" s="3492"/>
      <c r="B1275" s="3493">
        <v>1257</v>
      </c>
      <c r="C1275" s="3494">
        <v>21</v>
      </c>
      <c r="D1275" s="3494" t="s">
        <v>3936</v>
      </c>
      <c r="E1275" s="3494">
        <v>49.59</v>
      </c>
      <c r="F1275" s="3494">
        <v>3</v>
      </c>
      <c r="G1275" s="3494" t="s">
        <v>3407</v>
      </c>
      <c r="H1275" s="3492" t="s">
        <v>21</v>
      </c>
      <c r="I1275" s="3479" t="s">
        <v>3709</v>
      </c>
      <c r="J1275" s="3479">
        <f>'[2]典型户型修正-办公'!S1280</f>
        <v>72</v>
      </c>
      <c r="K1275" s="3479">
        <f>'[2]典型户型修正-办公'!R1280</f>
        <v>14529</v>
      </c>
    </row>
    <row r="1276" spans="1:11">
      <c r="A1276" s="3492"/>
      <c r="B1276" s="3493">
        <v>1258</v>
      </c>
      <c r="C1276" s="3494">
        <v>21</v>
      </c>
      <c r="D1276" s="3494" t="s">
        <v>3937</v>
      </c>
      <c r="E1276" s="3494">
        <v>49.28</v>
      </c>
      <c r="F1276" s="3494">
        <v>3</v>
      </c>
      <c r="G1276" s="3494" t="s">
        <v>3407</v>
      </c>
      <c r="H1276" s="3492" t="s">
        <v>21</v>
      </c>
      <c r="I1276" s="3479" t="s">
        <v>3709</v>
      </c>
      <c r="J1276" s="3479">
        <f>'[2]典型户型修正-办公'!S1281</f>
        <v>72</v>
      </c>
      <c r="K1276" s="3479">
        <f>'[2]典型户型修正-办公'!R1281</f>
        <v>14529</v>
      </c>
    </row>
    <row r="1277" spans="1:11">
      <c r="A1277" s="3492"/>
      <c r="B1277" s="3493">
        <v>1259</v>
      </c>
      <c r="C1277" s="3494">
        <v>21</v>
      </c>
      <c r="D1277" s="3494" t="s">
        <v>3938</v>
      </c>
      <c r="E1277" s="3494">
        <v>48.41</v>
      </c>
      <c r="F1277" s="3494">
        <v>3</v>
      </c>
      <c r="G1277" s="3494" t="s">
        <v>3407</v>
      </c>
      <c r="H1277" s="3492" t="s">
        <v>21</v>
      </c>
      <c r="I1277" s="3479" t="s">
        <v>3709</v>
      </c>
      <c r="J1277" s="3479">
        <f>'[2]典型户型修正-办公'!S1282</f>
        <v>70</v>
      </c>
      <c r="K1277" s="3479">
        <f>'[2]典型户型修正-办公'!R1282</f>
        <v>14529</v>
      </c>
    </row>
    <row r="1278" spans="1:11">
      <c r="A1278" s="3492"/>
      <c r="B1278" s="3493">
        <v>1260</v>
      </c>
      <c r="C1278" s="3494">
        <v>21</v>
      </c>
      <c r="D1278" s="3494" t="s">
        <v>3939</v>
      </c>
      <c r="E1278" s="3494">
        <v>47.44</v>
      </c>
      <c r="F1278" s="3494">
        <v>3</v>
      </c>
      <c r="G1278" s="3494" t="s">
        <v>3407</v>
      </c>
      <c r="H1278" s="3492" t="s">
        <v>21</v>
      </c>
      <c r="I1278" s="3479" t="s">
        <v>3709</v>
      </c>
      <c r="J1278" s="3479">
        <f>'[2]典型户型修正-办公'!S1283</f>
        <v>69</v>
      </c>
      <c r="K1278" s="3479">
        <f>'[2]典型户型修正-办公'!R1283</f>
        <v>14529</v>
      </c>
    </row>
    <row r="1279" spans="1:11">
      <c r="A1279" s="3492"/>
      <c r="B1279" s="3493">
        <v>1261</v>
      </c>
      <c r="C1279" s="3494">
        <v>22</v>
      </c>
      <c r="D1279" s="3494" t="s">
        <v>3940</v>
      </c>
      <c r="E1279" s="3494">
        <v>52.2</v>
      </c>
      <c r="F1279" s="3494">
        <v>3</v>
      </c>
      <c r="G1279" s="3494" t="s">
        <v>3407</v>
      </c>
      <c r="H1279" s="3492" t="s">
        <v>21</v>
      </c>
      <c r="I1279" s="3479" t="s">
        <v>3709</v>
      </c>
      <c r="J1279" s="3479">
        <f>'[2]典型户型修正-办公'!S1284</f>
        <v>76</v>
      </c>
      <c r="K1279" s="3479">
        <f>'[2]典型户型修正-办公'!R1284</f>
        <v>14529</v>
      </c>
    </row>
    <row r="1280" spans="1:11">
      <c r="A1280" s="3492"/>
      <c r="B1280" s="3493">
        <v>1262</v>
      </c>
      <c r="C1280" s="3494">
        <v>22</v>
      </c>
      <c r="D1280" s="3494" t="s">
        <v>3941</v>
      </c>
      <c r="E1280" s="3494">
        <v>50.33</v>
      </c>
      <c r="F1280" s="3494">
        <v>3</v>
      </c>
      <c r="G1280" s="3494" t="s">
        <v>3407</v>
      </c>
      <c r="H1280" s="3492" t="s">
        <v>21</v>
      </c>
      <c r="I1280" s="3479" t="s">
        <v>3709</v>
      </c>
      <c r="J1280" s="3479">
        <f>'[2]典型户型修正-办公'!S1285</f>
        <v>73</v>
      </c>
      <c r="K1280" s="3479">
        <f>'[2]典型户型修正-办公'!R1285</f>
        <v>14529</v>
      </c>
    </row>
    <row r="1281" spans="1:11">
      <c r="A1281" s="3492"/>
      <c r="B1281" s="3493">
        <v>1263</v>
      </c>
      <c r="C1281" s="3494">
        <v>22</v>
      </c>
      <c r="D1281" s="3494" t="s">
        <v>3942</v>
      </c>
      <c r="E1281" s="3494">
        <v>50.33</v>
      </c>
      <c r="F1281" s="3494">
        <v>3</v>
      </c>
      <c r="G1281" s="3494" t="s">
        <v>3407</v>
      </c>
      <c r="H1281" s="3492" t="s">
        <v>21</v>
      </c>
      <c r="I1281" s="3479" t="s">
        <v>3709</v>
      </c>
      <c r="J1281" s="3479">
        <f>'[2]典型户型修正-办公'!S1286</f>
        <v>73</v>
      </c>
      <c r="K1281" s="3479">
        <f>'[2]典型户型修正-办公'!R1286</f>
        <v>14529</v>
      </c>
    </row>
    <row r="1282" spans="1:11">
      <c r="A1282" s="3492"/>
      <c r="B1282" s="3493">
        <v>1264</v>
      </c>
      <c r="C1282" s="3494">
        <v>22</v>
      </c>
      <c r="D1282" s="3494" t="s">
        <v>3943</v>
      </c>
      <c r="E1282" s="3494">
        <v>50.33</v>
      </c>
      <c r="F1282" s="3494">
        <v>3</v>
      </c>
      <c r="G1282" s="3494" t="s">
        <v>3407</v>
      </c>
      <c r="H1282" s="3492" t="s">
        <v>21</v>
      </c>
      <c r="I1282" s="3479" t="s">
        <v>3709</v>
      </c>
      <c r="J1282" s="3479">
        <f>'[2]典型户型修正-办公'!S1287</f>
        <v>73</v>
      </c>
      <c r="K1282" s="3479">
        <f>'[2]典型户型修正-办公'!R1287</f>
        <v>14529</v>
      </c>
    </row>
    <row r="1283" spans="1:11">
      <c r="A1283" s="3492"/>
      <c r="B1283" s="3493">
        <v>1265</v>
      </c>
      <c r="C1283" s="3494">
        <v>22</v>
      </c>
      <c r="D1283" s="3494" t="s">
        <v>3944</v>
      </c>
      <c r="E1283" s="3494">
        <v>50.33</v>
      </c>
      <c r="F1283" s="3494">
        <v>3</v>
      </c>
      <c r="G1283" s="3494" t="s">
        <v>3407</v>
      </c>
      <c r="H1283" s="3492" t="s">
        <v>21</v>
      </c>
      <c r="I1283" s="3479" t="s">
        <v>3709</v>
      </c>
      <c r="J1283" s="3479">
        <f>'[2]典型户型修正-办公'!S1288</f>
        <v>73</v>
      </c>
      <c r="K1283" s="3479">
        <f>'[2]典型户型修正-办公'!R1288</f>
        <v>14529</v>
      </c>
    </row>
    <row r="1284" spans="1:11">
      <c r="A1284" s="3492"/>
      <c r="B1284" s="3493">
        <v>1266</v>
      </c>
      <c r="C1284" s="3494">
        <v>22</v>
      </c>
      <c r="D1284" s="3494" t="s">
        <v>3945</v>
      </c>
      <c r="E1284" s="3494">
        <v>50.33</v>
      </c>
      <c r="F1284" s="3494">
        <v>3</v>
      </c>
      <c r="G1284" s="3494" t="s">
        <v>3407</v>
      </c>
      <c r="H1284" s="3492" t="s">
        <v>21</v>
      </c>
      <c r="I1284" s="3479" t="s">
        <v>3709</v>
      </c>
      <c r="J1284" s="3479">
        <f>'[2]典型户型修正-办公'!S1289</f>
        <v>73</v>
      </c>
      <c r="K1284" s="3479">
        <f>'[2]典型户型修正-办公'!R1289</f>
        <v>14529</v>
      </c>
    </row>
    <row r="1285" spans="1:11">
      <c r="A1285" s="3492"/>
      <c r="B1285" s="3493">
        <v>1267</v>
      </c>
      <c r="C1285" s="3494">
        <v>22</v>
      </c>
      <c r="D1285" s="3494" t="s">
        <v>3946</v>
      </c>
      <c r="E1285" s="3494">
        <v>50.33</v>
      </c>
      <c r="F1285" s="3494">
        <v>3</v>
      </c>
      <c r="G1285" s="3494" t="s">
        <v>3407</v>
      </c>
      <c r="H1285" s="3492" t="s">
        <v>21</v>
      </c>
      <c r="I1285" s="3479" t="s">
        <v>3709</v>
      </c>
      <c r="J1285" s="3479">
        <f>'[2]典型户型修正-办公'!S1290</f>
        <v>73</v>
      </c>
      <c r="K1285" s="3479">
        <f>'[2]典型户型修正-办公'!R1290</f>
        <v>14529</v>
      </c>
    </row>
    <row r="1286" spans="1:11">
      <c r="A1286" s="3492"/>
      <c r="B1286" s="3493">
        <v>1268</v>
      </c>
      <c r="C1286" s="3494">
        <v>22</v>
      </c>
      <c r="D1286" s="3494" t="s">
        <v>3947</v>
      </c>
      <c r="E1286" s="3494">
        <v>50.33</v>
      </c>
      <c r="F1286" s="3494">
        <v>3</v>
      </c>
      <c r="G1286" s="3494" t="s">
        <v>3407</v>
      </c>
      <c r="H1286" s="3492" t="s">
        <v>21</v>
      </c>
      <c r="I1286" s="3479" t="s">
        <v>3709</v>
      </c>
      <c r="J1286" s="3479">
        <f>'[2]典型户型修正-办公'!S1291</f>
        <v>73</v>
      </c>
      <c r="K1286" s="3479">
        <f>'[2]典型户型修正-办公'!R1291</f>
        <v>14529</v>
      </c>
    </row>
    <row r="1287" spans="1:11">
      <c r="A1287" s="3492"/>
      <c r="B1287" s="3493">
        <v>1269</v>
      </c>
      <c r="C1287" s="3494">
        <v>22</v>
      </c>
      <c r="D1287" s="3494" t="s">
        <v>3948</v>
      </c>
      <c r="E1287" s="3494">
        <v>50.33</v>
      </c>
      <c r="F1287" s="3494">
        <v>3</v>
      </c>
      <c r="G1287" s="3494" t="s">
        <v>3407</v>
      </c>
      <c r="H1287" s="3492" t="s">
        <v>21</v>
      </c>
      <c r="I1287" s="3479" t="s">
        <v>3709</v>
      </c>
      <c r="J1287" s="3479">
        <f>'[2]典型户型修正-办公'!S1292</f>
        <v>73</v>
      </c>
      <c r="K1287" s="3479">
        <f>'[2]典型户型修正-办公'!R1292</f>
        <v>14529</v>
      </c>
    </row>
    <row r="1288" spans="1:11">
      <c r="A1288" s="3492"/>
      <c r="B1288" s="3493">
        <v>1270</v>
      </c>
      <c r="C1288" s="3494">
        <v>22</v>
      </c>
      <c r="D1288" s="3494" t="s">
        <v>3949</v>
      </c>
      <c r="E1288" s="3494">
        <v>50.33</v>
      </c>
      <c r="F1288" s="3494">
        <v>3</v>
      </c>
      <c r="G1288" s="3494" t="s">
        <v>3407</v>
      </c>
      <c r="H1288" s="3492" t="s">
        <v>21</v>
      </c>
      <c r="I1288" s="3479" t="s">
        <v>3709</v>
      </c>
      <c r="J1288" s="3479">
        <f>'[2]典型户型修正-办公'!S1293</f>
        <v>73</v>
      </c>
      <c r="K1288" s="3479">
        <f>'[2]典型户型修正-办公'!R1293</f>
        <v>14529</v>
      </c>
    </row>
    <row r="1289" spans="1:11">
      <c r="A1289" s="3492"/>
      <c r="B1289" s="3493">
        <v>1271</v>
      </c>
      <c r="C1289" s="3494">
        <v>22</v>
      </c>
      <c r="D1289" s="3494" t="s">
        <v>3950</v>
      </c>
      <c r="E1289" s="3494">
        <v>50.33</v>
      </c>
      <c r="F1289" s="3494">
        <v>3</v>
      </c>
      <c r="G1289" s="3494" t="s">
        <v>3407</v>
      </c>
      <c r="H1289" s="3492" t="s">
        <v>21</v>
      </c>
      <c r="I1289" s="3479" t="s">
        <v>3709</v>
      </c>
      <c r="J1289" s="3479">
        <f>'[2]典型户型修正-办公'!S1294</f>
        <v>73</v>
      </c>
      <c r="K1289" s="3479">
        <f>'[2]典型户型修正-办公'!R1294</f>
        <v>14529</v>
      </c>
    </row>
    <row r="1290" spans="1:11">
      <c r="A1290" s="3492"/>
      <c r="B1290" s="3493">
        <v>1272</v>
      </c>
      <c r="C1290" s="3494">
        <v>22</v>
      </c>
      <c r="D1290" s="3494" t="s">
        <v>3951</v>
      </c>
      <c r="E1290" s="3494">
        <v>50.33</v>
      </c>
      <c r="F1290" s="3494">
        <v>3</v>
      </c>
      <c r="G1290" s="3494" t="s">
        <v>3407</v>
      </c>
      <c r="H1290" s="3492" t="s">
        <v>21</v>
      </c>
      <c r="I1290" s="3479" t="s">
        <v>3709</v>
      </c>
      <c r="J1290" s="3479">
        <f>'[2]典型户型修正-办公'!S1295</f>
        <v>73</v>
      </c>
      <c r="K1290" s="3479">
        <f>'[2]典型户型修正-办公'!R1295</f>
        <v>14529</v>
      </c>
    </row>
    <row r="1291" spans="1:11">
      <c r="A1291" s="3492"/>
      <c r="B1291" s="3493">
        <v>1273</v>
      </c>
      <c r="C1291" s="3494">
        <v>22</v>
      </c>
      <c r="D1291" s="3494" t="s">
        <v>3952</v>
      </c>
      <c r="E1291" s="3494">
        <v>50.33</v>
      </c>
      <c r="F1291" s="3494">
        <v>3</v>
      </c>
      <c r="G1291" s="3494" t="s">
        <v>3407</v>
      </c>
      <c r="H1291" s="3492" t="s">
        <v>21</v>
      </c>
      <c r="I1291" s="3479" t="s">
        <v>3709</v>
      </c>
      <c r="J1291" s="3479">
        <f>'[2]典型户型修正-办公'!S1296</f>
        <v>73</v>
      </c>
      <c r="K1291" s="3479">
        <f>'[2]典型户型修正-办公'!R1296</f>
        <v>14529</v>
      </c>
    </row>
    <row r="1292" spans="1:11">
      <c r="A1292" s="3492"/>
      <c r="B1292" s="3493">
        <v>1274</v>
      </c>
      <c r="C1292" s="3494">
        <v>22</v>
      </c>
      <c r="D1292" s="3494" t="s">
        <v>3953</v>
      </c>
      <c r="E1292" s="3494">
        <v>50.33</v>
      </c>
      <c r="F1292" s="3494">
        <v>3</v>
      </c>
      <c r="G1292" s="3494" t="s">
        <v>3407</v>
      </c>
      <c r="H1292" s="3492" t="s">
        <v>21</v>
      </c>
      <c r="I1292" s="3479" t="s">
        <v>3709</v>
      </c>
      <c r="J1292" s="3479">
        <f>'[2]典型户型修正-办公'!S1297</f>
        <v>73</v>
      </c>
      <c r="K1292" s="3479">
        <f>'[2]典型户型修正-办公'!R1297</f>
        <v>14529</v>
      </c>
    </row>
    <row r="1293" spans="1:11">
      <c r="A1293" s="3492"/>
      <c r="B1293" s="3493">
        <v>1275</v>
      </c>
      <c r="C1293" s="3494">
        <v>22</v>
      </c>
      <c r="D1293" s="3494" t="s">
        <v>3954</v>
      </c>
      <c r="E1293" s="3494">
        <v>50.33</v>
      </c>
      <c r="F1293" s="3494">
        <v>3</v>
      </c>
      <c r="G1293" s="3494" t="s">
        <v>3407</v>
      </c>
      <c r="H1293" s="3492" t="s">
        <v>21</v>
      </c>
      <c r="I1293" s="3479" t="s">
        <v>3709</v>
      </c>
      <c r="J1293" s="3479">
        <f>'[2]典型户型修正-办公'!S1298</f>
        <v>73</v>
      </c>
      <c r="K1293" s="3479">
        <f>'[2]典型户型修正-办公'!R1298</f>
        <v>14529</v>
      </c>
    </row>
    <row r="1294" spans="1:11">
      <c r="A1294" s="3492"/>
      <c r="B1294" s="3493">
        <v>1276</v>
      </c>
      <c r="C1294" s="3494">
        <v>22</v>
      </c>
      <c r="D1294" s="3494" t="s">
        <v>3955</v>
      </c>
      <c r="E1294" s="3494">
        <v>69.77</v>
      </c>
      <c r="F1294" s="3494">
        <v>3</v>
      </c>
      <c r="G1294" s="3494" t="s">
        <v>3407</v>
      </c>
      <c r="H1294" s="3492" t="s">
        <v>21</v>
      </c>
      <c r="I1294" s="3479" t="s">
        <v>3709</v>
      </c>
      <c r="J1294" s="3479">
        <f>'[2]典型户型修正-办公'!S1299</f>
        <v>102</v>
      </c>
      <c r="K1294" s="3479">
        <f>'[2]典型户型修正-办公'!R1299</f>
        <v>14674</v>
      </c>
    </row>
    <row r="1295" spans="1:11">
      <c r="A1295" s="3492"/>
      <c r="B1295" s="3493">
        <v>1277</v>
      </c>
      <c r="C1295" s="3494">
        <v>22</v>
      </c>
      <c r="D1295" s="3494" t="s">
        <v>3956</v>
      </c>
      <c r="E1295" s="3494">
        <v>38.65</v>
      </c>
      <c r="F1295" s="3494">
        <v>3</v>
      </c>
      <c r="G1295" s="3494" t="s">
        <v>3407</v>
      </c>
      <c r="H1295" s="3492" t="s">
        <v>21</v>
      </c>
      <c r="I1295" s="3479" t="s">
        <v>3709</v>
      </c>
      <c r="J1295" s="3479">
        <f>'[2]典型户型修正-办公'!S1300</f>
        <v>56</v>
      </c>
      <c r="K1295" s="3479">
        <f>'[2]典型户型修正-办公'!R1300</f>
        <v>14529</v>
      </c>
    </row>
    <row r="1296" spans="1:11">
      <c r="A1296" s="3492"/>
      <c r="B1296" s="3493">
        <v>1278</v>
      </c>
      <c r="C1296" s="3494">
        <v>22</v>
      </c>
      <c r="D1296" s="3494" t="s">
        <v>3957</v>
      </c>
      <c r="E1296" s="3494">
        <v>41.99</v>
      </c>
      <c r="F1296" s="3494">
        <v>3</v>
      </c>
      <c r="G1296" s="3494" t="s">
        <v>3407</v>
      </c>
      <c r="H1296" s="3492" t="s">
        <v>21</v>
      </c>
      <c r="I1296" s="3479" t="s">
        <v>3709</v>
      </c>
      <c r="J1296" s="3479">
        <f>'[2]典型户型修正-办公'!S1301</f>
        <v>61</v>
      </c>
      <c r="K1296" s="3479">
        <f>'[2]典型户型修正-办公'!R1301</f>
        <v>14529</v>
      </c>
    </row>
    <row r="1297" spans="1:11">
      <c r="A1297" s="3492"/>
      <c r="B1297" s="3493">
        <v>1279</v>
      </c>
      <c r="C1297" s="3494">
        <v>22</v>
      </c>
      <c r="D1297" s="3494" t="s">
        <v>3958</v>
      </c>
      <c r="E1297" s="3494">
        <v>44.72</v>
      </c>
      <c r="F1297" s="3494">
        <v>3</v>
      </c>
      <c r="G1297" s="3494" t="s">
        <v>3407</v>
      </c>
      <c r="H1297" s="3492" t="s">
        <v>21</v>
      </c>
      <c r="I1297" s="3479" t="s">
        <v>3709</v>
      </c>
      <c r="J1297" s="3479">
        <f>'[2]典型户型修正-办公'!S1302</f>
        <v>65</v>
      </c>
      <c r="K1297" s="3479">
        <f>'[2]典型户型修正-办公'!R1302</f>
        <v>14529</v>
      </c>
    </row>
    <row r="1298" spans="1:11">
      <c r="A1298" s="3492"/>
      <c r="B1298" s="3493">
        <v>1280</v>
      </c>
      <c r="C1298" s="3494">
        <v>22</v>
      </c>
      <c r="D1298" s="3494" t="s">
        <v>3959</v>
      </c>
      <c r="E1298" s="3494">
        <v>46.83</v>
      </c>
      <c r="F1298" s="3494">
        <v>3</v>
      </c>
      <c r="G1298" s="3494" t="s">
        <v>3407</v>
      </c>
      <c r="H1298" s="3492" t="s">
        <v>21</v>
      </c>
      <c r="I1298" s="3479" t="s">
        <v>3709</v>
      </c>
      <c r="J1298" s="3479">
        <f>'[2]典型户型修正-办公'!S1303</f>
        <v>68</v>
      </c>
      <c r="K1298" s="3479">
        <f>'[2]典型户型修正-办公'!R1303</f>
        <v>14529</v>
      </c>
    </row>
    <row r="1299" spans="1:11">
      <c r="A1299" s="3492"/>
      <c r="B1299" s="3493">
        <v>1281</v>
      </c>
      <c r="C1299" s="3494">
        <v>22</v>
      </c>
      <c r="D1299" s="3494" t="s">
        <v>3960</v>
      </c>
      <c r="E1299" s="3494">
        <v>48.33</v>
      </c>
      <c r="F1299" s="3494">
        <v>3</v>
      </c>
      <c r="G1299" s="3494" t="s">
        <v>3407</v>
      </c>
      <c r="H1299" s="3492" t="s">
        <v>21</v>
      </c>
      <c r="I1299" s="3479" t="s">
        <v>3709</v>
      </c>
      <c r="J1299" s="3479">
        <f>'[2]典型户型修正-办公'!S1304</f>
        <v>70</v>
      </c>
      <c r="K1299" s="3479">
        <f>'[2]典型户型修正-办公'!R1304</f>
        <v>14529</v>
      </c>
    </row>
    <row r="1300" spans="1:11">
      <c r="A1300" s="3492"/>
      <c r="B1300" s="3493">
        <v>1282</v>
      </c>
      <c r="C1300" s="3494">
        <v>22</v>
      </c>
      <c r="D1300" s="3494" t="s">
        <v>3961</v>
      </c>
      <c r="E1300" s="3494">
        <v>49.3</v>
      </c>
      <c r="F1300" s="3494">
        <v>3</v>
      </c>
      <c r="G1300" s="3494" t="s">
        <v>3407</v>
      </c>
      <c r="H1300" s="3492" t="s">
        <v>21</v>
      </c>
      <c r="I1300" s="3479" t="s">
        <v>3709</v>
      </c>
      <c r="J1300" s="3479">
        <f>'[2]典型户型修正-办公'!S1305</f>
        <v>72</v>
      </c>
      <c r="K1300" s="3479">
        <f>'[2]典型户型修正-办公'!R1305</f>
        <v>14529</v>
      </c>
    </row>
    <row r="1301" spans="1:11">
      <c r="A1301" s="3492"/>
      <c r="B1301" s="3493">
        <v>1283</v>
      </c>
      <c r="C1301" s="3494">
        <v>22</v>
      </c>
      <c r="D1301" s="3494" t="s">
        <v>3962</v>
      </c>
      <c r="E1301" s="3494">
        <v>49.59</v>
      </c>
      <c r="F1301" s="3494">
        <v>3</v>
      </c>
      <c r="G1301" s="3494" t="s">
        <v>3407</v>
      </c>
      <c r="H1301" s="3492" t="s">
        <v>21</v>
      </c>
      <c r="I1301" s="3479" t="s">
        <v>3709</v>
      </c>
      <c r="J1301" s="3479">
        <f>'[2]典型户型修正-办公'!S1306</f>
        <v>72</v>
      </c>
      <c r="K1301" s="3479">
        <f>'[2]典型户型修正-办公'!R1306</f>
        <v>14529</v>
      </c>
    </row>
    <row r="1302" spans="1:11">
      <c r="A1302" s="3492"/>
      <c r="B1302" s="3493">
        <v>1284</v>
      </c>
      <c r="C1302" s="3494">
        <v>22</v>
      </c>
      <c r="D1302" s="3494" t="s">
        <v>3963</v>
      </c>
      <c r="E1302" s="3494">
        <v>49.28</v>
      </c>
      <c r="F1302" s="3494">
        <v>3</v>
      </c>
      <c r="G1302" s="3494" t="s">
        <v>3407</v>
      </c>
      <c r="H1302" s="3492" t="s">
        <v>21</v>
      </c>
      <c r="I1302" s="3479" t="s">
        <v>3709</v>
      </c>
      <c r="J1302" s="3479">
        <f>'[2]典型户型修正-办公'!S1307</f>
        <v>72</v>
      </c>
      <c r="K1302" s="3479">
        <f>'[2]典型户型修正-办公'!R1307</f>
        <v>14529</v>
      </c>
    </row>
    <row r="1303" spans="1:11">
      <c r="A1303" s="3492"/>
      <c r="B1303" s="3493">
        <v>1285</v>
      </c>
      <c r="C1303" s="3494">
        <v>22</v>
      </c>
      <c r="D1303" s="3494" t="s">
        <v>3964</v>
      </c>
      <c r="E1303" s="3494">
        <v>48.41</v>
      </c>
      <c r="F1303" s="3494">
        <v>3</v>
      </c>
      <c r="G1303" s="3494" t="s">
        <v>3407</v>
      </c>
      <c r="H1303" s="3492" t="s">
        <v>21</v>
      </c>
      <c r="I1303" s="3479" t="s">
        <v>3709</v>
      </c>
      <c r="J1303" s="3479">
        <f>'[2]典型户型修正-办公'!S1308</f>
        <v>70</v>
      </c>
      <c r="K1303" s="3479">
        <f>'[2]典型户型修正-办公'!R1308</f>
        <v>14529</v>
      </c>
    </row>
    <row r="1304" spans="1:11">
      <c r="A1304" s="3492"/>
      <c r="B1304" s="3493">
        <v>1286</v>
      </c>
      <c r="C1304" s="3494">
        <v>22</v>
      </c>
      <c r="D1304" s="3494" t="s">
        <v>3965</v>
      </c>
      <c r="E1304" s="3494">
        <v>47.44</v>
      </c>
      <c r="F1304" s="3494">
        <v>3</v>
      </c>
      <c r="G1304" s="3494" t="s">
        <v>3407</v>
      </c>
      <c r="H1304" s="3492" t="s">
        <v>21</v>
      </c>
      <c r="I1304" s="3479" t="s">
        <v>3709</v>
      </c>
      <c r="J1304" s="3479">
        <f>'[2]典型户型修正-办公'!S1309</f>
        <v>69</v>
      </c>
      <c r="K1304" s="3479">
        <f>'[2]典型户型修正-办公'!R1309</f>
        <v>14529</v>
      </c>
    </row>
    <row r="1305" spans="1:11">
      <c r="A1305" s="3492"/>
      <c r="B1305" s="3493">
        <v>1287</v>
      </c>
      <c r="C1305" s="3494">
        <v>23</v>
      </c>
      <c r="D1305" s="3494" t="s">
        <v>3966</v>
      </c>
      <c r="E1305" s="3494">
        <v>52.2</v>
      </c>
      <c r="F1305" s="3494">
        <v>3</v>
      </c>
      <c r="G1305" s="3494" t="s">
        <v>3407</v>
      </c>
      <c r="H1305" s="3492" t="s">
        <v>21</v>
      </c>
      <c r="I1305" s="3479" t="s">
        <v>3709</v>
      </c>
      <c r="J1305" s="3479">
        <f>'[2]典型户型修正-办公'!S1310</f>
        <v>76</v>
      </c>
      <c r="K1305" s="3479">
        <f>'[2]典型户型修正-办公'!R1310</f>
        <v>14529</v>
      </c>
    </row>
    <row r="1306" spans="1:11">
      <c r="A1306" s="3492"/>
      <c r="B1306" s="3493">
        <v>1288</v>
      </c>
      <c r="C1306" s="3494">
        <v>23</v>
      </c>
      <c r="D1306" s="3494" t="s">
        <v>3967</v>
      </c>
      <c r="E1306" s="3494">
        <v>50.33</v>
      </c>
      <c r="F1306" s="3494">
        <v>3</v>
      </c>
      <c r="G1306" s="3494" t="s">
        <v>3407</v>
      </c>
      <c r="H1306" s="3492" t="s">
        <v>21</v>
      </c>
      <c r="I1306" s="3479" t="s">
        <v>3709</v>
      </c>
      <c r="J1306" s="3479">
        <f>'[2]典型户型修正-办公'!S1311</f>
        <v>73</v>
      </c>
      <c r="K1306" s="3479">
        <f>'[2]典型户型修正-办公'!R1311</f>
        <v>14529</v>
      </c>
    </row>
    <row r="1307" spans="1:11">
      <c r="A1307" s="3492"/>
      <c r="B1307" s="3493">
        <v>1289</v>
      </c>
      <c r="C1307" s="3494">
        <v>23</v>
      </c>
      <c r="D1307" s="3494" t="s">
        <v>3968</v>
      </c>
      <c r="E1307" s="3494">
        <v>50.33</v>
      </c>
      <c r="F1307" s="3494">
        <v>3</v>
      </c>
      <c r="G1307" s="3494" t="s">
        <v>3407</v>
      </c>
      <c r="H1307" s="3492" t="s">
        <v>21</v>
      </c>
      <c r="I1307" s="3479" t="s">
        <v>3709</v>
      </c>
      <c r="J1307" s="3479">
        <f>'[2]典型户型修正-办公'!S1312</f>
        <v>73</v>
      </c>
      <c r="K1307" s="3479">
        <f>'[2]典型户型修正-办公'!R1312</f>
        <v>14529</v>
      </c>
    </row>
    <row r="1308" spans="1:11">
      <c r="A1308" s="3492"/>
      <c r="B1308" s="3493">
        <v>1290</v>
      </c>
      <c r="C1308" s="3494">
        <v>23</v>
      </c>
      <c r="D1308" s="3494" t="s">
        <v>3969</v>
      </c>
      <c r="E1308" s="3494">
        <v>50.33</v>
      </c>
      <c r="F1308" s="3494">
        <v>3</v>
      </c>
      <c r="G1308" s="3494" t="s">
        <v>3407</v>
      </c>
      <c r="H1308" s="3492" t="s">
        <v>21</v>
      </c>
      <c r="I1308" s="3479" t="s">
        <v>3709</v>
      </c>
      <c r="J1308" s="3479">
        <f>'[2]典型户型修正-办公'!S1313</f>
        <v>73</v>
      </c>
      <c r="K1308" s="3479">
        <f>'[2]典型户型修正-办公'!R1313</f>
        <v>14529</v>
      </c>
    </row>
    <row r="1309" spans="1:11">
      <c r="A1309" s="3492"/>
      <c r="B1309" s="3493">
        <v>1291</v>
      </c>
      <c r="C1309" s="3494">
        <v>23</v>
      </c>
      <c r="D1309" s="3494" t="s">
        <v>3970</v>
      </c>
      <c r="E1309" s="3494">
        <v>50.33</v>
      </c>
      <c r="F1309" s="3494">
        <v>3</v>
      </c>
      <c r="G1309" s="3494" t="s">
        <v>3407</v>
      </c>
      <c r="H1309" s="3492" t="s">
        <v>21</v>
      </c>
      <c r="I1309" s="3479" t="s">
        <v>3709</v>
      </c>
      <c r="J1309" s="3479">
        <f>'[2]典型户型修正-办公'!S1314</f>
        <v>73</v>
      </c>
      <c r="K1309" s="3479">
        <f>'[2]典型户型修正-办公'!R1314</f>
        <v>14529</v>
      </c>
    </row>
    <row r="1310" spans="1:11">
      <c r="A1310" s="3492"/>
      <c r="B1310" s="3493">
        <v>1292</v>
      </c>
      <c r="C1310" s="3494">
        <v>23</v>
      </c>
      <c r="D1310" s="3494" t="s">
        <v>3971</v>
      </c>
      <c r="E1310" s="3494">
        <v>50.33</v>
      </c>
      <c r="F1310" s="3494">
        <v>3</v>
      </c>
      <c r="G1310" s="3494" t="s">
        <v>3407</v>
      </c>
      <c r="H1310" s="3492" t="s">
        <v>21</v>
      </c>
      <c r="I1310" s="3479" t="s">
        <v>3709</v>
      </c>
      <c r="J1310" s="3479">
        <f>'[2]典型户型修正-办公'!S1315</f>
        <v>73</v>
      </c>
      <c r="K1310" s="3479">
        <f>'[2]典型户型修正-办公'!R1315</f>
        <v>14529</v>
      </c>
    </row>
    <row r="1311" spans="1:11">
      <c r="A1311" s="3492"/>
      <c r="B1311" s="3493">
        <v>1293</v>
      </c>
      <c r="C1311" s="3494">
        <v>23</v>
      </c>
      <c r="D1311" s="3494" t="s">
        <v>3972</v>
      </c>
      <c r="E1311" s="3494">
        <v>50.33</v>
      </c>
      <c r="F1311" s="3494">
        <v>3</v>
      </c>
      <c r="G1311" s="3494" t="s">
        <v>3407</v>
      </c>
      <c r="H1311" s="3492" t="s">
        <v>21</v>
      </c>
      <c r="I1311" s="3479" t="s">
        <v>3709</v>
      </c>
      <c r="J1311" s="3479">
        <f>'[2]典型户型修正-办公'!S1316</f>
        <v>73</v>
      </c>
      <c r="K1311" s="3479">
        <f>'[2]典型户型修正-办公'!R1316</f>
        <v>14529</v>
      </c>
    </row>
    <row r="1312" spans="1:11">
      <c r="A1312" s="3492"/>
      <c r="B1312" s="3493">
        <v>1294</v>
      </c>
      <c r="C1312" s="3494">
        <v>23</v>
      </c>
      <c r="D1312" s="3494" t="s">
        <v>3973</v>
      </c>
      <c r="E1312" s="3494">
        <v>50.33</v>
      </c>
      <c r="F1312" s="3494">
        <v>3</v>
      </c>
      <c r="G1312" s="3494" t="s">
        <v>3407</v>
      </c>
      <c r="H1312" s="3492" t="s">
        <v>21</v>
      </c>
      <c r="I1312" s="3479" t="s">
        <v>3709</v>
      </c>
      <c r="J1312" s="3479">
        <f>'[2]典型户型修正-办公'!S1317</f>
        <v>73</v>
      </c>
      <c r="K1312" s="3479">
        <f>'[2]典型户型修正-办公'!R1317</f>
        <v>14529</v>
      </c>
    </row>
    <row r="1313" spans="1:11">
      <c r="A1313" s="3492"/>
      <c r="B1313" s="3493">
        <v>1295</v>
      </c>
      <c r="C1313" s="3494">
        <v>23</v>
      </c>
      <c r="D1313" s="3494" t="s">
        <v>3974</v>
      </c>
      <c r="E1313" s="3494">
        <v>50.33</v>
      </c>
      <c r="F1313" s="3494">
        <v>3</v>
      </c>
      <c r="G1313" s="3494" t="s">
        <v>3407</v>
      </c>
      <c r="H1313" s="3492" t="s">
        <v>21</v>
      </c>
      <c r="I1313" s="3479" t="s">
        <v>3709</v>
      </c>
      <c r="J1313" s="3479">
        <f>'[2]典型户型修正-办公'!S1318</f>
        <v>73</v>
      </c>
      <c r="K1313" s="3479">
        <f>'[2]典型户型修正-办公'!R1318</f>
        <v>14529</v>
      </c>
    </row>
    <row r="1314" spans="1:11">
      <c r="A1314" s="3492"/>
      <c r="B1314" s="3493">
        <v>1296</v>
      </c>
      <c r="C1314" s="3494">
        <v>23</v>
      </c>
      <c r="D1314" s="3494" t="s">
        <v>3975</v>
      </c>
      <c r="E1314" s="3494">
        <v>50.33</v>
      </c>
      <c r="F1314" s="3494">
        <v>3</v>
      </c>
      <c r="G1314" s="3494" t="s">
        <v>3407</v>
      </c>
      <c r="H1314" s="3492" t="s">
        <v>21</v>
      </c>
      <c r="I1314" s="3479" t="s">
        <v>3709</v>
      </c>
      <c r="J1314" s="3479">
        <f>'[2]典型户型修正-办公'!S1319</f>
        <v>73</v>
      </c>
      <c r="K1314" s="3479">
        <f>'[2]典型户型修正-办公'!R1319</f>
        <v>14529</v>
      </c>
    </row>
    <row r="1315" spans="1:11">
      <c r="A1315" s="3492"/>
      <c r="B1315" s="3493">
        <v>1297</v>
      </c>
      <c r="C1315" s="3494">
        <v>23</v>
      </c>
      <c r="D1315" s="3494" t="s">
        <v>3976</v>
      </c>
      <c r="E1315" s="3494">
        <v>50.33</v>
      </c>
      <c r="F1315" s="3494">
        <v>3</v>
      </c>
      <c r="G1315" s="3494" t="s">
        <v>3407</v>
      </c>
      <c r="H1315" s="3492" t="s">
        <v>21</v>
      </c>
      <c r="I1315" s="3479" t="s">
        <v>3709</v>
      </c>
      <c r="J1315" s="3479">
        <f>'[2]典型户型修正-办公'!S1320</f>
        <v>73</v>
      </c>
      <c r="K1315" s="3479">
        <f>'[2]典型户型修正-办公'!R1320</f>
        <v>14529</v>
      </c>
    </row>
    <row r="1316" spans="1:11">
      <c r="A1316" s="3492"/>
      <c r="B1316" s="3493">
        <v>1298</v>
      </c>
      <c r="C1316" s="3494">
        <v>23</v>
      </c>
      <c r="D1316" s="3494" t="s">
        <v>3977</v>
      </c>
      <c r="E1316" s="3494">
        <v>50.33</v>
      </c>
      <c r="F1316" s="3494">
        <v>3</v>
      </c>
      <c r="G1316" s="3494" t="s">
        <v>3407</v>
      </c>
      <c r="H1316" s="3492" t="s">
        <v>21</v>
      </c>
      <c r="I1316" s="3479" t="s">
        <v>3709</v>
      </c>
      <c r="J1316" s="3479">
        <f>'[2]典型户型修正-办公'!S1321</f>
        <v>73</v>
      </c>
      <c r="K1316" s="3479">
        <f>'[2]典型户型修正-办公'!R1321</f>
        <v>14529</v>
      </c>
    </row>
    <row r="1317" spans="1:11">
      <c r="A1317" s="3492"/>
      <c r="B1317" s="3493">
        <v>1299</v>
      </c>
      <c r="C1317" s="3494">
        <v>23</v>
      </c>
      <c r="D1317" s="3494" t="s">
        <v>3978</v>
      </c>
      <c r="E1317" s="3494">
        <v>50.33</v>
      </c>
      <c r="F1317" s="3494">
        <v>3</v>
      </c>
      <c r="G1317" s="3494" t="s">
        <v>3407</v>
      </c>
      <c r="H1317" s="3492" t="s">
        <v>21</v>
      </c>
      <c r="I1317" s="3479" t="s">
        <v>3709</v>
      </c>
      <c r="J1317" s="3479">
        <f>'[2]典型户型修正-办公'!S1322</f>
        <v>73</v>
      </c>
      <c r="K1317" s="3479">
        <f>'[2]典型户型修正-办公'!R1322</f>
        <v>14529</v>
      </c>
    </row>
    <row r="1318" spans="1:11">
      <c r="A1318" s="3492"/>
      <c r="B1318" s="3493">
        <v>1300</v>
      </c>
      <c r="C1318" s="3494">
        <v>23</v>
      </c>
      <c r="D1318" s="3494" t="s">
        <v>3979</v>
      </c>
      <c r="E1318" s="3494">
        <v>50.33</v>
      </c>
      <c r="F1318" s="3494">
        <v>3</v>
      </c>
      <c r="G1318" s="3494" t="s">
        <v>3407</v>
      </c>
      <c r="H1318" s="3492" t="s">
        <v>21</v>
      </c>
      <c r="I1318" s="3479" t="s">
        <v>3709</v>
      </c>
      <c r="J1318" s="3479">
        <f>'[2]典型户型修正-办公'!S1323</f>
        <v>73</v>
      </c>
      <c r="K1318" s="3479">
        <f>'[2]典型户型修正-办公'!R1323</f>
        <v>14529</v>
      </c>
    </row>
    <row r="1319" spans="1:11">
      <c r="A1319" s="3492"/>
      <c r="B1319" s="3493">
        <v>1301</v>
      </c>
      <c r="C1319" s="3494">
        <v>23</v>
      </c>
      <c r="D1319" s="3494" t="s">
        <v>3980</v>
      </c>
      <c r="E1319" s="3494">
        <v>50.33</v>
      </c>
      <c r="F1319" s="3494">
        <v>3</v>
      </c>
      <c r="G1319" s="3494" t="s">
        <v>3407</v>
      </c>
      <c r="H1319" s="3492" t="s">
        <v>21</v>
      </c>
      <c r="I1319" s="3479" t="s">
        <v>3709</v>
      </c>
      <c r="J1319" s="3479">
        <f>'[2]典型户型修正-办公'!S1324</f>
        <v>73</v>
      </c>
      <c r="K1319" s="3479">
        <f>'[2]典型户型修正-办公'!R1324</f>
        <v>14529</v>
      </c>
    </row>
    <row r="1320" spans="1:11">
      <c r="A1320" s="3492"/>
      <c r="B1320" s="3493">
        <v>1302</v>
      </c>
      <c r="C1320" s="3494">
        <v>23</v>
      </c>
      <c r="D1320" s="3494" t="s">
        <v>3981</v>
      </c>
      <c r="E1320" s="3494">
        <v>69.77</v>
      </c>
      <c r="F1320" s="3494">
        <v>3</v>
      </c>
      <c r="G1320" s="3494" t="s">
        <v>3407</v>
      </c>
      <c r="H1320" s="3492" t="s">
        <v>21</v>
      </c>
      <c r="I1320" s="3479" t="s">
        <v>3709</v>
      </c>
      <c r="J1320" s="3479">
        <f>'[2]典型户型修正-办公'!S1325</f>
        <v>102</v>
      </c>
      <c r="K1320" s="3479">
        <f>'[2]典型户型修正-办公'!R1325</f>
        <v>14674</v>
      </c>
    </row>
    <row r="1321" spans="1:11">
      <c r="A1321" s="3492"/>
      <c r="B1321" s="3493">
        <v>1303</v>
      </c>
      <c r="C1321" s="3494">
        <v>23</v>
      </c>
      <c r="D1321" s="3494" t="s">
        <v>3982</v>
      </c>
      <c r="E1321" s="3494">
        <v>38.65</v>
      </c>
      <c r="F1321" s="3494">
        <v>3</v>
      </c>
      <c r="G1321" s="3494" t="s">
        <v>3407</v>
      </c>
      <c r="H1321" s="3492" t="s">
        <v>21</v>
      </c>
      <c r="I1321" s="3479" t="s">
        <v>3709</v>
      </c>
      <c r="J1321" s="3479">
        <f>'[2]典型户型修正-办公'!S1326</f>
        <v>56</v>
      </c>
      <c r="K1321" s="3479">
        <f>'[2]典型户型修正-办公'!R1326</f>
        <v>14529</v>
      </c>
    </row>
    <row r="1322" spans="1:11">
      <c r="A1322" s="3492"/>
      <c r="B1322" s="3493">
        <v>1304</v>
      </c>
      <c r="C1322" s="3494">
        <v>23</v>
      </c>
      <c r="D1322" s="3494" t="s">
        <v>3983</v>
      </c>
      <c r="E1322" s="3494">
        <v>41.99</v>
      </c>
      <c r="F1322" s="3494">
        <v>3</v>
      </c>
      <c r="G1322" s="3494" t="s">
        <v>3407</v>
      </c>
      <c r="H1322" s="3492" t="s">
        <v>21</v>
      </c>
      <c r="I1322" s="3479" t="s">
        <v>3709</v>
      </c>
      <c r="J1322" s="3479">
        <f>'[2]典型户型修正-办公'!S1327</f>
        <v>61</v>
      </c>
      <c r="K1322" s="3479">
        <f>'[2]典型户型修正-办公'!R1327</f>
        <v>14529</v>
      </c>
    </row>
    <row r="1323" spans="1:11">
      <c r="A1323" s="3492"/>
      <c r="B1323" s="3493">
        <v>1305</v>
      </c>
      <c r="C1323" s="3494">
        <v>23</v>
      </c>
      <c r="D1323" s="3494" t="s">
        <v>3984</v>
      </c>
      <c r="E1323" s="3494">
        <v>44.72</v>
      </c>
      <c r="F1323" s="3494">
        <v>3</v>
      </c>
      <c r="G1323" s="3494" t="s">
        <v>3407</v>
      </c>
      <c r="H1323" s="3492" t="s">
        <v>21</v>
      </c>
      <c r="I1323" s="3479" t="s">
        <v>3709</v>
      </c>
      <c r="J1323" s="3479">
        <f>'[2]典型户型修正-办公'!S1328</f>
        <v>65</v>
      </c>
      <c r="K1323" s="3479">
        <f>'[2]典型户型修正-办公'!R1328</f>
        <v>14529</v>
      </c>
    </row>
    <row r="1324" spans="1:11">
      <c r="A1324" s="3492"/>
      <c r="B1324" s="3493">
        <v>1306</v>
      </c>
      <c r="C1324" s="3494">
        <v>23</v>
      </c>
      <c r="D1324" s="3494" t="s">
        <v>3985</v>
      </c>
      <c r="E1324" s="3494">
        <v>46.83</v>
      </c>
      <c r="F1324" s="3494">
        <v>3</v>
      </c>
      <c r="G1324" s="3494" t="s">
        <v>3407</v>
      </c>
      <c r="H1324" s="3492" t="s">
        <v>21</v>
      </c>
      <c r="I1324" s="3479" t="s">
        <v>3709</v>
      </c>
      <c r="J1324" s="3479">
        <f>'[2]典型户型修正-办公'!S1329</f>
        <v>68</v>
      </c>
      <c r="K1324" s="3479">
        <f>'[2]典型户型修正-办公'!R1329</f>
        <v>14529</v>
      </c>
    </row>
    <row r="1325" spans="1:11">
      <c r="A1325" s="3492"/>
      <c r="B1325" s="3493">
        <v>1307</v>
      </c>
      <c r="C1325" s="3494">
        <v>23</v>
      </c>
      <c r="D1325" s="3494" t="s">
        <v>3986</v>
      </c>
      <c r="E1325" s="3494">
        <v>48.33</v>
      </c>
      <c r="F1325" s="3494">
        <v>3</v>
      </c>
      <c r="G1325" s="3494" t="s">
        <v>3407</v>
      </c>
      <c r="H1325" s="3492" t="s">
        <v>21</v>
      </c>
      <c r="I1325" s="3479" t="s">
        <v>3709</v>
      </c>
      <c r="J1325" s="3479">
        <f>'[2]典型户型修正-办公'!S1330</f>
        <v>70</v>
      </c>
      <c r="K1325" s="3479">
        <f>'[2]典型户型修正-办公'!R1330</f>
        <v>14529</v>
      </c>
    </row>
    <row r="1326" spans="1:11">
      <c r="A1326" s="3492"/>
      <c r="B1326" s="3493">
        <v>1308</v>
      </c>
      <c r="C1326" s="3494">
        <v>23</v>
      </c>
      <c r="D1326" s="3494" t="s">
        <v>3987</v>
      </c>
      <c r="E1326" s="3494">
        <v>49.3</v>
      </c>
      <c r="F1326" s="3494">
        <v>3</v>
      </c>
      <c r="G1326" s="3494" t="s">
        <v>3407</v>
      </c>
      <c r="H1326" s="3492" t="s">
        <v>21</v>
      </c>
      <c r="I1326" s="3479" t="s">
        <v>3709</v>
      </c>
      <c r="J1326" s="3479">
        <f>'[2]典型户型修正-办公'!S1331</f>
        <v>72</v>
      </c>
      <c r="K1326" s="3479">
        <f>'[2]典型户型修正-办公'!R1331</f>
        <v>14529</v>
      </c>
    </row>
    <row r="1327" spans="1:11">
      <c r="A1327" s="3492"/>
      <c r="B1327" s="3493">
        <v>1309</v>
      </c>
      <c r="C1327" s="3494">
        <v>23</v>
      </c>
      <c r="D1327" s="3494" t="s">
        <v>3988</v>
      </c>
      <c r="E1327" s="3494">
        <v>49.59</v>
      </c>
      <c r="F1327" s="3494">
        <v>3</v>
      </c>
      <c r="G1327" s="3494" t="s">
        <v>3407</v>
      </c>
      <c r="H1327" s="3492" t="s">
        <v>21</v>
      </c>
      <c r="I1327" s="3479" t="s">
        <v>3709</v>
      </c>
      <c r="J1327" s="3479">
        <f>'[2]典型户型修正-办公'!S1332</f>
        <v>72</v>
      </c>
      <c r="K1327" s="3479">
        <f>'[2]典型户型修正-办公'!R1332</f>
        <v>14529</v>
      </c>
    </row>
    <row r="1328" spans="1:11">
      <c r="A1328" s="3492"/>
      <c r="B1328" s="3493">
        <v>1310</v>
      </c>
      <c r="C1328" s="3494">
        <v>23</v>
      </c>
      <c r="D1328" s="3494" t="s">
        <v>3989</v>
      </c>
      <c r="E1328" s="3494">
        <v>49.28</v>
      </c>
      <c r="F1328" s="3494">
        <v>3</v>
      </c>
      <c r="G1328" s="3494" t="s">
        <v>3407</v>
      </c>
      <c r="H1328" s="3492" t="s">
        <v>21</v>
      </c>
      <c r="I1328" s="3479" t="s">
        <v>3709</v>
      </c>
      <c r="J1328" s="3479">
        <f>'[2]典型户型修正-办公'!S1333</f>
        <v>72</v>
      </c>
      <c r="K1328" s="3479">
        <f>'[2]典型户型修正-办公'!R1333</f>
        <v>14529</v>
      </c>
    </row>
    <row r="1329" spans="1:11">
      <c r="A1329" s="3492"/>
      <c r="B1329" s="3493">
        <v>1311</v>
      </c>
      <c r="C1329" s="3494">
        <v>23</v>
      </c>
      <c r="D1329" s="3494" t="s">
        <v>3990</v>
      </c>
      <c r="E1329" s="3494">
        <v>48.41</v>
      </c>
      <c r="F1329" s="3494">
        <v>3</v>
      </c>
      <c r="G1329" s="3494" t="s">
        <v>3407</v>
      </c>
      <c r="H1329" s="3492" t="s">
        <v>21</v>
      </c>
      <c r="I1329" s="3479" t="s">
        <v>3709</v>
      </c>
      <c r="J1329" s="3479">
        <f>'[2]典型户型修正-办公'!S1334</f>
        <v>70</v>
      </c>
      <c r="K1329" s="3479">
        <f>'[2]典型户型修正-办公'!R1334</f>
        <v>14529</v>
      </c>
    </row>
    <row r="1330" spans="1:11">
      <c r="A1330" s="3492"/>
      <c r="B1330" s="3493">
        <v>1312</v>
      </c>
      <c r="C1330" s="3494">
        <v>23</v>
      </c>
      <c r="D1330" s="3494" t="s">
        <v>3991</v>
      </c>
      <c r="E1330" s="3494">
        <v>47.44</v>
      </c>
      <c r="F1330" s="3494">
        <v>3</v>
      </c>
      <c r="G1330" s="3494" t="s">
        <v>3407</v>
      </c>
      <c r="H1330" s="3492" t="s">
        <v>21</v>
      </c>
      <c r="I1330" s="3479" t="s">
        <v>3709</v>
      </c>
      <c r="J1330" s="3479">
        <f>'[2]典型户型修正-办公'!S1335</f>
        <v>69</v>
      </c>
      <c r="K1330" s="3479">
        <f>'[2]典型户型修正-办公'!R1335</f>
        <v>14529</v>
      </c>
    </row>
    <row r="1331" spans="1:11">
      <c r="A1331" s="3492"/>
      <c r="B1331" s="3493">
        <v>1313</v>
      </c>
      <c r="C1331" s="3494">
        <v>24</v>
      </c>
      <c r="D1331" s="3494">
        <v>2401</v>
      </c>
      <c r="E1331" s="3494">
        <v>52.2</v>
      </c>
      <c r="F1331" s="3494">
        <v>5.3</v>
      </c>
      <c r="G1331" s="3494" t="s">
        <v>3813</v>
      </c>
      <c r="H1331" s="3492" t="s">
        <v>21</v>
      </c>
      <c r="I1331" s="3479" t="s">
        <v>3709</v>
      </c>
      <c r="J1331" s="3479">
        <f>'[2]典型户型修正-办公'!S1336</f>
        <v>83</v>
      </c>
      <c r="K1331" s="3479">
        <f>'[2]典型户型修正-办公'!R1336</f>
        <v>15982</v>
      </c>
    </row>
    <row r="1332" spans="1:11">
      <c r="A1332" s="3492"/>
      <c r="B1332" s="3493">
        <v>1314</v>
      </c>
      <c r="C1332" s="3494">
        <v>24</v>
      </c>
      <c r="D1332" s="3494">
        <v>2402</v>
      </c>
      <c r="E1332" s="3494">
        <v>100.67</v>
      </c>
      <c r="F1332" s="3494">
        <v>5.3</v>
      </c>
      <c r="G1332" s="3494" t="s">
        <v>3813</v>
      </c>
      <c r="H1332" s="3492" t="s">
        <v>21</v>
      </c>
      <c r="I1332" s="3479" t="s">
        <v>3709</v>
      </c>
      <c r="J1332" s="3479">
        <f>'[2]典型户型修正-办公'!S1337</f>
        <v>163</v>
      </c>
      <c r="K1332" s="3479">
        <f>'[2]典型户型修正-办公'!R1337</f>
        <v>16142</v>
      </c>
    </row>
    <row r="1333" spans="1:11">
      <c r="A1333" s="3492"/>
      <c r="B1333" s="3493">
        <v>1315</v>
      </c>
      <c r="C1333" s="3494">
        <v>24</v>
      </c>
      <c r="D1333" s="3494">
        <v>2403</v>
      </c>
      <c r="E1333" s="3494">
        <v>100.67</v>
      </c>
      <c r="F1333" s="3494">
        <v>5.3</v>
      </c>
      <c r="G1333" s="3494" t="s">
        <v>3813</v>
      </c>
      <c r="H1333" s="3492" t="s">
        <v>21</v>
      </c>
      <c r="I1333" s="3479" t="s">
        <v>3709</v>
      </c>
      <c r="J1333" s="3479">
        <f>'[2]典型户型修正-办公'!S1338</f>
        <v>163</v>
      </c>
      <c r="K1333" s="3479">
        <f>'[2]典型户型修正-办公'!R1338</f>
        <v>16142</v>
      </c>
    </row>
    <row r="1334" spans="1:11">
      <c r="A1334" s="3492"/>
      <c r="B1334" s="3493">
        <v>1316</v>
      </c>
      <c r="C1334" s="3494">
        <v>24</v>
      </c>
      <c r="D1334" s="3494">
        <v>2404</v>
      </c>
      <c r="E1334" s="3494">
        <v>100.67</v>
      </c>
      <c r="F1334" s="3494">
        <v>5.3</v>
      </c>
      <c r="G1334" s="3494" t="s">
        <v>3813</v>
      </c>
      <c r="H1334" s="3492" t="s">
        <v>21</v>
      </c>
      <c r="I1334" s="3479" t="s">
        <v>3709</v>
      </c>
      <c r="J1334" s="3479">
        <f>'[2]典型户型修正-办公'!S1339</f>
        <v>163</v>
      </c>
      <c r="K1334" s="3479">
        <f>'[2]典型户型修正-办公'!R1339</f>
        <v>16142</v>
      </c>
    </row>
    <row r="1335" spans="1:11">
      <c r="A1335" s="3492"/>
      <c r="B1335" s="3493">
        <v>1317</v>
      </c>
      <c r="C1335" s="3494">
        <v>24</v>
      </c>
      <c r="D1335" s="3494">
        <v>2405</v>
      </c>
      <c r="E1335" s="3494">
        <v>100.67</v>
      </c>
      <c r="F1335" s="3494">
        <v>5.3</v>
      </c>
      <c r="G1335" s="3494" t="s">
        <v>3813</v>
      </c>
      <c r="H1335" s="3492" t="s">
        <v>21</v>
      </c>
      <c r="I1335" s="3479" t="s">
        <v>3709</v>
      </c>
      <c r="J1335" s="3479">
        <f>'[2]典型户型修正-办公'!S1340</f>
        <v>163</v>
      </c>
      <c r="K1335" s="3479">
        <f>'[2]典型户型修正-办公'!R1340</f>
        <v>16142</v>
      </c>
    </row>
    <row r="1336" spans="1:11">
      <c r="A1336" s="3492"/>
      <c r="B1336" s="3493">
        <v>1318</v>
      </c>
      <c r="C1336" s="3494">
        <v>24</v>
      </c>
      <c r="D1336" s="3494">
        <v>2406</v>
      </c>
      <c r="E1336" s="3494">
        <v>100.67</v>
      </c>
      <c r="F1336" s="3494">
        <v>5.3</v>
      </c>
      <c r="G1336" s="3494" t="s">
        <v>3813</v>
      </c>
      <c r="H1336" s="3492" t="s">
        <v>21</v>
      </c>
      <c r="I1336" s="3479" t="s">
        <v>3709</v>
      </c>
      <c r="J1336" s="3479">
        <f>'[2]典型户型修正-办公'!S1341</f>
        <v>163</v>
      </c>
      <c r="K1336" s="3479">
        <f>'[2]典型户型修正-办公'!R1341</f>
        <v>16142</v>
      </c>
    </row>
    <row r="1337" spans="1:11">
      <c r="A1337" s="3492"/>
      <c r="B1337" s="3493">
        <v>1319</v>
      </c>
      <c r="C1337" s="3494">
        <v>24</v>
      </c>
      <c r="D1337" s="3494">
        <v>2407</v>
      </c>
      <c r="E1337" s="3494">
        <v>100.67</v>
      </c>
      <c r="F1337" s="3494">
        <v>5.3</v>
      </c>
      <c r="G1337" s="3494" t="s">
        <v>3813</v>
      </c>
      <c r="H1337" s="3492" t="s">
        <v>21</v>
      </c>
      <c r="I1337" s="3479" t="s">
        <v>3709</v>
      </c>
      <c r="J1337" s="3479">
        <f>'[2]典型户型修正-办公'!S1342</f>
        <v>163</v>
      </c>
      <c r="K1337" s="3479">
        <f>'[2]典型户型修正-办公'!R1342</f>
        <v>16142</v>
      </c>
    </row>
    <row r="1338" spans="1:11">
      <c r="A1338" s="3492"/>
      <c r="B1338" s="3493">
        <v>1320</v>
      </c>
      <c r="C1338" s="3494">
        <v>24</v>
      </c>
      <c r="D1338" s="3494">
        <v>2408</v>
      </c>
      <c r="E1338" s="3494">
        <v>100.67</v>
      </c>
      <c r="F1338" s="3494">
        <v>5.3</v>
      </c>
      <c r="G1338" s="3494" t="s">
        <v>3813</v>
      </c>
      <c r="H1338" s="3492" t="s">
        <v>21</v>
      </c>
      <c r="I1338" s="3479" t="s">
        <v>3709</v>
      </c>
      <c r="J1338" s="3479">
        <f>'[2]典型户型修正-办公'!S1343</f>
        <v>163</v>
      </c>
      <c r="K1338" s="3479">
        <f>'[2]典型户型修正-办公'!R1343</f>
        <v>16142</v>
      </c>
    </row>
    <row r="1339" spans="1:11">
      <c r="A1339" s="3492"/>
      <c r="B1339" s="3493">
        <v>1321</v>
      </c>
      <c r="C1339" s="3494">
        <v>24</v>
      </c>
      <c r="D1339" s="3494">
        <v>2409</v>
      </c>
      <c r="E1339" s="3494">
        <v>69.77</v>
      </c>
      <c r="F1339" s="3494">
        <v>5.3</v>
      </c>
      <c r="G1339" s="3494" t="s">
        <v>3813</v>
      </c>
      <c r="H1339" s="3492" t="s">
        <v>21</v>
      </c>
      <c r="I1339" s="3479" t="s">
        <v>3709</v>
      </c>
      <c r="J1339" s="3479">
        <f>'[2]典型户型修正-办公'!S1344</f>
        <v>113</v>
      </c>
      <c r="K1339" s="3479">
        <f>'[2]典型户型修正-办公'!R1344</f>
        <v>16142</v>
      </c>
    </row>
    <row r="1340" spans="1:11">
      <c r="A1340" s="3492"/>
      <c r="B1340" s="3493">
        <v>1322</v>
      </c>
      <c r="C1340" s="3494">
        <v>24</v>
      </c>
      <c r="D1340" s="3494">
        <v>2410</v>
      </c>
      <c r="E1340" s="3494">
        <v>80.64</v>
      </c>
      <c r="F1340" s="3494">
        <v>5.3</v>
      </c>
      <c r="G1340" s="3494" t="s">
        <v>3813</v>
      </c>
      <c r="H1340" s="3492" t="s">
        <v>21</v>
      </c>
      <c r="I1340" s="3479" t="s">
        <v>3709</v>
      </c>
      <c r="J1340" s="3479">
        <f>'[2]典型户型修正-办公'!S1345</f>
        <v>130</v>
      </c>
      <c r="K1340" s="3479">
        <f>'[2]典型户型修正-办公'!R1345</f>
        <v>16142</v>
      </c>
    </row>
    <row r="1341" spans="1:11">
      <c r="A1341" s="3492"/>
      <c r="B1341" s="3493">
        <v>1323</v>
      </c>
      <c r="C1341" s="3494">
        <v>24</v>
      </c>
      <c r="D1341" s="3494">
        <v>2411</v>
      </c>
      <c r="E1341" s="3494">
        <v>91.55</v>
      </c>
      <c r="F1341" s="3494">
        <v>5.3</v>
      </c>
      <c r="G1341" s="3494" t="s">
        <v>3813</v>
      </c>
      <c r="H1341" s="3492" t="s">
        <v>21</v>
      </c>
      <c r="I1341" s="3479" t="s">
        <v>3709</v>
      </c>
      <c r="J1341" s="3479">
        <f>'[2]典型户型修正-办公'!S1346</f>
        <v>148</v>
      </c>
      <c r="K1341" s="3479">
        <f>'[2]典型户型修正-办公'!R1346</f>
        <v>16142</v>
      </c>
    </row>
    <row r="1342" spans="1:11">
      <c r="A1342" s="3492"/>
      <c r="B1342" s="3493">
        <v>1324</v>
      </c>
      <c r="C1342" s="3494">
        <v>24</v>
      </c>
      <c r="D1342" s="3494">
        <v>2412</v>
      </c>
      <c r="E1342" s="3494">
        <v>97.62</v>
      </c>
      <c r="F1342" s="3494">
        <v>5.3</v>
      </c>
      <c r="G1342" s="3494" t="s">
        <v>3813</v>
      </c>
      <c r="H1342" s="3492" t="s">
        <v>21</v>
      </c>
      <c r="I1342" s="3479" t="s">
        <v>3709</v>
      </c>
      <c r="J1342" s="3479">
        <f>'[2]典型户型修正-办公'!S1347</f>
        <v>158</v>
      </c>
      <c r="K1342" s="3479">
        <f>'[2]典型户型修正-办公'!R1347</f>
        <v>16142</v>
      </c>
    </row>
    <row r="1343" spans="1:11">
      <c r="A1343" s="3492"/>
      <c r="B1343" s="3493">
        <v>1325</v>
      </c>
      <c r="C1343" s="3494">
        <v>24</v>
      </c>
      <c r="D1343" s="3494">
        <v>2413</v>
      </c>
      <c r="E1343" s="3494">
        <v>98.87</v>
      </c>
      <c r="F1343" s="3494">
        <v>5.3</v>
      </c>
      <c r="G1343" s="3494" t="s">
        <v>3813</v>
      </c>
      <c r="H1343" s="3492" t="s">
        <v>21</v>
      </c>
      <c r="I1343" s="3479" t="s">
        <v>3709</v>
      </c>
      <c r="J1343" s="3479">
        <f>'[2]典型户型修正-办公'!S1348</f>
        <v>160</v>
      </c>
      <c r="K1343" s="3479">
        <f>'[2]典型户型修正-办公'!R1348</f>
        <v>16142</v>
      </c>
    </row>
    <row r="1344" spans="1:11">
      <c r="A1344" s="3492"/>
      <c r="B1344" s="3493">
        <v>1326</v>
      </c>
      <c r="C1344" s="3494">
        <v>24</v>
      </c>
      <c r="D1344" s="3494">
        <v>2414</v>
      </c>
      <c r="E1344" s="3494">
        <v>95.85</v>
      </c>
      <c r="F1344" s="3494">
        <v>5.3</v>
      </c>
      <c r="G1344" s="3494" t="s">
        <v>3813</v>
      </c>
      <c r="H1344" s="3492" t="s">
        <v>21</v>
      </c>
      <c r="I1344" s="3479" t="s">
        <v>3709</v>
      </c>
      <c r="J1344" s="3479">
        <f>'[2]典型户型修正-办公'!S1349</f>
        <v>155</v>
      </c>
      <c r="K1344" s="3479">
        <f>'[2]典型户型修正-办公'!R1349</f>
        <v>16142</v>
      </c>
    </row>
    <row r="1345" spans="1:10">
      <c r="A1345" s="3492"/>
      <c r="B1345" s="3492" t="s">
        <v>3992</v>
      </c>
      <c r="C1345" s="3492"/>
      <c r="D1345" s="3492"/>
      <c r="E1345" s="3492">
        <f>SUM(E19:E1344)</f>
        <v>69450.210000000647</v>
      </c>
      <c r="F1345" s="3492"/>
      <c r="G1345" s="3492"/>
      <c r="H1345" s="3492"/>
      <c r="J1345" s="3492">
        <f>SUM(J19:J1344)</f>
        <v>101483</v>
      </c>
    </row>
  </sheetData>
  <mergeCells count="3">
    <mergeCell ref="A2:A12"/>
    <mergeCell ref="A15:D15"/>
    <mergeCell ref="S176:T17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1125</v>
      </c>
      <c r="B1" s="1134"/>
      <c r="C1" s="1134"/>
      <c r="D1" s="1134"/>
      <c r="E1" s="1134"/>
      <c r="F1" s="1134"/>
      <c r="G1" s="1134"/>
      <c r="H1" s="1134"/>
      <c r="I1" s="1134"/>
      <c r="J1" s="1134"/>
      <c r="K1" s="1134"/>
      <c r="L1" s="1134"/>
      <c r="M1" s="1134"/>
      <c r="N1" s="1134"/>
      <c r="O1" s="1134"/>
      <c r="P1" s="1134"/>
    </row>
    <row r="2" spans="1:16" ht="15">
      <c r="A2" s="3631" t="s">
        <v>1126</v>
      </c>
      <c r="B2" s="3631"/>
      <c r="C2" s="3631"/>
      <c r="D2" s="792" t="s">
        <v>1102</v>
      </c>
      <c r="E2" s="1634" t="s">
        <v>1103</v>
      </c>
      <c r="F2" s="2654"/>
      <c r="G2" s="2645"/>
      <c r="H2" s="2646"/>
      <c r="I2" s="2320" t="s">
        <v>1127</v>
      </c>
      <c r="J2" s="2654"/>
      <c r="K2" s="2654"/>
      <c r="L2" s="2654"/>
      <c r="M2" s="2654"/>
      <c r="N2" s="2656"/>
      <c r="O2" s="2654"/>
      <c r="P2" s="2654"/>
    </row>
    <row r="3" spans="1:16" ht="15.75" thickBot="1">
      <c r="A3" s="3632" t="s">
        <v>1100</v>
      </c>
      <c r="B3" s="3632"/>
      <c r="C3" s="3632"/>
      <c r="D3" s="43">
        <f>'数据-基础表'!AY6</f>
        <v>0</v>
      </c>
      <c r="E3" s="43">
        <f>'数据-基础表'!AZ5</f>
        <v>79600.430000000633</v>
      </c>
      <c r="F3" s="2654"/>
      <c r="G3" s="1140"/>
      <c r="H3" s="1021" t="s">
        <v>1101</v>
      </c>
      <c r="I3" s="851" t="e">
        <f>ROUND('数据-基础表'!B3/'数据-基础表'!A3,2)</f>
        <v>#DIV/0!</v>
      </c>
      <c r="J3" s="2654"/>
      <c r="K3" s="2654"/>
      <c r="L3" s="2654"/>
      <c r="M3" s="2654"/>
      <c r="N3" s="2656"/>
      <c r="O3" s="2654"/>
      <c r="P3" s="2654"/>
    </row>
    <row r="4" spans="1:16" ht="15">
      <c r="A4" s="3633"/>
      <c r="B4" s="3634"/>
      <c r="C4" s="3635"/>
      <c r="D4" s="1636" t="s">
        <v>1102</v>
      </c>
      <c r="E4" s="1637" t="s">
        <v>1103</v>
      </c>
      <c r="F4" s="2654"/>
      <c r="G4" s="2647" t="s">
        <v>1128</v>
      </c>
      <c r="H4" s="1021" t="s">
        <v>1108</v>
      </c>
      <c r="I4" s="851" t="e">
        <f>ROUND(SUMIF('数据-基础表'!I9:AS9,"地上",'数据-基础表'!I5:AS5)/'数据-基础表'!A3,2)</f>
        <v>#DIV/0!</v>
      </c>
      <c r="J4" s="2654"/>
      <c r="K4" s="2654"/>
      <c r="L4" s="2654"/>
      <c r="M4" s="2654"/>
      <c r="N4" s="2656"/>
      <c r="O4" s="2654"/>
      <c r="P4" s="2654"/>
    </row>
    <row r="5" spans="1:16">
      <c r="A5" s="44" t="s">
        <v>1104</v>
      </c>
      <c r="B5" s="3636" t="s">
        <v>1105</v>
      </c>
      <c r="C5" s="3636"/>
      <c r="D5" s="45">
        <f>ROUND($D$3*E5/$E$3,2)</f>
        <v>0</v>
      </c>
      <c r="E5" s="46">
        <f>SUMIF('数据-基础表'!$11:$11,"住宅",'数据-基础表'!$5:$5)</f>
        <v>0</v>
      </c>
      <c r="F5" s="2654"/>
      <c r="G5" s="1140"/>
      <c r="H5" s="1021" t="s">
        <v>1101</v>
      </c>
      <c r="I5" s="851" t="e">
        <f>ROUND(E31/D31,2)</f>
        <v>#DIV/0!</v>
      </c>
      <c r="J5" s="2654"/>
      <c r="K5" s="2654"/>
      <c r="L5" s="2654"/>
      <c r="M5" s="2654"/>
      <c r="N5" s="2654"/>
      <c r="O5" s="2654"/>
      <c r="P5" s="2654"/>
    </row>
    <row r="6" spans="1:16" ht="15" thickBot="1">
      <c r="A6" s="1639"/>
      <c r="B6" s="3636" t="s">
        <v>1106</v>
      </c>
      <c r="C6" s="3636"/>
      <c r="D6" s="45">
        <f>ROUND($D$3*E6/$E$3,2)</f>
        <v>0</v>
      </c>
      <c r="E6" s="46">
        <f>E3-E5</f>
        <v>79600.430000000633</v>
      </c>
      <c r="F6" s="2654"/>
      <c r="G6" s="2648" t="s">
        <v>1107</v>
      </c>
      <c r="H6" s="1141" t="s">
        <v>1108</v>
      </c>
      <c r="I6" s="2649" t="e">
        <f>ROUND(F31/D31,2)</f>
        <v>#DIV/0!</v>
      </c>
      <c r="J6" s="2654"/>
      <c r="K6" s="2654"/>
      <c r="L6" s="2654"/>
      <c r="M6" s="2654"/>
      <c r="N6" s="2654"/>
      <c r="O6" s="2654"/>
      <c r="P6" s="2654"/>
    </row>
    <row r="7" spans="1:16" ht="15.75" thickBot="1">
      <c r="A7" s="3628"/>
      <c r="B7" s="3629"/>
      <c r="C7" s="3630"/>
      <c r="D7" s="1636" t="s">
        <v>1102</v>
      </c>
      <c r="E7" s="1640"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71411.440000000643</v>
      </c>
      <c r="F8" s="2654"/>
      <c r="G8" s="2655"/>
      <c r="H8" s="2655"/>
      <c r="I8" s="2654"/>
      <c r="J8" s="2654"/>
      <c r="K8" s="2654"/>
      <c r="L8" s="2654"/>
      <c r="M8" s="2654"/>
      <c r="N8" s="2654"/>
      <c r="O8" s="2654"/>
      <c r="P8" s="2654"/>
    </row>
    <row r="9" spans="1:16">
      <c r="A9" s="1641"/>
      <c r="B9" s="1642"/>
      <c r="C9" s="45" t="s">
        <v>1114</v>
      </c>
      <c r="D9" s="45">
        <f t="shared" si="0"/>
        <v>0</v>
      </c>
      <c r="E9" s="49">
        <v>0</v>
      </c>
      <c r="F9" s="2654"/>
      <c r="G9" s="2655"/>
      <c r="H9" s="2655"/>
      <c r="I9" s="2654"/>
      <c r="J9" s="2654"/>
      <c r="K9" s="2654"/>
      <c r="L9" s="2654"/>
      <c r="M9" s="2654"/>
      <c r="N9" s="2654"/>
      <c r="O9" s="2654"/>
      <c r="P9" s="2654"/>
    </row>
    <row r="10" spans="1:16">
      <c r="A10" s="1641"/>
      <c r="B10" s="1642"/>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1124</v>
      </c>
      <c r="D15" s="45">
        <f t="shared" si="0"/>
        <v>0</v>
      </c>
      <c r="E15" s="48">
        <f>SUMPRODUCT(('数据-基础表'!BB10:BK10="地下")*('数据-基础表'!BB11:BK11="车库—办公")*('数据-基础表'!BB5:BK5))</f>
        <v>8188.9899999999789</v>
      </c>
      <c r="F15" s="2654"/>
      <c r="G15" s="2655"/>
      <c r="H15" s="2655"/>
      <c r="I15" s="2654"/>
      <c r="J15" s="2654"/>
      <c r="K15" s="2654"/>
      <c r="L15" s="2654"/>
      <c r="M15" s="2654"/>
      <c r="N15" s="2654"/>
      <c r="O15" s="2654"/>
      <c r="P15" s="2654"/>
    </row>
    <row r="16" spans="1:16" ht="15.75" thickBot="1">
      <c r="A16" s="1639"/>
      <c r="B16" s="1642"/>
      <c r="C16" s="47" t="s">
        <v>1118</v>
      </c>
      <c r="D16" s="47">
        <f>SUM(D8:D15)</f>
        <v>0</v>
      </c>
      <c r="E16" s="50">
        <f>SUM(E8:E15)</f>
        <v>79600.430000000619</v>
      </c>
      <c r="F16" s="2654"/>
      <c r="G16" s="2655"/>
      <c r="H16" s="1643" t="s">
        <v>1130</v>
      </c>
      <c r="I16" s="1644"/>
      <c r="J16" s="1134"/>
      <c r="K16" s="3625" t="s">
        <v>1130</v>
      </c>
      <c r="L16" s="3626"/>
      <c r="M16" s="3626"/>
      <c r="N16" s="3626"/>
      <c r="O16" s="3626"/>
      <c r="P16" s="3627"/>
    </row>
    <row r="17" spans="1:19" ht="15">
      <c r="A17" s="1645" t="s">
        <v>1131</v>
      </c>
      <c r="B17" s="1646" t="s">
        <v>1132</v>
      </c>
      <c r="C17" s="1647" t="s">
        <v>1133</v>
      </c>
      <c r="D17" s="1648" t="s">
        <v>1121</v>
      </c>
      <c r="E17" s="1649" t="s">
        <v>1122</v>
      </c>
      <c r="F17" s="1650"/>
      <c r="G17" s="1651"/>
      <c r="H17" s="1652" t="s">
        <v>1134</v>
      </c>
      <c r="I17" s="1653" t="s">
        <v>1119</v>
      </c>
      <c r="J17" s="1134"/>
      <c r="K17" s="3622" t="s">
        <v>1135</v>
      </c>
      <c r="L17" s="3623"/>
      <c r="M17" s="3624"/>
      <c r="N17" s="3622" t="s">
        <v>1136</v>
      </c>
      <c r="O17" s="3623"/>
      <c r="P17" s="3624"/>
      <c r="R17" s="1635" t="s">
        <v>1137</v>
      </c>
      <c r="S17" s="56"/>
    </row>
    <row r="18" spans="1:19" ht="15">
      <c r="A18" s="1641"/>
      <c r="B18" s="1654"/>
      <c r="C18" s="1655"/>
      <c r="D18" s="1656"/>
      <c r="E18" s="1657" t="s">
        <v>1138</v>
      </c>
      <c r="F18" s="1658" t="s">
        <v>1139</v>
      </c>
      <c r="G18" s="1659" t="s">
        <v>1140</v>
      </c>
      <c r="H18" s="1036" t="s">
        <v>1141</v>
      </c>
      <c r="I18" s="1660" t="s">
        <v>1142</v>
      </c>
      <c r="J18" s="1134"/>
      <c r="K18" s="1036" t="s">
        <v>1143</v>
      </c>
      <c r="L18" s="1661" t="s">
        <v>1144</v>
      </c>
      <c r="M18" s="851" t="s">
        <v>1145</v>
      </c>
      <c r="N18" s="1036" t="s">
        <v>1143</v>
      </c>
      <c r="O18" s="1661" t="s">
        <v>1144</v>
      </c>
      <c r="P18" s="851" t="s">
        <v>1145</v>
      </c>
      <c r="R18" s="1021" t="s">
        <v>1146</v>
      </c>
      <c r="S18" s="1021" t="s">
        <v>1147</v>
      </c>
    </row>
    <row r="19" spans="1:19">
      <c r="A19" s="1662"/>
      <c r="B19" s="47" t="s">
        <v>1120</v>
      </c>
      <c r="C19" s="3412" t="s">
        <v>3993</v>
      </c>
      <c r="D19" s="45">
        <f>ROUND($D$3*E19/$E$3,2)</f>
        <v>0</v>
      </c>
      <c r="E19" s="53">
        <f t="shared" ref="E19:E26" si="1">SUM(F19:G19)</f>
        <v>134.51</v>
      </c>
      <c r="F19" s="2790">
        <f>'数据-基础表'!I5</f>
        <v>134.51</v>
      </c>
      <c r="G19" s="2791"/>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134.51</v>
      </c>
    </row>
    <row r="20" spans="1:19">
      <c r="A20" s="1665"/>
      <c r="B20" s="47" t="s">
        <v>1148</v>
      </c>
      <c r="C20" s="3412" t="s">
        <v>3994</v>
      </c>
      <c r="D20" s="45">
        <f t="shared" ref="D20:D26" si="6">ROUND($D$3*E20/$E$3,2)</f>
        <v>0</v>
      </c>
      <c r="E20" s="53">
        <f t="shared" si="1"/>
        <v>1826.7199999999998</v>
      </c>
      <c r="F20" s="2790">
        <f>'数据-基础表'!K5</f>
        <v>1826.7199999999998</v>
      </c>
      <c r="G20" s="2791"/>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1826.7199999999998</v>
      </c>
    </row>
    <row r="21" spans="1:19">
      <c r="A21" s="1665"/>
      <c r="B21" s="47" t="s">
        <v>1148</v>
      </c>
      <c r="C21" s="3412" t="s">
        <v>3995</v>
      </c>
      <c r="D21" s="45">
        <f t="shared" si="6"/>
        <v>0</v>
      </c>
      <c r="E21" s="53">
        <f t="shared" si="1"/>
        <v>51.46</v>
      </c>
      <c r="F21" s="2790">
        <f>'数据-基础表'!M5</f>
        <v>51.46</v>
      </c>
      <c r="G21" s="2791"/>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51.46</v>
      </c>
    </row>
    <row r="22" spans="1:19">
      <c r="A22" s="1665"/>
      <c r="B22" s="47" t="s">
        <v>1148</v>
      </c>
      <c r="C22" s="3413" t="s">
        <v>3996</v>
      </c>
      <c r="D22" s="45">
        <f t="shared" si="6"/>
        <v>0</v>
      </c>
      <c r="E22" s="53">
        <f t="shared" si="1"/>
        <v>69398.75000000064</v>
      </c>
      <c r="F22" s="2792">
        <f>'数据-基础表'!O5</f>
        <v>69398.75000000064</v>
      </c>
      <c r="G22" s="2793"/>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69398.75000000064</v>
      </c>
    </row>
    <row r="23" spans="1:19">
      <c r="A23" s="1665"/>
      <c r="B23" s="47" t="s">
        <v>1148</v>
      </c>
      <c r="C23" s="3412" t="s">
        <v>3997</v>
      </c>
      <c r="D23" s="45">
        <f>ROUND($D$3*E23/$E$3,2)</f>
        <v>0</v>
      </c>
      <c r="E23" s="53">
        <f>SUM(F23:G23)</f>
        <v>46.32</v>
      </c>
      <c r="F23" s="2792"/>
      <c r="G23" s="2793">
        <f>'数据-基础表'!Q5</f>
        <v>46.32</v>
      </c>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46.32</v>
      </c>
    </row>
    <row r="24" spans="1:19">
      <c r="A24" s="1665"/>
      <c r="B24" s="47" t="s">
        <v>1148</v>
      </c>
      <c r="C24" s="3413" t="s">
        <v>3998</v>
      </c>
      <c r="D24" s="45">
        <f>ROUND($D$3*E24/$E$3,2)</f>
        <v>0</v>
      </c>
      <c r="E24" s="53">
        <f>SUM(F24:G24)</f>
        <v>8142.6699999999792</v>
      </c>
      <c r="F24" s="2792"/>
      <c r="G24" s="2793">
        <f>'数据-基础表'!S5</f>
        <v>8142.6699999999792</v>
      </c>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8142.6699999999792</v>
      </c>
    </row>
    <row r="25" spans="1:19">
      <c r="A25" s="1665"/>
      <c r="B25" s="47" t="s">
        <v>1148</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1148</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1149</v>
      </c>
      <c r="D27" s="1135">
        <f>SUM(D19:D26)</f>
        <v>0</v>
      </c>
      <c r="E27" s="1136">
        <f>IF(SUM(E19:E26)='数据-基础表'!BA5,SUM(E19:E26),IF(F27="地上面积有误","面积有误","地下面积有误"))</f>
        <v>79600.430000000633</v>
      </c>
      <c r="F27" s="1135">
        <f>IF(SUM(F19:F26)=E8,SUM(F19:F26),"地上面积有误")</f>
        <v>71411.440000000643</v>
      </c>
      <c r="G27" s="1137">
        <f>SUM(G19:G26)</f>
        <v>8188.9899999999789</v>
      </c>
      <c r="H27" s="1138">
        <f>SUM(H19:H26)</f>
        <v>0</v>
      </c>
      <c r="I27" s="1139">
        <f>SUM(I19:I26)</f>
        <v>0</v>
      </c>
      <c r="J27" s="1134"/>
      <c r="K27" s="1142">
        <f t="shared" ref="K27:P27" si="10">SUM(K19:K26)</f>
        <v>0</v>
      </c>
      <c r="L27" s="1143">
        <f t="shared" si="10"/>
        <v>0</v>
      </c>
      <c r="M27" s="1146">
        <f t="shared" si="10"/>
        <v>0</v>
      </c>
      <c r="N27" s="1142">
        <f t="shared" si="10"/>
        <v>0</v>
      </c>
      <c r="O27" s="1143">
        <f t="shared" si="10"/>
        <v>0</v>
      </c>
      <c r="P27" s="1144">
        <f t="shared" si="10"/>
        <v>0</v>
      </c>
      <c r="R27" s="1023">
        <f>IF(SUM(R19:R26)=$D$3,SUM(R19:R26),SUM(R19:R26)&amp;"误差"&amp;ROUND(SUM(R19:R26)-$D$3,2))</f>
        <v>0</v>
      </c>
      <c r="S27" s="1021">
        <f>IF(SUM(S19:S26)=$E$3,SUM(S19:S26),SUM(S19:S26)&amp;"误差"&amp;ROUND(SUM(S19:S26)-E3,2))</f>
        <v>79600.430000000633</v>
      </c>
    </row>
    <row r="28" spans="1:19">
      <c r="A28" s="1665"/>
      <c r="B28" s="47" t="s">
        <v>1150</v>
      </c>
      <c r="C28" s="1033"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1150</v>
      </c>
      <c r="C29" s="1669"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1149</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1" t="s">
        <v>1153</v>
      </c>
      <c r="D31" s="676">
        <f>D27+D30</f>
        <v>0</v>
      </c>
      <c r="E31" s="676">
        <f>E27+E30</f>
        <v>79600.430000000633</v>
      </c>
      <c r="F31" s="677">
        <f>F27+F30</f>
        <v>71411.440000000643</v>
      </c>
      <c r="G31" s="678">
        <f>G27+G30</f>
        <v>8188.9899999999789</v>
      </c>
      <c r="H31" s="2654"/>
      <c r="I31" s="2654"/>
      <c r="J31" s="2654"/>
      <c r="K31" s="2654"/>
      <c r="L31" s="2654"/>
      <c r="M31" s="2654"/>
      <c r="N31" s="2654"/>
      <c r="O31" s="2654"/>
      <c r="P31" s="2654"/>
    </row>
    <row r="32" spans="1:19">
      <c r="A32" s="1638"/>
      <c r="B32" s="1638" t="s">
        <v>1154</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K6" sqref="K6:K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1155</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1156</v>
      </c>
      <c r="B2" s="1040">
        <f>项目基本情况!D3</f>
        <v>45258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1157</v>
      </c>
      <c r="B4" s="1683"/>
      <c r="C4" s="1684"/>
      <c r="D4" s="1685"/>
      <c r="E4" s="1684" t="s">
        <v>1158</v>
      </c>
      <c r="F4" s="1684"/>
      <c r="G4" s="1684"/>
      <c r="H4" s="1684"/>
      <c r="I4" s="1684"/>
      <c r="J4" s="1686"/>
      <c r="K4" s="1687"/>
      <c r="L4" s="1688"/>
      <c r="M4" s="1684"/>
      <c r="N4" s="1684" t="s">
        <v>1159</v>
      </c>
      <c r="O4" s="1684"/>
      <c r="P4" s="1684"/>
      <c r="Q4" s="1684"/>
      <c r="R4" s="1684"/>
      <c r="S4" s="1686"/>
      <c r="T4" s="2653" t="str">
        <f>'数据-汇总表'!I17</f>
        <v>按面积比例</v>
      </c>
      <c r="U4" s="1683" t="s">
        <v>1160</v>
      </c>
      <c r="V4" s="1684"/>
      <c r="W4" s="1684"/>
      <c r="X4" s="1684"/>
      <c r="Y4" s="1686"/>
      <c r="Z4" s="1647" t="s">
        <v>1161</v>
      </c>
      <c r="AA4" s="1647"/>
      <c r="AB4" s="1647"/>
      <c r="AC4" s="1647"/>
      <c r="AD4" s="1647"/>
      <c r="AE4" s="1645" t="s">
        <v>1162</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1163</v>
      </c>
      <c r="B5" s="1691" t="s">
        <v>1164</v>
      </c>
      <c r="C5" s="1692" t="s">
        <v>1165</v>
      </c>
      <c r="D5" s="1693" t="s">
        <v>1166</v>
      </c>
      <c r="E5" s="1042" t="s">
        <v>1167</v>
      </c>
      <c r="F5" s="1694" t="s">
        <v>1168</v>
      </c>
      <c r="G5" s="1042" t="s">
        <v>1169</v>
      </c>
      <c r="H5" s="1042" t="s">
        <v>1170</v>
      </c>
      <c r="I5" s="1042" t="s">
        <v>1171</v>
      </c>
      <c r="J5" s="1695" t="s">
        <v>1172</v>
      </c>
      <c r="K5" s="1696" t="s">
        <v>1173</v>
      </c>
      <c r="L5" s="1697" t="s">
        <v>1174</v>
      </c>
      <c r="M5" s="1698" t="s">
        <v>1175</v>
      </c>
      <c r="N5" s="1699" t="s">
        <v>4003</v>
      </c>
      <c r="O5" s="1697" t="s">
        <v>1176</v>
      </c>
      <c r="P5" s="1700" t="s">
        <v>1177</v>
      </c>
      <c r="Q5" s="61" t="s">
        <v>1178</v>
      </c>
      <c r="R5" s="1701" t="s">
        <v>1179</v>
      </c>
      <c r="S5" s="1702" t="s">
        <v>1180</v>
      </c>
      <c r="T5" s="1703" t="s">
        <v>1181</v>
      </c>
      <c r="U5" s="1041" t="s">
        <v>1182</v>
      </c>
      <c r="V5" s="1042" t="s">
        <v>1183</v>
      </c>
      <c r="W5" s="1042" t="s">
        <v>1184</v>
      </c>
      <c r="X5" s="63"/>
      <c r="Y5" s="62" t="s">
        <v>1185</v>
      </c>
      <c r="Z5" s="1704" t="s">
        <v>1182</v>
      </c>
      <c r="AA5" s="1042" t="s">
        <v>1183</v>
      </c>
      <c r="AB5" s="1042" t="s">
        <v>1184</v>
      </c>
      <c r="AC5" s="63"/>
      <c r="AD5" s="63" t="s">
        <v>1185</v>
      </c>
      <c r="AE5" s="1041" t="s">
        <v>1186</v>
      </c>
      <c r="AF5" s="1042" t="s">
        <v>1187</v>
      </c>
      <c r="AG5" s="62" t="s">
        <v>1188</v>
      </c>
      <c r="AH5" s="1041" t="s">
        <v>1189</v>
      </c>
      <c r="AI5" s="1704" t="s">
        <v>1190</v>
      </c>
      <c r="AJ5" s="1704" t="s">
        <v>1191</v>
      </c>
      <c r="AK5" s="1042" t="s">
        <v>1192</v>
      </c>
      <c r="AL5" s="1042" t="s">
        <v>1193</v>
      </c>
      <c r="AM5" s="62" t="s">
        <v>1194</v>
      </c>
      <c r="AN5" s="1705" t="s">
        <v>1195</v>
      </c>
      <c r="AO5" s="1557" t="s">
        <v>1196</v>
      </c>
      <c r="AP5" s="1023" t="s">
        <v>1197</v>
      </c>
      <c r="AQ5" s="1706" t="s">
        <v>1198</v>
      </c>
      <c r="AR5" s="1706" t="s">
        <v>1199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基准商业</v>
      </c>
      <c r="B6" s="1708" t="str">
        <f>IF(A6=0,"","经营性")</f>
        <v>经营性</v>
      </c>
      <c r="C6" s="1709" t="s">
        <v>669</v>
      </c>
      <c r="D6" s="854">
        <f>SUMIF(项目基本情况!C$12:I$12,C6,项目基本情况!C$14:I$14)</f>
        <v>40</v>
      </c>
      <c r="E6" s="853">
        <f>IF(B6="","",SUMIF(项目基本情况!C$12:I$12,C6,项目基本情况!C$13:I$13))</f>
        <v>51266</v>
      </c>
      <c r="F6" s="64">
        <f>SUMIF(项目基本情况!C$12:I$12,C6,项目基本情况!C$15:I$15)</f>
        <v>16.46</v>
      </c>
      <c r="G6" s="65">
        <f t="shared" ref="G6:G13" si="0">IF(ISERROR(ROUND(POWER(1+H6,D6-F6)*(POWER(1+H6,F6)-1)/(POWER(1+H6,D6)-1),3)),0,ROUND(POWER(1+H6,D6-F6)*(POWER(1+H6,F6)-1)/(POWER(1+H6,D6)-1),3))</f>
        <v>0.64300000000000002</v>
      </c>
      <c r="H6" s="732">
        <v>0.05</v>
      </c>
      <c r="I6" s="732">
        <v>5.5E-2</v>
      </c>
      <c r="J6" s="66">
        <v>7.0000000000000007E-2</v>
      </c>
      <c r="K6" s="1025">
        <f>SUMIF('数据-汇总表'!C$19:C$33,A6,'数据-汇总表'!E$19:E$33)</f>
        <v>134.51</v>
      </c>
      <c r="L6" s="3541">
        <v>3500</v>
      </c>
      <c r="M6" s="67">
        <f t="shared" ref="M6:M14" si="1">ROUND(K6*L6/10000,0)</f>
        <v>47</v>
      </c>
      <c r="N6" s="731">
        <f t="shared" ref="N6:N11" si="2">ROUND(1-(2023-2017)/60,2)</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504">
        <f>'比较法-商业租金'!C49</f>
        <v>5.4</v>
      </c>
      <c r="V6" s="70">
        <v>2.5000000000000001E-2</v>
      </c>
      <c r="W6" s="70">
        <v>0.1</v>
      </c>
      <c r="X6" s="1035"/>
      <c r="Y6" s="71">
        <f t="shared" ref="Y6:Y11" si="3">N6</f>
        <v>0.9</v>
      </c>
      <c r="Z6" s="72"/>
      <c r="AA6" s="66"/>
      <c r="AB6" s="66"/>
      <c r="AC6" s="1035"/>
      <c r="AD6" s="73"/>
      <c r="AE6" s="1036">
        <f ca="1">IF(AN6="",0,SUMIF(INDIRECT("'"&amp;AN6&amp;"'"&amp;"!E:E"),$AE$5,INDIRECT("'"&amp;AN6&amp;"'"&amp;"!F:F")))</f>
        <v>16.46</v>
      </c>
      <c r="AF6" s="1343"/>
      <c r="AG6" s="138">
        <f>IF(AF6="",0,AE6-AF6)</f>
        <v>0</v>
      </c>
      <c r="AH6" s="74"/>
      <c r="AI6" s="76">
        <v>365</v>
      </c>
      <c r="AJ6" s="77"/>
      <c r="AK6" s="78">
        <v>0.01</v>
      </c>
      <c r="AL6" s="79">
        <v>1E-3</v>
      </c>
      <c r="AM6" s="80">
        <v>0.01</v>
      </c>
      <c r="AN6" s="1710" t="s">
        <v>3376</v>
      </c>
      <c r="AO6" s="52">
        <f ca="1">SUMIF(INDIRECT("'"&amp;AN6&amp;"'"&amp;"!A:A"),"总价",INDIRECT("'"&amp;AN6&amp;"'"&amp;"!B:B"))</f>
        <v>251.7353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4">IF(A7=0,"","经营性")</f>
        <v>经营性</v>
      </c>
      <c r="C7" s="1709" t="s">
        <v>669</v>
      </c>
      <c r="D7" s="854">
        <f>SUMIF(项目基本情况!C$12:I$12,C7,项目基本情况!C$14:I$14)</f>
        <v>40</v>
      </c>
      <c r="E7" s="853">
        <f>IF(B7="","",SUMIF(项目基本情况!C$12:I$12,C7,项目基本情况!C$13:I$13))</f>
        <v>51266</v>
      </c>
      <c r="F7" s="64">
        <f>SUMIF(项目基本情况!C$12:I$12,C7,项目基本情况!C$15:I$15)</f>
        <v>16.46</v>
      </c>
      <c r="G7" s="65">
        <f t="shared" si="0"/>
        <v>0.64300000000000002</v>
      </c>
      <c r="H7" s="732">
        <v>0.05</v>
      </c>
      <c r="I7" s="732">
        <v>5.5E-2</v>
      </c>
      <c r="J7" s="66">
        <v>7.0000000000000007E-2</v>
      </c>
      <c r="K7" s="1025">
        <f>SUMIF('数据-汇总表'!C$19:C$33,A7,'数据-汇总表'!E$19:E$33)</f>
        <v>1826.7199999999998</v>
      </c>
      <c r="L7" s="3541">
        <f>L6</f>
        <v>3500</v>
      </c>
      <c r="M7" s="67">
        <f t="shared" si="1"/>
        <v>639</v>
      </c>
      <c r="N7" s="731">
        <f t="shared" si="2"/>
        <v>0.9</v>
      </c>
      <c r="O7" s="67" t="str">
        <f t="shared" ref="O7:O14" si="5">IF($N$5="成新度","——",ROUND(M7*N7,0))</f>
        <v>——</v>
      </c>
      <c r="P7" s="68" t="str">
        <f t="shared" ref="P7:P14" si="6">IF($N$5="成新度","——",M7-O7)</f>
        <v>——</v>
      </c>
      <c r="Q7" s="733">
        <v>0.2</v>
      </c>
      <c r="R7" s="69">
        <f ca="1">SUMIF('数据-汇总表'!C$19:C$33,A7,'数据-汇总表'!R$19:R$27)</f>
        <v>0</v>
      </c>
      <c r="S7" s="51">
        <f>IF('数据-汇总表'!$I$17="按面积比例",SUMIF('数据-汇总表'!C$19:C$33,A7,'数据-汇总表'!K$19:K$33),SUMIF('数据-汇总表'!C$19:C$33,A7,'数据-汇总表'!N$19:N$33))</f>
        <v>0</v>
      </c>
      <c r="T7" s="1167">
        <f t="shared" ref="T7:T13" si="7">ROUND($L$14*S7/10000,0)</f>
        <v>0</v>
      </c>
      <c r="U7" s="3504"/>
      <c r="V7" s="70"/>
      <c r="W7" s="70"/>
      <c r="X7" s="1035"/>
      <c r="Y7" s="71">
        <f t="shared" si="3"/>
        <v>0.9</v>
      </c>
      <c r="Z7" s="72"/>
      <c r="AA7" s="66"/>
      <c r="AB7" s="66"/>
      <c r="AC7" s="1035"/>
      <c r="AD7" s="73"/>
      <c r="AE7" s="1036">
        <f t="shared" ref="AE7:AE13" ca="1" si="8">IF(AN7="",0,SUMIF(INDIRECT("'"&amp;AN7&amp;"'"&amp;"!E:E"),$AE$5,INDIRECT("'"&amp;AN7&amp;"'"&amp;"!F:F")))</f>
        <v>0</v>
      </c>
      <c r="AF7" s="1343"/>
      <c r="AG7" s="138">
        <f t="shared" ref="AG7:AG13" si="9">IF(AF7="",0,AE7-AF7)</f>
        <v>0</v>
      </c>
      <c r="AH7" s="74"/>
      <c r="AI7" s="76"/>
      <c r="AJ7" s="77"/>
      <c r="AK7" s="78"/>
      <c r="AL7" s="79"/>
      <c r="AM7" s="80"/>
      <c r="AN7" s="1710"/>
      <c r="AO7" s="52" t="e">
        <f t="shared" ref="AO7:AO13" ca="1" si="10">SUMIF(INDIRECT("'"&amp;AN7&amp;"'"&amp;"!A:A"),"总价",INDIRECT("'"&amp;AN7&amp;"'"&amp;"!B:B"))</f>
        <v>#REF!</v>
      </c>
      <c r="AP7" s="1711">
        <f t="shared" ref="AP7:AP13" si="11">IF(C7="住宅",K7*L7,0)</f>
        <v>0</v>
      </c>
      <c r="AQ7" s="52">
        <f t="shared" ref="AQ7:AQ13" si="12">ROUND($L$14*$N$14*S7/10000,0)</f>
        <v>0</v>
      </c>
      <c r="AR7" s="52">
        <f t="shared" ref="AR7:AR13" si="13">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基准办公</v>
      </c>
      <c r="B8" s="1708" t="str">
        <f t="shared" si="4"/>
        <v>经营性</v>
      </c>
      <c r="C8" s="1709" t="s">
        <v>21</v>
      </c>
      <c r="D8" s="854">
        <f>SUMIF(项目基本情况!C$12:I$12,C8,项目基本情况!C$14:I$14)</f>
        <v>50</v>
      </c>
      <c r="E8" s="853">
        <f>IF(B8="","",SUMIF(项目基本情况!C$12:I$12,C8,项目基本情况!C$13:I$13))</f>
        <v>54918</v>
      </c>
      <c r="F8" s="64">
        <f>SUMIF(项目基本情况!C$12:I$12,C8,项目基本情况!C$15:I$15)</f>
        <v>26.46</v>
      </c>
      <c r="G8" s="65">
        <f t="shared" si="0"/>
        <v>0.77400000000000002</v>
      </c>
      <c r="H8" s="732">
        <v>4.4999999999999998E-2</v>
      </c>
      <c r="I8" s="732">
        <v>0.05</v>
      </c>
      <c r="J8" s="66">
        <v>7.0000000000000007E-2</v>
      </c>
      <c r="K8" s="1025">
        <f>SUMIF('数据-汇总表'!C$19:C$33,A8,'数据-汇总表'!E$19:E$33)</f>
        <v>51.46</v>
      </c>
      <c r="L8" s="3541">
        <f>L6</f>
        <v>3500</v>
      </c>
      <c r="M8" s="67">
        <f>ROUND(K8*L8/10000,0)</f>
        <v>18</v>
      </c>
      <c r="N8" s="731">
        <f t="shared" si="2"/>
        <v>0.9</v>
      </c>
      <c r="O8" s="67" t="str">
        <f t="shared" si="5"/>
        <v>——</v>
      </c>
      <c r="P8" s="68" t="str">
        <f t="shared" si="6"/>
        <v>——</v>
      </c>
      <c r="Q8" s="733">
        <v>0.15</v>
      </c>
      <c r="R8" s="69">
        <f ca="1">SUMIF('数据-汇总表'!C$19:C$33,A8,'数据-汇总表'!R$19:R$27)</f>
        <v>0</v>
      </c>
      <c r="S8" s="51">
        <f>IF('数据-汇总表'!$I$17="按面积比例",SUMIF('数据-汇总表'!C$19:C$33,A8,'数据-汇总表'!K$19:K$33),SUMIF('数据-汇总表'!C$19:C$33,A8,'数据-汇总表'!N$19:N$33))</f>
        <v>0</v>
      </c>
      <c r="T8" s="1167">
        <f t="shared" si="7"/>
        <v>0</v>
      </c>
      <c r="U8" s="3505">
        <f>'比较法-办公租金'!C50</f>
        <v>2.6</v>
      </c>
      <c r="V8" s="734">
        <v>2.5000000000000001E-2</v>
      </c>
      <c r="W8" s="734">
        <v>0.1</v>
      </c>
      <c r="X8" s="1035"/>
      <c r="Y8" s="71">
        <f t="shared" si="3"/>
        <v>0.9</v>
      </c>
      <c r="Z8" s="72"/>
      <c r="AA8" s="66"/>
      <c r="AB8" s="66"/>
      <c r="AC8" s="1035"/>
      <c r="AD8" s="73"/>
      <c r="AE8" s="1036">
        <f t="shared" ca="1" si="8"/>
        <v>26.46</v>
      </c>
      <c r="AF8" s="1343"/>
      <c r="AG8" s="138">
        <f t="shared" si="9"/>
        <v>0</v>
      </c>
      <c r="AH8" s="735"/>
      <c r="AI8" s="76">
        <v>365</v>
      </c>
      <c r="AJ8" s="77"/>
      <c r="AK8" s="78">
        <v>0.01</v>
      </c>
      <c r="AL8" s="79">
        <v>1E-3</v>
      </c>
      <c r="AM8" s="80">
        <v>0.01</v>
      </c>
      <c r="AN8" s="1710" t="s">
        <v>3374</v>
      </c>
      <c r="AO8" s="52">
        <f t="shared" ca="1" si="10"/>
        <v>64.702399999999997</v>
      </c>
      <c r="AP8" s="1711">
        <f t="shared" si="11"/>
        <v>0</v>
      </c>
      <c r="AQ8" s="52">
        <f t="shared" si="12"/>
        <v>0</v>
      </c>
      <c r="AR8" s="52">
        <f t="shared" si="13"/>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剩余办公</v>
      </c>
      <c r="B9" s="1708" t="str">
        <f t="shared" si="4"/>
        <v>经营性</v>
      </c>
      <c r="C9" s="1709" t="s">
        <v>21</v>
      </c>
      <c r="D9" s="854">
        <f>SUMIF(项目基本情况!C$12:I$12,C9,项目基本情况!C$14:I$14)</f>
        <v>50</v>
      </c>
      <c r="E9" s="853">
        <f>IF(B9="","",SUMIF(项目基本情况!C$12:I$12,C9,项目基本情况!C$13:I$13))</f>
        <v>54918</v>
      </c>
      <c r="F9" s="64">
        <f>SUMIF(项目基本情况!C$12:I$12,C9,项目基本情况!C$15:I$15)</f>
        <v>26.46</v>
      </c>
      <c r="G9" s="65">
        <f t="shared" si="0"/>
        <v>0.77400000000000002</v>
      </c>
      <c r="H9" s="732">
        <v>4.4999999999999998E-2</v>
      </c>
      <c r="I9" s="732">
        <v>0.05</v>
      </c>
      <c r="J9" s="66">
        <v>7.0000000000000007E-2</v>
      </c>
      <c r="K9" s="1025">
        <f>SUMIF('数据-汇总表'!C$19:C$33,A9,'数据-汇总表'!E$19:E$33)</f>
        <v>69398.75000000064</v>
      </c>
      <c r="L9" s="3541">
        <f>L6</f>
        <v>3500</v>
      </c>
      <c r="M9" s="67">
        <f t="shared" si="1"/>
        <v>24290</v>
      </c>
      <c r="N9" s="731">
        <f t="shared" si="2"/>
        <v>0.9</v>
      </c>
      <c r="O9" s="67" t="str">
        <f t="shared" si="5"/>
        <v>——</v>
      </c>
      <c r="P9" s="68" t="str">
        <f t="shared" si="6"/>
        <v>——</v>
      </c>
      <c r="Q9" s="81">
        <v>0.15</v>
      </c>
      <c r="R9" s="69">
        <f ca="1">SUMIF('数据-汇总表'!C$19:C$33,A9,'数据-汇总表'!R$19:R$27)</f>
        <v>0</v>
      </c>
      <c r="S9" s="51">
        <f>IF('数据-汇总表'!$I$17="按面积比例",SUMIF('数据-汇总表'!C$19:C$33,A9,'数据-汇总表'!K$19:K$33),SUMIF('数据-汇总表'!C$19:C$33,A9,'数据-汇总表'!N$19:N$33))</f>
        <v>0</v>
      </c>
      <c r="T9" s="1167">
        <f t="shared" si="7"/>
        <v>0</v>
      </c>
      <c r="U9" s="3504"/>
      <c r="V9" s="70"/>
      <c r="W9" s="70"/>
      <c r="X9" s="1035"/>
      <c r="Y9" s="71">
        <f t="shared" si="3"/>
        <v>0.9</v>
      </c>
      <c r="Z9" s="72"/>
      <c r="AA9" s="66"/>
      <c r="AB9" s="66"/>
      <c r="AC9" s="1035"/>
      <c r="AD9" s="73"/>
      <c r="AE9" s="1036">
        <f t="shared" ca="1" si="8"/>
        <v>0</v>
      </c>
      <c r="AF9" s="1343"/>
      <c r="AG9" s="138">
        <f t="shared" si="9"/>
        <v>0</v>
      </c>
      <c r="AH9" s="74"/>
      <c r="AI9" s="76"/>
      <c r="AJ9" s="77"/>
      <c r="AK9" s="78"/>
      <c r="AL9" s="79"/>
      <c r="AM9" s="80"/>
      <c r="AN9" s="1710"/>
      <c r="AO9" s="52" t="e">
        <f t="shared" ca="1" si="10"/>
        <v>#REF!</v>
      </c>
      <c r="AP9" s="1711">
        <f t="shared" si="11"/>
        <v>0</v>
      </c>
      <c r="AQ9" s="52">
        <f t="shared" si="12"/>
        <v>0</v>
      </c>
      <c r="AR9" s="52">
        <f t="shared" si="13"/>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t="str">
        <f>'数据-汇总表'!C23</f>
        <v>基准车库</v>
      </c>
      <c r="B10" s="1708" t="str">
        <f t="shared" si="4"/>
        <v>经营性</v>
      </c>
      <c r="C10" s="1709" t="s">
        <v>3328</v>
      </c>
      <c r="D10" s="854">
        <f>SUMIF(项目基本情况!C$12:I$12,C10,项目基本情况!C$14:I$14)</f>
        <v>50</v>
      </c>
      <c r="E10" s="853">
        <f>IF(B10="","",SUMIF(项目基本情况!C$12:I$12,C10,项目基本情况!C$13:I$13))</f>
        <v>54918</v>
      </c>
      <c r="F10" s="64">
        <f>SUMIF(项目基本情况!C$12:I$12,C10,项目基本情况!C$15:I$15)</f>
        <v>26.46</v>
      </c>
      <c r="G10" s="65">
        <f t="shared" si="0"/>
        <v>0.77400000000000002</v>
      </c>
      <c r="H10" s="732">
        <v>4.4999999999999998E-2</v>
      </c>
      <c r="I10" s="732">
        <v>0.05</v>
      </c>
      <c r="J10" s="66">
        <v>7.0000000000000007E-2</v>
      </c>
      <c r="K10" s="1025">
        <f>SUMIF('数据-汇总表'!C$19:C$33,A10,'数据-汇总表'!E$19:E$33)</f>
        <v>46.32</v>
      </c>
      <c r="L10" s="3541">
        <f>L6</f>
        <v>3500</v>
      </c>
      <c r="M10" s="67">
        <f t="shared" si="1"/>
        <v>16</v>
      </c>
      <c r="N10" s="731">
        <f t="shared" si="2"/>
        <v>0.9</v>
      </c>
      <c r="O10" s="67" t="str">
        <f t="shared" si="5"/>
        <v>——</v>
      </c>
      <c r="P10" s="68" t="str">
        <f t="shared" si="6"/>
        <v>——</v>
      </c>
      <c r="Q10" s="81">
        <v>0.05</v>
      </c>
      <c r="R10" s="69">
        <f ca="1">SUMIF('数据-汇总表'!C$19:C$33,A10,'数据-汇总表'!R$19:R$27)</f>
        <v>0</v>
      </c>
      <c r="S10" s="51">
        <f>IF('数据-汇总表'!$I$17="按面积比例",SUMIF('数据-汇总表'!C$19:C$33,A10,'数据-汇总表'!K$19:K$33),SUMIF('数据-汇总表'!C$19:C$33,A10,'数据-汇总表'!N$19:N$33))</f>
        <v>0</v>
      </c>
      <c r="T10" s="1167">
        <f t="shared" si="7"/>
        <v>0</v>
      </c>
      <c r="U10" s="3543">
        <v>700</v>
      </c>
      <c r="V10" s="3544">
        <v>0.02</v>
      </c>
      <c r="W10" s="70">
        <v>0.1</v>
      </c>
      <c r="X10" s="1035"/>
      <c r="Y10" s="71">
        <f t="shared" si="3"/>
        <v>0.9</v>
      </c>
      <c r="Z10" s="72"/>
      <c r="AA10" s="66"/>
      <c r="AB10" s="66"/>
      <c r="AC10" s="1035"/>
      <c r="AD10" s="73"/>
      <c r="AE10" s="1036">
        <f t="shared" ca="1" si="8"/>
        <v>26.46</v>
      </c>
      <c r="AF10" s="1343"/>
      <c r="AG10" s="138">
        <f t="shared" si="9"/>
        <v>0</v>
      </c>
      <c r="AH10" s="74">
        <v>1</v>
      </c>
      <c r="AI10" s="76">
        <v>12</v>
      </c>
      <c r="AJ10" s="77"/>
      <c r="AK10" s="78">
        <v>5.0000000000000001E-3</v>
      </c>
      <c r="AL10" s="79">
        <v>5.0000000000000001E-3</v>
      </c>
      <c r="AM10" s="80">
        <v>5.0000000000000001E-3</v>
      </c>
      <c r="AN10" s="1710" t="s">
        <v>3375</v>
      </c>
      <c r="AO10" s="52">
        <f t="shared" ca="1" si="10"/>
        <v>8.9649999999999999</v>
      </c>
      <c r="AP10" s="1711">
        <f t="shared" si="11"/>
        <v>0</v>
      </c>
      <c r="AQ10" s="52">
        <f t="shared" si="12"/>
        <v>0</v>
      </c>
      <c r="AR10" s="52">
        <f t="shared" si="13"/>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t="str">
        <f>'数据-汇总表'!C24</f>
        <v>剩余车库</v>
      </c>
      <c r="B11" s="1708" t="str">
        <f t="shared" si="4"/>
        <v>经营性</v>
      </c>
      <c r="C11" s="1709" t="s">
        <v>3328</v>
      </c>
      <c r="D11" s="854">
        <f>SUMIF(项目基本情况!C$12:I$12,C11,项目基本情况!C$14:I$14)</f>
        <v>50</v>
      </c>
      <c r="E11" s="853">
        <f>IF(B11="","",SUMIF(项目基本情况!C$12:I$12,C11,项目基本情况!C$13:I$13))</f>
        <v>54918</v>
      </c>
      <c r="F11" s="64">
        <f>SUMIF(项目基本情况!C$12:I$12,C11,项目基本情况!C$15:I$15)</f>
        <v>26.46</v>
      </c>
      <c r="G11" s="65">
        <f t="shared" si="0"/>
        <v>0.77400000000000002</v>
      </c>
      <c r="H11" s="732">
        <v>4.4999999999999998E-2</v>
      </c>
      <c r="I11" s="732">
        <v>0.05</v>
      </c>
      <c r="J11" s="66">
        <v>7.0000000000000007E-2</v>
      </c>
      <c r="K11" s="1025">
        <f>SUMIF('数据-汇总表'!C$19:C$33,A11,'数据-汇总表'!E$19:E$33)</f>
        <v>8142.6699999999792</v>
      </c>
      <c r="L11" s="3542">
        <f>L10</f>
        <v>3500</v>
      </c>
      <c r="M11" s="67">
        <f t="shared" si="1"/>
        <v>2850</v>
      </c>
      <c r="N11" s="731">
        <f t="shared" si="2"/>
        <v>0.9</v>
      </c>
      <c r="O11" s="67" t="str">
        <f t="shared" si="5"/>
        <v>——</v>
      </c>
      <c r="P11" s="68" t="str">
        <f t="shared" si="6"/>
        <v>——</v>
      </c>
      <c r="Q11" s="81">
        <f>Q10</f>
        <v>0.05</v>
      </c>
      <c r="R11" s="69">
        <f ca="1">SUMIF('数据-汇总表'!C$19:C$33,A11,'数据-汇总表'!R$19:R$27)</f>
        <v>0</v>
      </c>
      <c r="S11" s="51">
        <f>IF('数据-汇总表'!$I$17="按面积比例",SUMIF('数据-汇总表'!C$19:C$33,A11,'数据-汇总表'!K$19:K$33),SUMIF('数据-汇总表'!C$19:C$33,A11,'数据-汇总表'!N$19:N$33))</f>
        <v>0</v>
      </c>
      <c r="T11" s="1167">
        <f t="shared" si="7"/>
        <v>0</v>
      </c>
      <c r="U11" s="3423"/>
      <c r="V11" s="66"/>
      <c r="W11" s="66"/>
      <c r="X11" s="1035"/>
      <c r="Y11" s="71">
        <f t="shared" si="3"/>
        <v>0.9</v>
      </c>
      <c r="Z11" s="84"/>
      <c r="AA11" s="66"/>
      <c r="AB11" s="66"/>
      <c r="AC11" s="1035"/>
      <c r="AD11" s="73"/>
      <c r="AE11" s="1036">
        <f t="shared" ca="1" si="8"/>
        <v>0</v>
      </c>
      <c r="AF11" s="1343"/>
      <c r="AG11" s="138">
        <f t="shared" si="9"/>
        <v>0</v>
      </c>
      <c r="AH11" s="74"/>
      <c r="AI11" s="76"/>
      <c r="AJ11" s="77"/>
      <c r="AK11" s="85"/>
      <c r="AL11" s="86"/>
      <c r="AM11" s="87"/>
      <c r="AN11" s="1710"/>
      <c r="AO11" s="52" t="e">
        <f t="shared" ca="1" si="10"/>
        <v>#REF!</v>
      </c>
      <c r="AP11" s="1711">
        <f t="shared" si="11"/>
        <v>0</v>
      </c>
      <c r="AQ11" s="52">
        <f t="shared" si="12"/>
        <v>0</v>
      </c>
      <c r="AR11" s="52">
        <f t="shared" si="13"/>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4"/>
        <v/>
      </c>
      <c r="C12" s="1709"/>
      <c r="D12" s="854">
        <f>SUMIF(项目基本情况!C$12:I$12,C12,项目基本情况!C$14:I$14)</f>
        <v>0</v>
      </c>
      <c r="E12" s="853" t="str">
        <f>IF(B12="","",SUMIF(项目基本情况!C$12:I$12,C12,项目基本情况!C$13:I$13))</f>
        <v/>
      </c>
      <c r="F12" s="64">
        <f>SUMIF(项目基本情况!C$12:I$12,C12,项目基本情况!C$15:I$15)</f>
        <v>0</v>
      </c>
      <c r="G12" s="65">
        <f t="shared" si="0"/>
        <v>0</v>
      </c>
      <c r="H12" s="66"/>
      <c r="I12" s="66"/>
      <c r="J12" s="66"/>
      <c r="K12" s="1025">
        <f>SUMIF('数据-汇总表'!C$19:C$33,A12,'数据-汇总表'!E$19:E$33)</f>
        <v>0</v>
      </c>
      <c r="L12" s="82"/>
      <c r="M12" s="67">
        <f>ROUND(K12*L12/10000,0)</f>
        <v>0</v>
      </c>
      <c r="N12" s="731"/>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67">
        <f t="shared" si="7"/>
        <v>0</v>
      </c>
      <c r="U12" s="3423"/>
      <c r="V12" s="66"/>
      <c r="W12" s="66"/>
      <c r="X12" s="1035"/>
      <c r="Y12" s="71"/>
      <c r="Z12" s="84"/>
      <c r="AA12" s="66"/>
      <c r="AB12" s="66"/>
      <c r="AC12" s="1035"/>
      <c r="AD12" s="73"/>
      <c r="AE12" s="1036">
        <f t="shared" ca="1" si="8"/>
        <v>0</v>
      </c>
      <c r="AF12" s="1343"/>
      <c r="AG12" s="138">
        <f t="shared" si="9"/>
        <v>0</v>
      </c>
      <c r="AH12" s="74"/>
      <c r="AI12" s="76"/>
      <c r="AJ12" s="77"/>
      <c r="AK12" s="85"/>
      <c r="AL12" s="86"/>
      <c r="AM12" s="87"/>
      <c r="AN12" s="1710"/>
      <c r="AO12" s="52" t="e">
        <f t="shared" ca="1" si="10"/>
        <v>#REF!</v>
      </c>
      <c r="AP12" s="1711">
        <f t="shared" si="11"/>
        <v>0</v>
      </c>
      <c r="AQ12" s="52">
        <f t="shared" si="12"/>
        <v>0</v>
      </c>
      <c r="AR12" s="52">
        <f t="shared" si="13"/>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4"/>
        <v/>
      </c>
      <c r="C13" s="1709"/>
      <c r="D13" s="854">
        <f>SUMIF(项目基本情况!C$12:I$12,C13,项目基本情况!C$14:I$14)</f>
        <v>0</v>
      </c>
      <c r="E13" s="853" t="str">
        <f>IF(B13="","",SUMIF(项目基本情况!C$12:I$12,C13,项目基本情况!C$13:I$13))</f>
        <v/>
      </c>
      <c r="F13" s="64">
        <f>SUMIF(项目基本情况!C$12:I$12,C13,项目基本情况!C$15:I$15)</f>
        <v>0</v>
      </c>
      <c r="G13" s="65">
        <f t="shared" si="0"/>
        <v>0</v>
      </c>
      <c r="H13" s="66"/>
      <c r="I13" s="66"/>
      <c r="J13" s="66"/>
      <c r="K13" s="1025">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67">
        <f t="shared" si="7"/>
        <v>0</v>
      </c>
      <c r="U13" s="3424"/>
      <c r="V13" s="70"/>
      <c r="W13" s="70"/>
      <c r="X13" s="1035"/>
      <c r="Y13" s="71"/>
      <c r="Z13" s="72"/>
      <c r="AA13" s="66"/>
      <c r="AB13" s="66"/>
      <c r="AC13" s="1035"/>
      <c r="AD13" s="73"/>
      <c r="AE13" s="1036">
        <f t="shared" ca="1" si="8"/>
        <v>0</v>
      </c>
      <c r="AF13" s="1343"/>
      <c r="AG13" s="138">
        <f t="shared" si="9"/>
        <v>0</v>
      </c>
      <c r="AH13" s="74"/>
      <c r="AI13" s="76"/>
      <c r="AJ13" s="77"/>
      <c r="AK13" s="78"/>
      <c r="AL13" s="79"/>
      <c r="AM13" s="80"/>
      <c r="AN13" s="1710"/>
      <c r="AO13" s="52" t="e">
        <f t="shared" ca="1" si="10"/>
        <v>#REF!</v>
      </c>
      <c r="AP13" s="1711">
        <f t="shared" si="11"/>
        <v>0</v>
      </c>
      <c r="AQ13" s="52">
        <f t="shared" si="12"/>
        <v>0</v>
      </c>
      <c r="AR13" s="52">
        <f t="shared" si="13"/>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1200</v>
      </c>
      <c r="B14" s="1708" t="s">
        <v>1201</v>
      </c>
      <c r="C14" s="1713" t="s">
        <v>1200</v>
      </c>
      <c r="D14" s="854"/>
      <c r="E14" s="853"/>
      <c r="F14" s="64"/>
      <c r="G14" s="65"/>
      <c r="H14" s="1024"/>
      <c r="I14" s="1024"/>
      <c r="J14" s="1024"/>
      <c r="K14" s="1025">
        <f>SUMIF('数据-汇总表'!C$19:C$33,A14,'数据-汇总表'!E$19:E$33)</f>
        <v>0</v>
      </c>
      <c r="L14" s="82"/>
      <c r="M14" s="67">
        <f t="shared" si="1"/>
        <v>0</v>
      </c>
      <c r="N14" s="83"/>
      <c r="O14" s="67" t="str">
        <f t="shared" si="5"/>
        <v>——</v>
      </c>
      <c r="P14" s="68" t="str">
        <f t="shared" si="6"/>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1202</v>
      </c>
      <c r="B15" s="1708" t="s">
        <v>1201</v>
      </c>
      <c r="C15" s="1713" t="s">
        <v>1203</v>
      </c>
      <c r="D15" s="854"/>
      <c r="E15" s="853"/>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1204</v>
      </c>
      <c r="B16" s="88"/>
      <c r="C16" s="829"/>
      <c r="D16" s="1715"/>
      <c r="E16" s="88"/>
      <c r="F16" s="88"/>
      <c r="G16" s="89">
        <f>ROUND(SUMPRODUCT(G6:G13,K6:K13)/SUMPRODUCT((G6:G13&gt;0)*(K6:K13)),3)</f>
        <v>0.77100000000000002</v>
      </c>
      <c r="H16" s="90">
        <f>ROUND(SUMPRODUCT(H6:H13,K6:K13)/SUMPRODUCT((H6:H13&gt;0)*(K6:K13)),3)</f>
        <v>4.4999999999999998E-2</v>
      </c>
      <c r="I16" s="91"/>
      <c r="J16" s="91"/>
      <c r="K16" s="92">
        <f>SUM(K6:K15)</f>
        <v>79600.430000000633</v>
      </c>
      <c r="L16" s="93">
        <f>ROUND(M16*10000/SUM(K6:K14),0)</f>
        <v>3500</v>
      </c>
      <c r="M16" s="93">
        <f>SUM(M6:M14)</f>
        <v>27860</v>
      </c>
      <c r="N16" s="94">
        <f>ROUND(SUMPRODUCT(M6:M14,N6:N14)/M16,3)</f>
        <v>0.9</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1205</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1206</v>
      </c>
      <c r="B19" s="103">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1207</v>
      </c>
      <c r="B20" s="104">
        <v>2</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1208</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1209</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1210</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1211</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1212</v>
      </c>
      <c r="B26" s="1721" t="s">
        <v>1213</v>
      </c>
      <c r="C26" s="2672" t="s">
        <v>1214</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1215</v>
      </c>
      <c r="B27" s="107">
        <v>150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1216</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1217</v>
      </c>
      <c r="B29" s="112">
        <f>ROUND(B28*K16/10000,0)</f>
        <v>1512</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1218</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1219</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1220</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1221</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1222</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1223</v>
      </c>
      <c r="B35" s="110">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1224</v>
      </c>
      <c r="B36" s="114">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1225</v>
      </c>
      <c r="B37" s="115">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1226</v>
      </c>
      <c r="B38" s="113">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1227</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1228</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1229</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1230</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1231</v>
      </c>
      <c r="B44" s="119">
        <v>0.05</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1232</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1233</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1234</v>
      </c>
      <c r="B47" s="120"/>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1235</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1236</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1237</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1238</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1239</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1240</v>
      </c>
      <c r="B53" s="1733" t="s">
        <v>29</v>
      </c>
      <c r="C53" s="2656" t="s">
        <v>1241</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1242</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1243</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1244</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1245</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1246</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1247</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1248</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1249</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1250</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1251</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637" t="s">
        <v>2277</v>
      </c>
      <c r="B1" s="3638"/>
      <c r="C1" s="3638"/>
      <c r="D1" s="3638"/>
      <c r="E1" s="3638"/>
      <c r="F1" s="3638"/>
      <c r="G1" s="363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2272</v>
      </c>
      <c r="D2" s="2456"/>
      <c r="E2" s="2453"/>
      <c r="F2" s="2457"/>
      <c r="G2" s="2455" t="s">
        <v>2273</v>
      </c>
      <c r="H2" s="795"/>
      <c r="I2" s="795"/>
      <c r="J2" s="795"/>
      <c r="K2" s="795"/>
      <c r="L2" s="795"/>
      <c r="M2" s="795"/>
      <c r="N2" s="795"/>
      <c r="O2" s="795"/>
      <c r="P2" s="795"/>
      <c r="Q2" s="795"/>
      <c r="R2" s="795"/>
    </row>
    <row r="3" spans="1:29" ht="48">
      <c r="A3" s="2436" t="s">
        <v>2274</v>
      </c>
      <c r="B3" s="2458" t="s">
        <v>2243</v>
      </c>
      <c r="C3" s="2459" t="s">
        <v>2275</v>
      </c>
      <c r="D3" s="2460"/>
      <c r="E3" s="2437" t="s">
        <v>2274</v>
      </c>
      <c r="F3" s="2461" t="s">
        <v>2244</v>
      </c>
      <c r="G3" s="2462" t="s">
        <v>2276</v>
      </c>
      <c r="H3" s="795"/>
      <c r="I3" s="795"/>
      <c r="J3" s="795"/>
      <c r="K3" s="795"/>
      <c r="L3" s="795"/>
      <c r="M3" s="795"/>
      <c r="N3" s="795"/>
      <c r="O3" s="795"/>
      <c r="P3" s="795"/>
      <c r="Q3" s="795"/>
      <c r="R3" s="795"/>
    </row>
    <row r="4" spans="1:29" ht="36.75">
      <c r="A4" s="2437"/>
      <c r="B4" s="323" t="s">
        <v>2245</v>
      </c>
      <c r="C4" s="2463" t="s">
        <v>2246</v>
      </c>
      <c r="D4" s="2460"/>
      <c r="E4" s="2464"/>
      <c r="F4" s="1368" t="s">
        <v>2247</v>
      </c>
      <c r="G4" s="2465" t="s">
        <v>2248</v>
      </c>
      <c r="H4" s="795"/>
      <c r="I4" s="795"/>
      <c r="J4" s="795"/>
      <c r="K4" s="795"/>
      <c r="L4" s="795"/>
      <c r="M4" s="795"/>
      <c r="N4" s="795"/>
      <c r="O4" s="795"/>
      <c r="P4" s="795"/>
      <c r="Q4" s="795"/>
      <c r="R4" s="795"/>
    </row>
    <row r="5" spans="1:29" ht="36.75">
      <c r="A5" s="2437"/>
      <c r="B5" s="323" t="s">
        <v>2249</v>
      </c>
      <c r="C5" s="2463" t="s">
        <v>2250</v>
      </c>
      <c r="D5" s="2460"/>
      <c r="E5" s="2464"/>
      <c r="F5" s="323" t="s">
        <v>2251</v>
      </c>
      <c r="G5" s="2465" t="s">
        <v>2252</v>
      </c>
      <c r="H5" s="795"/>
      <c r="I5" s="795"/>
      <c r="J5" s="795"/>
      <c r="K5" s="795"/>
      <c r="L5" s="795"/>
      <c r="M5" s="795"/>
      <c r="N5" s="795"/>
      <c r="O5" s="795"/>
      <c r="P5" s="795"/>
      <c r="Q5" s="795"/>
      <c r="R5" s="795"/>
    </row>
    <row r="6" spans="1:29" ht="36">
      <c r="A6" s="2437"/>
      <c r="B6" s="323" t="s">
        <v>2253</v>
      </c>
      <c r="C6" s="2465" t="s">
        <v>2248</v>
      </c>
      <c r="D6" s="2460"/>
      <c r="E6" s="2464"/>
      <c r="F6" s="323" t="s">
        <v>2254</v>
      </c>
      <c r="G6" s="2465" t="s">
        <v>2255</v>
      </c>
      <c r="H6" s="795"/>
      <c r="I6" s="795"/>
      <c r="J6" s="795"/>
      <c r="K6" s="795"/>
      <c r="L6" s="795"/>
      <c r="M6" s="795"/>
      <c r="N6" s="795"/>
      <c r="O6" s="795"/>
      <c r="P6" s="795"/>
      <c r="Q6" s="795"/>
      <c r="R6" s="795"/>
    </row>
    <row r="7" spans="1:29" ht="24.75" thickBot="1">
      <c r="A7" s="2437"/>
      <c r="B7" s="323" t="s">
        <v>2251</v>
      </c>
      <c r="C7" s="2465" t="s">
        <v>2252</v>
      </c>
      <c r="D7" s="2466"/>
      <c r="E7" s="2467"/>
      <c r="F7" s="2468" t="s">
        <v>2256</v>
      </c>
      <c r="G7" s="2469" t="s">
        <v>2257</v>
      </c>
      <c r="H7" s="795"/>
      <c r="I7" s="795"/>
      <c r="J7" s="795"/>
      <c r="K7" s="795"/>
      <c r="L7" s="795"/>
      <c r="M7" s="795"/>
      <c r="N7" s="795"/>
      <c r="O7" s="795"/>
      <c r="P7" s="795"/>
      <c r="Q7" s="795"/>
      <c r="R7" s="795"/>
    </row>
    <row r="8" spans="1:29">
      <c r="A8" s="2437"/>
      <c r="B8" s="323" t="s">
        <v>2254</v>
      </c>
      <c r="C8" s="2465" t="s">
        <v>2255</v>
      </c>
      <c r="D8" s="2466"/>
      <c r="E8" s="2466"/>
      <c r="F8" s="2470"/>
      <c r="G8" s="2470"/>
      <c r="H8" s="795"/>
      <c r="I8" s="795"/>
      <c r="J8" s="795"/>
      <c r="K8" s="795"/>
      <c r="L8" s="795"/>
      <c r="M8" s="795"/>
      <c r="N8" s="795"/>
      <c r="O8" s="795"/>
      <c r="P8" s="795"/>
      <c r="Q8" s="795"/>
      <c r="R8" s="795"/>
    </row>
    <row r="9" spans="1:29" ht="24">
      <c r="A9" s="2437"/>
      <c r="B9" s="323" t="s">
        <v>2258</v>
      </c>
      <c r="C9" s="2463" t="s">
        <v>2259</v>
      </c>
      <c r="D9" s="2460"/>
      <c r="E9" s="2466"/>
      <c r="F9" s="2470"/>
      <c r="G9" s="2470"/>
      <c r="H9" s="795"/>
      <c r="I9" s="795"/>
      <c r="J9" s="795"/>
      <c r="K9" s="795"/>
      <c r="L9" s="795"/>
      <c r="M9" s="795"/>
      <c r="N9" s="795"/>
      <c r="O9" s="795"/>
      <c r="P9" s="795"/>
      <c r="Q9" s="795"/>
      <c r="R9" s="795"/>
    </row>
    <row r="10" spans="1:29" s="2476" customFormat="1" ht="15" thickBot="1">
      <c r="A10" s="2438"/>
      <c r="B10" s="2471" t="s">
        <v>2260</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2261</v>
      </c>
      <c r="D14" s="2460"/>
      <c r="E14" s="2491"/>
      <c r="F14" s="2491"/>
      <c r="G14" s="2455" t="s">
        <v>2262</v>
      </c>
    </row>
    <row r="15" spans="1:29" ht="51">
      <c r="A15" s="2439" t="s">
        <v>2263</v>
      </c>
      <c r="B15" s="2492" t="s">
        <v>2243</v>
      </c>
      <c r="C15" s="2493" t="str">
        <f>C3</f>
        <v>估价对象周边居住用地比例、居住小区规模和社区发展完善程度，综合评价居住社区成熟度一般</v>
      </c>
      <c r="D15" s="2460"/>
      <c r="E15" s="2440" t="s">
        <v>2264</v>
      </c>
      <c r="F15" s="2492" t="s">
        <v>2265</v>
      </c>
      <c r="G15" s="2494" t="str">
        <f>G3</f>
        <v>估价对象位于XX开发区，园区建设成熟度XX，产业集聚程度XX</v>
      </c>
    </row>
    <row r="16" spans="1:29" ht="38.25">
      <c r="A16" s="2441"/>
      <c r="B16" s="2495" t="s">
        <v>2245</v>
      </c>
      <c r="C16" s="2496" t="str">
        <f>C4</f>
        <v>估价对象位于XX商圈，周边商业氛围成熟，人流量大，商业繁华度好</v>
      </c>
      <c r="D16" s="2460"/>
      <c r="E16" s="2442"/>
      <c r="F16" s="2497" t="s">
        <v>2247</v>
      </c>
      <c r="G16" s="2498" t="str">
        <f>G4</f>
        <v>估价对象周边道路状况、公共交通通达情况、停车便捷程度，综合评价交通便捷度较好</v>
      </c>
    </row>
    <row r="17" spans="1:18" ht="38.25">
      <c r="A17" s="2441"/>
      <c r="B17" s="2495" t="s">
        <v>2249</v>
      </c>
      <c r="C17" s="2496" t="str">
        <f>C5</f>
        <v>估价对象位于XX商圈，周边办公楼项目较多，入驻率高，办公集聚程度较好</v>
      </c>
      <c r="D17" s="2466"/>
      <c r="E17" s="2442"/>
      <c r="F17" s="2497" t="s">
        <v>2266</v>
      </c>
      <c r="G17" s="2499"/>
    </row>
    <row r="18" spans="1:18" ht="38.25">
      <c r="A18" s="2441"/>
      <c r="B18" s="2497" t="s">
        <v>2253</v>
      </c>
      <c r="C18" s="2498" t="str">
        <f>C6</f>
        <v>估价对象周边道路状况、公共交通通达情况、停车便捷程度，综合评价交通便捷度较好</v>
      </c>
      <c r="D18" s="2466"/>
      <c r="E18" s="2442"/>
      <c r="F18" s="2497" t="s">
        <v>2256</v>
      </c>
      <c r="G18" s="2498" t="str">
        <f>G7</f>
        <v>该园区内是否有污染型企业，绿化情况，卫生条件，整体环境状况判断</v>
      </c>
    </row>
    <row r="19" spans="1:18" ht="25.5">
      <c r="A19" s="2441"/>
      <c r="B19" s="2497" t="s">
        <v>2267</v>
      </c>
      <c r="C19" s="2499"/>
      <c r="D19" s="2460"/>
      <c r="E19" s="2442"/>
      <c r="F19" s="323" t="s">
        <v>2251</v>
      </c>
      <c r="G19" s="2498" t="str">
        <f>G5</f>
        <v>估价对象所在区域公共配套设施齐备情况</v>
      </c>
    </row>
    <row r="20" spans="1:18" ht="25.5">
      <c r="A20" s="2441"/>
      <c r="B20" s="2497" t="s">
        <v>2268</v>
      </c>
      <c r="C20" s="2496" t="str">
        <f>C9</f>
        <v>区域自然环境：；人文环境；综合评价环境状况一般</v>
      </c>
      <c r="D20" s="2466"/>
      <c r="E20" s="2442"/>
      <c r="F20" s="323" t="s">
        <v>2254</v>
      </c>
      <c r="G20" s="2498" t="str">
        <f>G6</f>
        <v>估价对象所在区域基础设施水平</v>
      </c>
    </row>
    <row r="21" spans="1:18" ht="25.5">
      <c r="A21" s="2441"/>
      <c r="B21" s="323" t="s">
        <v>2251</v>
      </c>
      <c r="C21" s="2498" t="str">
        <f>C7</f>
        <v>估价对象所在区域公共配套设施齐备情况</v>
      </c>
      <c r="D21" s="2460"/>
      <c r="E21" s="2442"/>
      <c r="F21" s="2497" t="s">
        <v>2269</v>
      </c>
      <c r="G21" s="2500"/>
    </row>
    <row r="22" spans="1:18" ht="13.5" customHeight="1">
      <c r="A22" s="2441"/>
      <c r="B22" s="323" t="s">
        <v>2254</v>
      </c>
      <c r="C22" s="2498" t="str">
        <f>C8</f>
        <v>估价对象所在区域基础设施水平</v>
      </c>
      <c r="D22" s="2460"/>
      <c r="E22" s="2442"/>
      <c r="F22" s="2497" t="s">
        <v>2260</v>
      </c>
      <c r="G22" s="2499"/>
    </row>
    <row r="23" spans="1:18" s="795" customFormat="1" ht="15" thickBot="1">
      <c r="A23" s="2441"/>
      <c r="B23" s="2497" t="s">
        <v>2269</v>
      </c>
      <c r="C23" s="2500"/>
      <c r="D23" s="1736"/>
      <c r="E23" s="2443"/>
      <c r="F23" s="2501" t="s">
        <v>2270</v>
      </c>
      <c r="G23" s="2502"/>
      <c r="H23" s="2486"/>
      <c r="I23" s="2487"/>
      <c r="J23" s="2486"/>
      <c r="K23" s="2486"/>
      <c r="L23" s="2487"/>
      <c r="M23" s="2486"/>
      <c r="N23" s="2486"/>
      <c r="O23" s="2487"/>
      <c r="P23" s="2486"/>
      <c r="Q23" s="2486"/>
      <c r="R23" s="2488"/>
    </row>
    <row r="24" spans="1:18" s="795" customFormat="1" ht="15" thickBot="1">
      <c r="A24" s="2444"/>
      <c r="B24" s="2501" t="s">
        <v>2271</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0" sqref="D50"/>
    </sheetView>
  </sheetViews>
  <sheetFormatPr defaultColWidth="9" defaultRowHeight="13.5"/>
  <cols>
    <col min="1" max="1" width="25" style="2508" customWidth="1"/>
    <col min="2" max="9" width="15.75" style="2508" customWidth="1"/>
    <col min="10" max="16384" width="9" style="2508"/>
  </cols>
  <sheetData>
    <row r="1" spans="1:11" ht="16.5">
      <c r="A1" s="2507" t="s">
        <v>661</v>
      </c>
      <c r="B1" s="2507">
        <f>SUM(B14:B23)</f>
        <v>219068.40000000061</v>
      </c>
      <c r="C1" s="2681"/>
      <c r="D1" s="2681"/>
      <c r="E1" s="2681"/>
      <c r="F1" s="2681"/>
      <c r="G1" s="2682"/>
      <c r="H1" s="2683"/>
      <c r="I1" s="2683"/>
      <c r="J1" s="2683"/>
      <c r="K1" s="2683"/>
    </row>
    <row r="2" spans="1:11" ht="16.5">
      <c r="A2" s="2507" t="s">
        <v>649</v>
      </c>
      <c r="B2" s="2507">
        <f>SUM(C14:C23)</f>
        <v>123131.88</v>
      </c>
      <c r="C2" s="2681"/>
      <c r="D2" s="2681"/>
      <c r="E2" s="2681"/>
      <c r="F2" s="2681"/>
      <c r="G2" s="2682"/>
      <c r="H2" s="2683"/>
      <c r="I2" s="2683"/>
      <c r="J2" s="2683"/>
      <c r="K2" s="2683"/>
    </row>
    <row r="3" spans="1:11" ht="16.5">
      <c r="A3" s="2507" t="s">
        <v>658</v>
      </c>
      <c r="B3" s="2509">
        <f>项目基本情况!D3</f>
        <v>45258</v>
      </c>
      <c r="C3" s="2681"/>
      <c r="D3" s="2681"/>
      <c r="E3" s="2681"/>
      <c r="F3" s="2681"/>
      <c r="G3" s="2682"/>
      <c r="H3" s="2683"/>
      <c r="I3" s="2683"/>
      <c r="J3" s="2683"/>
      <c r="K3" s="2683"/>
    </row>
    <row r="4" spans="1:11" ht="33">
      <c r="A4" s="2507" t="s">
        <v>657</v>
      </c>
      <c r="B4" s="2507" t="s">
        <v>656</v>
      </c>
      <c r="C4" s="2507" t="s">
        <v>655</v>
      </c>
      <c r="D4" s="2507" t="s">
        <v>654</v>
      </c>
      <c r="E4" s="2681" t="s">
        <v>4105</v>
      </c>
      <c r="F4" s="2682"/>
      <c r="G4" s="2682"/>
      <c r="H4" s="2683"/>
      <c r="I4" s="2683"/>
      <c r="J4" s="2683"/>
      <c r="K4" s="2683"/>
    </row>
    <row r="5" spans="1:11" ht="16.5">
      <c r="A5" s="2507" t="s">
        <v>653</v>
      </c>
      <c r="B5" s="2507">
        <f ca="1">SUM(D14:D23)</f>
        <v>490119.565</v>
      </c>
      <c r="C5" s="2507">
        <f ca="1">IF(B5=D14,'结果表-办公'!H102,ROUND(B5*10000/$B$1,0))</f>
        <v>22373</v>
      </c>
      <c r="D5" s="2507">
        <f ca="1">ROUND(B5*10000/$B$2,0)</f>
        <v>39804</v>
      </c>
      <c r="E5" s="2681">
        <v>108780</v>
      </c>
      <c r="F5" s="2682"/>
      <c r="G5" s="2682"/>
      <c r="H5" s="2683"/>
      <c r="I5" s="2683"/>
      <c r="J5" s="2683"/>
      <c r="K5" s="2683"/>
    </row>
    <row r="6" spans="1:11" ht="16.5">
      <c r="A6" s="2507" t="s">
        <v>652</v>
      </c>
      <c r="B6" s="2507">
        <f>SUM(G14:G23)</f>
        <v>0</v>
      </c>
      <c r="C6" s="2507">
        <f ca="1">IF(B6=G14,'结果表-办公'!H108,ROUND(B6*10000/$B$1,0))</f>
        <v>14190</v>
      </c>
      <c r="D6" s="2507">
        <f>ROUND(B6*10000/$B$2,0)</f>
        <v>0</v>
      </c>
      <c r="E6" s="2681"/>
      <c r="F6" s="2682"/>
      <c r="G6" s="2682"/>
      <c r="H6" s="2683"/>
      <c r="I6" s="2683"/>
      <c r="J6" s="2683"/>
      <c r="K6" s="2683"/>
    </row>
    <row r="7" spans="1:11" ht="16.5">
      <c r="A7" s="2507" t="s">
        <v>660</v>
      </c>
      <c r="B7" s="2507">
        <f>SUM(H14:H23)</f>
        <v>0</v>
      </c>
      <c r="C7" s="2507" t="str">
        <f>IF(B7=H14,'结果表-办公'!H110,ROUND(B7*10000/$B$1,0))</f>
        <v>——</v>
      </c>
      <c r="D7" s="2507">
        <f>ROUND(B7*10000/$B$2,0)</f>
        <v>0</v>
      </c>
      <c r="E7" s="2681"/>
      <c r="F7" s="2682"/>
      <c r="G7" s="2682"/>
      <c r="H7" s="2683"/>
      <c r="I7" s="2683"/>
      <c r="J7" s="2683"/>
      <c r="K7" s="2683"/>
    </row>
    <row r="8" spans="1:11" ht="16.5">
      <c r="A8" s="2507" t="s">
        <v>587</v>
      </c>
      <c r="B8" s="2507">
        <f>SUM(I14:I23)</f>
        <v>0</v>
      </c>
      <c r="C8" s="2507" t="str">
        <f>IF(B8=I14,'结果表-办公'!H112,ROUND(B8*10000/$B$1,0))</f>
        <v>——</v>
      </c>
      <c r="D8" s="2507">
        <f>ROUND(B8*10000/$B$2,0)</f>
        <v>0</v>
      </c>
      <c r="E8" s="2681"/>
      <c r="F8" s="2682"/>
      <c r="G8" s="2682"/>
      <c r="H8" s="2683"/>
      <c r="I8" s="2683"/>
      <c r="J8" s="2683"/>
      <c r="K8" s="2683"/>
    </row>
    <row r="9" spans="1:11" ht="16.5">
      <c r="A9" s="2507" t="s">
        <v>651</v>
      </c>
      <c r="B9" s="2515"/>
      <c r="C9" s="2681"/>
      <c r="D9" s="2681"/>
      <c r="E9" s="2681"/>
      <c r="F9" s="2682"/>
      <c r="G9" s="2682"/>
      <c r="H9" s="2683"/>
      <c r="I9" s="2683"/>
      <c r="J9" s="2683"/>
      <c r="K9" s="2683"/>
    </row>
    <row r="10" spans="1:11" ht="16.5">
      <c r="A10" s="2507" t="s">
        <v>650</v>
      </c>
      <c r="B10" s="2507">
        <f>IF(E10="",0,ROUND(B1*(E10*365/G10)/10000,0))</f>
        <v>0</v>
      </c>
      <c r="C10" s="2507" t="s">
        <v>3350</v>
      </c>
      <c r="D10" s="2507" t="s">
        <v>3351</v>
      </c>
      <c r="E10" s="3435"/>
      <c r="F10" s="3439" t="s">
        <v>3352</v>
      </c>
      <c r="G10" s="3436"/>
      <c r="H10" s="2683"/>
      <c r="I10" s="2683"/>
      <c r="J10" s="2683"/>
      <c r="K10" s="2683"/>
    </row>
    <row r="11" spans="1:11" ht="16.5">
      <c r="A11" s="2507" t="s">
        <v>666</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665</v>
      </c>
      <c r="B13" s="2511" t="s">
        <v>662</v>
      </c>
      <c r="C13" s="2511" t="s">
        <v>664</v>
      </c>
      <c r="D13" s="2511" t="s">
        <v>663</v>
      </c>
      <c r="E13" s="2507" t="s">
        <v>655</v>
      </c>
      <c r="F13" s="2507" t="s">
        <v>654</v>
      </c>
      <c r="G13" s="2511" t="s">
        <v>648</v>
      </c>
      <c r="H13" s="2511" t="s">
        <v>659</v>
      </c>
      <c r="I13" s="2511" t="s">
        <v>647</v>
      </c>
      <c r="J13" s="2682"/>
      <c r="K13" s="2683"/>
    </row>
    <row r="14" spans="1:11" ht="16.5">
      <c r="A14" s="3530" t="s">
        <v>21</v>
      </c>
      <c r="B14" s="2513">
        <f>'典型户型修正-办公'!B22</f>
        <v>69450.210000000647</v>
      </c>
      <c r="C14" s="2513"/>
      <c r="D14" s="2513">
        <f ca="1">'典型户型修正-办公'!B20</f>
        <v>101934</v>
      </c>
      <c r="E14" s="2513">
        <f ca="1">ROUND(D14*10000/B14,0)</f>
        <v>14677</v>
      </c>
      <c r="F14" s="2513" t="e">
        <f ca="1">ROUND(D14*10000/C14,0)</f>
        <v>#DIV/0!</v>
      </c>
      <c r="G14" s="2513"/>
      <c r="H14" s="2513"/>
      <c r="I14" s="2513"/>
      <c r="J14" s="2682"/>
      <c r="K14" s="2683"/>
    </row>
    <row r="15" spans="1:11" ht="16.5">
      <c r="A15" s="3530" t="s">
        <v>669</v>
      </c>
      <c r="B15" s="2514">
        <f>'典型户型修正-商业'!B22</f>
        <v>1961.2299999999998</v>
      </c>
      <c r="C15" s="2514"/>
      <c r="D15" s="2514">
        <f ca="1">'典型户型修正-商业'!B20</f>
        <v>4875</v>
      </c>
      <c r="E15" s="2513">
        <f t="shared" ref="E15:E23" ca="1" si="0">ROUND(D15*10000/B15,0)</f>
        <v>24857</v>
      </c>
      <c r="F15" s="2513" t="e">
        <f t="shared" ref="F15:F23" ca="1" si="1">ROUND(D15*10000/C15,0)</f>
        <v>#DIV/0!</v>
      </c>
      <c r="G15" s="1326"/>
      <c r="H15" s="1326"/>
      <c r="I15" s="2514"/>
      <c r="J15" s="2682"/>
      <c r="K15" s="2683"/>
    </row>
    <row r="16" spans="1:11" ht="16.5">
      <c r="A16" s="3530" t="s">
        <v>3328</v>
      </c>
      <c r="B16" s="2514">
        <f>'典型户型修正-车库'!B22</f>
        <v>8188.9899999999789</v>
      </c>
      <c r="C16" s="2514"/>
      <c r="D16" s="2514">
        <f ca="1">'典型户型修正-车库'!B20</f>
        <v>2302.5650000000078</v>
      </c>
      <c r="E16" s="2513">
        <f t="shared" ca="1" si="0"/>
        <v>2812</v>
      </c>
      <c r="F16" s="2513" t="e">
        <f t="shared" ca="1" si="1"/>
        <v>#DIV/0!</v>
      </c>
      <c r="G16" s="1326"/>
      <c r="H16" s="1326"/>
      <c r="I16" s="2514"/>
      <c r="J16" s="2683"/>
      <c r="K16" s="2683"/>
    </row>
    <row r="17" spans="1:11" ht="16.5">
      <c r="A17" s="2512" t="s">
        <v>4094</v>
      </c>
      <c r="B17" s="2514">
        <f>[3]系统读取表!$B$14</f>
        <v>139467.97</v>
      </c>
      <c r="C17" s="2514">
        <f>[3]系统读取表!$C$14</f>
        <v>123131.88</v>
      </c>
      <c r="D17" s="2514">
        <f ca="1">[3]系统读取表!$D$14</f>
        <v>381008</v>
      </c>
      <c r="E17" s="2513">
        <f t="shared" ca="1" si="0"/>
        <v>27319</v>
      </c>
      <c r="F17" s="2513">
        <f t="shared" ca="1" si="1"/>
        <v>30943</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c r="C1" s="198"/>
      <c r="D1" s="198"/>
      <c r="E1" s="198"/>
      <c r="F1" s="198"/>
      <c r="G1" s="1121">
        <f>MATCH(B1,'数据-取费表'!A6:A16,0)+5</f>
        <v>12</v>
      </c>
    </row>
    <row r="2" spans="1:9" s="200" customFormat="1" ht="18" customHeight="1">
      <c r="A2" s="201" t="s">
        <v>1457</v>
      </c>
      <c r="B2" s="202">
        <f ca="1">IF(D2="——",C52,C52-E2)</f>
        <v>40619</v>
      </c>
      <c r="C2" s="199" t="s">
        <v>1458</v>
      </c>
      <c r="D2" s="1848" t="s">
        <v>43</v>
      </c>
      <c r="E2" s="1164" t="e">
        <f ca="1">SUMIF(INDIRECT("'"&amp;G2&amp;"'"&amp;"!A:A"),"承租人权益价值",INDIRECT("'"&amp;G2&amp;"'"&amp;"!c:c"))</f>
        <v>#REF!</v>
      </c>
      <c r="F2" s="1849" t="s">
        <v>1458</v>
      </c>
      <c r="G2" s="1850"/>
    </row>
    <row r="3" spans="1:9" s="200" customFormat="1" ht="18" customHeight="1" thickBot="1">
      <c r="A3" s="203" t="s">
        <v>1459</v>
      </c>
      <c r="B3" s="204">
        <f ca="1">ROUND(B2*10000/(IF(B1="",'数据-汇总表'!E3,INDIRECT("'数据-取费表'!k"&amp;$G$1))),0)</f>
        <v>5103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1512</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1512</v>
      </c>
      <c r="D8" s="222"/>
      <c r="E8" s="220"/>
      <c r="F8" s="221"/>
      <c r="G8" s="1851"/>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150</v>
      </c>
      <c r="F9" s="221"/>
      <c r="G9" s="1852"/>
      <c r="H9" s="1132"/>
      <c r="I9" s="1853" t="s">
        <v>1474</v>
      </c>
    </row>
    <row r="10" spans="1:9" s="214" customFormat="1" ht="13.5" customHeight="1">
      <c r="A10" s="775" t="s">
        <v>356</v>
      </c>
      <c r="B10" s="224" t="s">
        <v>1475</v>
      </c>
      <c r="C10" s="225">
        <f ca="1">ROUND(D10*E10/10000,0)</f>
        <v>1512</v>
      </c>
      <c r="D10" s="841">
        <f ca="1">IF(B1="",'数据-汇总表'!E6,IF(INDIRECT("'数据-取费表'!c"&amp;$G$1)="住宅",INDIRECT("'数据-取费表'!s"&amp;$G$1),INDIRECT("'数据-取费表'!k"&amp;$G$1)+INDIRECT("'数据-取费表'!s"&amp;$G$1)))</f>
        <v>79600.430000000633</v>
      </c>
      <c r="E10" s="225">
        <f>'数据-取费表'!B28</f>
        <v>190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1592</v>
      </c>
      <c r="D19" s="845">
        <f ca="1">D9+D10</f>
        <v>79600.430000000633</v>
      </c>
      <c r="E19" s="211">
        <f>'数据-取费表'!B31</f>
        <v>200</v>
      </c>
      <c r="F19" s="231"/>
      <c r="G19" s="1851"/>
    </row>
    <row r="20" spans="1:7" s="214" customFormat="1" ht="13.5" customHeight="1">
      <c r="A20" s="255" t="s">
        <v>1488</v>
      </c>
      <c r="B20" s="210" t="s">
        <v>1489</v>
      </c>
      <c r="C20" s="232">
        <f ca="1">ROUND((C5+C19)*F20,0)</f>
        <v>62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099">
        <f ca="1">ROUND(SUM(C23:C25),0)</f>
        <v>220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0">
        <f ca="1">ROUND(IF('数据-取费表'!B22&lt;=1,C5*F22*'数据-取费表'!B23,C5*(POWER((1+F22),'数据-取费表'!B23)-1)),0)</f>
        <v>106</v>
      </c>
      <c r="D23" s="238"/>
      <c r="E23" s="238"/>
      <c r="F23" s="239"/>
      <c r="G23" s="240" t="s">
        <v>1499</v>
      </c>
    </row>
    <row r="24" spans="1:7" s="214" customFormat="1" ht="13.5" customHeight="1">
      <c r="A24" s="776" t="s">
        <v>1500</v>
      </c>
      <c r="B24" s="215" t="s">
        <v>1501</v>
      </c>
      <c r="C24" s="1100">
        <f ca="1">ROUND(IF('数据-取费表'!B22&lt;=1,C19*F22*('数据-取费表'!B19/2+'数据-取费表'!B21),C19*(POWER((1+F22),('数据-取费表'!B19/2+'数据-取费表'!B21))-1)),0)</f>
        <v>112</v>
      </c>
      <c r="D24" s="238"/>
      <c r="E24" s="238"/>
      <c r="F24" s="239"/>
      <c r="G24" s="240" t="s">
        <v>1502</v>
      </c>
    </row>
    <row r="25" spans="1:7" s="214" customFormat="1" ht="24">
      <c r="A25" s="776" t="s">
        <v>1503</v>
      </c>
      <c r="B25" s="215" t="s">
        <v>1504</v>
      </c>
      <c r="C25" s="1100">
        <f ca="1">ROUND(IF('数据-取费表'!B22&lt;=1,C20*F22*'数据-取费表'!B23/2,C20*(POWER((1+F22),'数据-取费表'!B23/2)-1)),0)</f>
        <v>2</v>
      </c>
      <c r="D25" s="238"/>
      <c r="E25" s="241"/>
      <c r="F25" s="239"/>
      <c r="G25" s="242" t="s">
        <v>1505</v>
      </c>
    </row>
    <row r="26" spans="1:7" s="214" customFormat="1">
      <c r="A26" s="776"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443</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ROUND((C5+C19+C20)*F27*'数据-取费表'!B21/'数据-取费表'!B20,0)</f>
        <v>443</v>
      </c>
      <c r="D28" s="235"/>
      <c r="E28" s="236"/>
      <c r="F28" s="246"/>
      <c r="G28" s="247"/>
    </row>
    <row r="29" spans="1:7" s="214" customFormat="1" ht="13.5" customHeight="1">
      <c r="A29" s="776" t="s">
        <v>347</v>
      </c>
      <c r="B29" s="248" t="s">
        <v>1512</v>
      </c>
      <c r="C29" s="238">
        <f ca="1">ROUND(C21*F27*'数据-取费表'!B21/'数据-取费表'!B20,4)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31263</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27860</v>
      </c>
      <c r="D34" s="217"/>
      <c r="E34" s="220"/>
      <c r="F34" s="257">
        <f ca="1">IF('数据-取费表'!B24=0,1,IF(B1="",'数据-取费表'!N16,INDIRECT("'数据-取费表'!n"&amp;$G$1)))</f>
        <v>1</v>
      </c>
      <c r="G34" s="219" t="s">
        <v>1521</v>
      </c>
    </row>
    <row r="35" spans="1:7" ht="13.5" customHeight="1">
      <c r="A35" s="776" t="s">
        <v>351</v>
      </c>
      <c r="B35" s="215" t="s">
        <v>1522</v>
      </c>
      <c r="C35" s="220">
        <f ca="1">ROUND(C34*F35,0)</f>
        <v>1393</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1592</v>
      </c>
      <c r="D37" s="217">
        <f ca="1">D19</f>
        <v>79600.430000000633</v>
      </c>
      <c r="E37" s="249">
        <f>'数据-取费表'!B35</f>
        <v>200</v>
      </c>
      <c r="F37" s="259"/>
      <c r="G37" s="261" t="s">
        <v>1527</v>
      </c>
    </row>
    <row r="38" spans="1:7" ht="13.5" customHeight="1">
      <c r="A38" s="776" t="s">
        <v>354</v>
      </c>
      <c r="B38" s="215" t="s">
        <v>1528</v>
      </c>
      <c r="C38" s="220">
        <f ca="1">ROUND(C34*F38,0)</f>
        <v>418</v>
      </c>
      <c r="D38" s="220"/>
      <c r="E38" s="220"/>
      <c r="F38" s="259">
        <f>'数据-取费表'!B36</f>
        <v>1.4999999999999999E-2</v>
      </c>
      <c r="G38" s="219" t="s">
        <v>1523</v>
      </c>
    </row>
    <row r="39" spans="1:7" s="214" customFormat="1" ht="13.5" customHeight="1">
      <c r="A39" s="255" t="s">
        <v>1529</v>
      </c>
      <c r="B39" s="210" t="s">
        <v>1530</v>
      </c>
      <c r="C39" s="232">
        <f ca="1">ROUND(C33*F20,0)</f>
        <v>625</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1101</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1079</v>
      </c>
      <c r="D42" s="238"/>
      <c r="E42" s="238"/>
      <c r="F42" s="239"/>
      <c r="G42" s="3639" t="s">
        <v>1539</v>
      </c>
    </row>
    <row r="43" spans="1:7" ht="13.5" customHeight="1">
      <c r="A43" s="776" t="s">
        <v>347</v>
      </c>
      <c r="B43" s="215" t="s">
        <v>1540</v>
      </c>
      <c r="C43" s="238">
        <f ca="1">ROUND(IF('数据-取费表'!B22&lt;=1,C39*F22*'数据-取费表'!B21/2,C39*(POWER((1+F22),'数据-取费表'!B21/2)-1)),0)</f>
        <v>22</v>
      </c>
      <c r="D43" s="238"/>
      <c r="E43" s="238"/>
      <c r="F43" s="239"/>
      <c r="G43" s="3640"/>
    </row>
    <row r="44" spans="1:7" ht="13.5" customHeight="1">
      <c r="A44" s="776" t="s">
        <v>348</v>
      </c>
      <c r="B44" s="215" t="s">
        <v>1541</v>
      </c>
      <c r="C44" s="238">
        <f ca="1">ROUND(IF('数据-取费表'!B22&lt;=1,C40*F22*'数据-取费表'!B21/2,C40*(POWER((1+F22),'数据-取费表'!B21/2)-1)),4)</f>
        <v>6.9999999999999999E-4</v>
      </c>
      <c r="D44" s="238"/>
      <c r="E44" s="238"/>
      <c r="F44" s="239"/>
      <c r="G44" s="3641"/>
    </row>
    <row r="45" spans="1:7" s="214" customFormat="1" ht="13.5" customHeight="1">
      <c r="A45" s="255" t="s">
        <v>1542</v>
      </c>
      <c r="B45" s="244" t="s">
        <v>1508</v>
      </c>
      <c r="C45" s="245">
        <f ca="1">C46</f>
        <v>4464</v>
      </c>
      <c r="D45" s="235">
        <f ca="1">C47</f>
        <v>2.8E-3</v>
      </c>
      <c r="E45" s="236" t="s">
        <v>1534</v>
      </c>
      <c r="F45" s="246">
        <f ca="1">F27</f>
        <v>0.14000000000000001</v>
      </c>
      <c r="G45" s="247" t="s">
        <v>1543</v>
      </c>
    </row>
    <row r="46" spans="1:7" s="214" customFormat="1" ht="13.5" customHeight="1">
      <c r="A46" s="776" t="s">
        <v>346</v>
      </c>
      <c r="B46" s="248" t="s">
        <v>1544</v>
      </c>
      <c r="C46" s="249">
        <f ca="1">ROUND((C33+C39)*F27,0)</f>
        <v>4464</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1322">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40529</v>
      </c>
      <c r="D49" s="232"/>
      <c r="E49" s="232"/>
      <c r="F49" s="264"/>
      <c r="G49" s="234" t="s">
        <v>1549</v>
      </c>
    </row>
    <row r="50" spans="1:7" s="258" customFormat="1" ht="24">
      <c r="A50" s="255" t="s">
        <v>1550</v>
      </c>
      <c r="B50" s="210" t="s">
        <v>1551</v>
      </c>
      <c r="C50" s="232"/>
      <c r="D50" s="232"/>
      <c r="E50" s="232"/>
      <c r="F50" s="264">
        <f>IF('数据-取费表'!B24=0,'数据-取费表'!N16,1)</f>
        <v>0.9</v>
      </c>
      <c r="G50" s="247" t="s">
        <v>1552</v>
      </c>
    </row>
    <row r="51" spans="1:7" ht="16.5" customHeight="1">
      <c r="A51" s="255" t="s">
        <v>1553</v>
      </c>
      <c r="B51" s="210" t="s">
        <v>1554</v>
      </c>
      <c r="C51" s="232">
        <f ca="1">ROUND(C49*F50,0)</f>
        <v>36476</v>
      </c>
      <c r="D51" s="232"/>
      <c r="E51" s="232"/>
      <c r="F51" s="264"/>
      <c r="G51" s="234" t="s">
        <v>1555</v>
      </c>
    </row>
    <row r="52" spans="1:7" s="208" customFormat="1" ht="16.5" thickBot="1">
      <c r="A52" s="265" t="s">
        <v>1556</v>
      </c>
      <c r="B52" s="266"/>
      <c r="C52" s="267">
        <f ca="1">C31+C51</f>
        <v>40619</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6" t="str">
        <f>项目基本情况!B1</f>
        <v>北京市房地产抵押价值预评估</v>
      </c>
      <c r="C37" s="3546"/>
      <c r="D37" s="3546"/>
      <c r="E37" s="3546"/>
      <c r="F37" s="3546"/>
      <c r="G37" s="3546"/>
      <c r="H37" s="3546"/>
      <c r="I37" s="354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1558</v>
      </c>
      <c r="D1" s="198"/>
      <c r="E1" s="198"/>
      <c r="F1" s="198"/>
      <c r="G1" s="1121">
        <f>MATCH(B1,'数据-取费表'!A6:A16,0)+5</f>
        <v>12</v>
      </c>
      <c r="H1" s="1056" t="str">
        <f>IF(ISERROR(FIND("住宅",B1)),"非住宅","住宅")</f>
        <v>非住宅</v>
      </c>
    </row>
    <row r="2" spans="1:8" s="200" customFormat="1" ht="18" customHeight="1">
      <c r="A2" s="201" t="s">
        <v>1457</v>
      </c>
      <c r="B2" s="3419">
        <f ca="1">ROUND(IF(D2="——",C52/10000,C52/10000-E2),4)</f>
        <v>40620.5141</v>
      </c>
      <c r="C2" s="199" t="s">
        <v>1458</v>
      </c>
      <c r="D2" s="1848" t="s">
        <v>43</v>
      </c>
      <c r="E2" s="1164"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5103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15124082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15124082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150</v>
      </c>
      <c r="F9" s="221"/>
      <c r="G9" s="226"/>
    </row>
    <row r="10" spans="1:8" s="214" customFormat="1" ht="13.5" customHeight="1">
      <c r="A10" s="775" t="s">
        <v>356</v>
      </c>
      <c r="B10" s="224" t="s">
        <v>1475</v>
      </c>
      <c r="C10" s="225">
        <f ca="1">ROUND(D10*E10,0)</f>
        <v>15124082</v>
      </c>
      <c r="D10" s="841">
        <f ca="1">IF(B1="",'数据-汇总表'!E6,IF(INDIRECT("'数据-取费表'!c"&amp;$G$1)="住宅",INDIRECT("'数据-取费表'!s"&amp;$G$1),INDIRECT("'数据-取费表'!k"&amp;$G$1)+INDIRECT("'数据-取费表'!s"&amp;$G$1)))</f>
        <v>79600.430000000633</v>
      </c>
      <c r="E10" s="225">
        <f>'数据-取费表'!B28</f>
        <v>190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15920086</v>
      </c>
      <c r="D19" s="845">
        <f ca="1">D9+D10</f>
        <v>79600.430000000633</v>
      </c>
      <c r="E19" s="211">
        <f>'数据-取费表'!B31</f>
        <v>200</v>
      </c>
      <c r="F19" s="231"/>
      <c r="G19" s="1851"/>
    </row>
    <row r="20" spans="1:7" s="214" customFormat="1" ht="13.5" customHeight="1">
      <c r="A20" s="255" t="s">
        <v>1569</v>
      </c>
      <c r="B20" s="210" t="s">
        <v>1570</v>
      </c>
      <c r="C20" s="232">
        <f ca="1">ROUND((C5+C19)*F20,0)</f>
        <v>620883</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2">
        <f ca="1">ROUND(SUM(C23:C25),0)</f>
        <v>2200418</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6" t="s">
        <v>1467</v>
      </c>
      <c r="B23" s="215" t="s">
        <v>1578</v>
      </c>
      <c r="C23" s="1123">
        <f ca="1">ROUND(IF('数据-取费表'!B22&lt;=1,C5*F22*'数据-取费表'!B22,C5*(POWER((1+F22),'数据-取费表'!B22)-1)),0)</f>
        <v>1061563</v>
      </c>
      <c r="D23" s="238"/>
      <c r="E23" s="238"/>
      <c r="F23" s="239"/>
      <c r="G23" s="240" t="s">
        <v>1579</v>
      </c>
    </row>
    <row r="24" spans="1:7" s="214" customFormat="1" ht="13.5" customHeight="1">
      <c r="A24" s="776" t="s">
        <v>1469</v>
      </c>
      <c r="B24" s="215" t="s">
        <v>1580</v>
      </c>
      <c r="C24" s="1123">
        <f ca="1">ROUND(IF('数据-取费表'!B22&lt;=1,C19*F22*('数据-取费表'!B19/2+'数据-取费表'!B20),C19*(POWER((1+F22),('数据-取费表'!B19/2+'数据-取费表'!B20))-1)),0)</f>
        <v>1117435</v>
      </c>
      <c r="D24" s="238"/>
      <c r="E24" s="238"/>
      <c r="F24" s="239"/>
      <c r="G24" s="240" t="s">
        <v>1581</v>
      </c>
    </row>
    <row r="25" spans="1:7" s="214" customFormat="1" ht="24">
      <c r="A25" s="776" t="s">
        <v>1471</v>
      </c>
      <c r="B25" s="215" t="s">
        <v>1582</v>
      </c>
      <c r="C25" s="1123">
        <f ca="1">ROUND(IF('数据-取费表'!B22&lt;=1,C20*F22*'数据-取费表'!B22/2,C20*(POWER((1+F22),'数据-取费表'!B22/2)-1)),0)</f>
        <v>21420</v>
      </c>
      <c r="D25" s="238"/>
      <c r="E25" s="241"/>
      <c r="F25" s="239"/>
      <c r="G25" s="242" t="s">
        <v>1583</v>
      </c>
    </row>
    <row r="26" spans="1:7" s="214" customFormat="1">
      <c r="A26" s="776"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4433107</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ROUND((C5+C19+C20)*F27,0)</f>
        <v>4433107</v>
      </c>
      <c r="D28" s="235"/>
      <c r="E28" s="236"/>
      <c r="F28" s="246"/>
      <c r="G28" s="247"/>
    </row>
    <row r="29" spans="1:7" s="214" customFormat="1" ht="13.5" customHeight="1">
      <c r="A29" s="776" t="s">
        <v>347</v>
      </c>
      <c r="B29" s="248" t="s">
        <v>1512</v>
      </c>
      <c r="C29" s="238">
        <f ca="1">ROUND(C21*F27,4)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41444190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312630689</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278601505</v>
      </c>
      <c r="D34" s="217"/>
      <c r="E34" s="220"/>
      <c r="F34" s="257"/>
      <c r="G34" s="219"/>
    </row>
    <row r="35" spans="1:7" ht="13.5" customHeight="1">
      <c r="A35" s="776" t="s">
        <v>351</v>
      </c>
      <c r="B35" s="215" t="s">
        <v>1522</v>
      </c>
      <c r="C35" s="220">
        <f ca="1">ROUND(C34*F35,0)</f>
        <v>13930075</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15920086</v>
      </c>
      <c r="D37" s="217">
        <f ca="1">D19</f>
        <v>79600.430000000633</v>
      </c>
      <c r="E37" s="249">
        <f>'数据-取费表'!B35</f>
        <v>200</v>
      </c>
      <c r="F37" s="259"/>
      <c r="G37" s="261"/>
    </row>
    <row r="38" spans="1:7" ht="13.5" customHeight="1">
      <c r="A38" s="776" t="s">
        <v>354</v>
      </c>
      <c r="B38" s="215" t="s">
        <v>1528</v>
      </c>
      <c r="C38" s="220">
        <f ca="1">ROUND(C34*F38,0)</f>
        <v>4179023</v>
      </c>
      <c r="D38" s="220"/>
      <c r="E38" s="220"/>
      <c r="F38" s="259">
        <f>'数据-取费表'!B36</f>
        <v>1.4999999999999999E-2</v>
      </c>
      <c r="G38" s="219" t="s">
        <v>1523</v>
      </c>
    </row>
    <row r="39" spans="1:7" s="214" customFormat="1" ht="13.5" customHeight="1">
      <c r="A39" s="255" t="s">
        <v>1529</v>
      </c>
      <c r="B39" s="210" t="s">
        <v>1530</v>
      </c>
      <c r="C39" s="232">
        <f ca="1">ROUND(C33*F20,0)</f>
        <v>6252614</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11001474</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10785759</v>
      </c>
      <c r="D42" s="238"/>
      <c r="E42" s="238"/>
      <c r="F42" s="239"/>
      <c r="G42" s="3639" t="s">
        <v>1586</v>
      </c>
    </row>
    <row r="43" spans="1:7" ht="13.5" customHeight="1">
      <c r="A43" s="776" t="s">
        <v>347</v>
      </c>
      <c r="B43" s="215" t="s">
        <v>1540</v>
      </c>
      <c r="C43" s="238">
        <f ca="1">ROUND(IF('数据-取费表'!B22&lt;=1,C39*F22*'数据-取费表'!B20/2,C39*(POWER((1+F22),'数据-取费表'!B20/2)-1)),0)</f>
        <v>215715</v>
      </c>
      <c r="D43" s="238"/>
      <c r="E43" s="238"/>
      <c r="F43" s="239"/>
      <c r="G43" s="3640"/>
    </row>
    <row r="44" spans="1:7" ht="13.5" customHeight="1">
      <c r="A44" s="776" t="s">
        <v>348</v>
      </c>
      <c r="B44" s="215" t="s">
        <v>1541</v>
      </c>
      <c r="C44" s="238">
        <f ca="1">ROUND(IF('数据-取费表'!B22&lt;=1,C40*F22*'数据-取费表'!B20/2,C40*(POWER((1+F22),'数据-取费表'!B20/2)-1)),4)</f>
        <v>6.9999999999999999E-4</v>
      </c>
      <c r="D44" s="238"/>
      <c r="E44" s="238"/>
      <c r="F44" s="239"/>
      <c r="G44" s="3641"/>
    </row>
    <row r="45" spans="1:7" s="214" customFormat="1" ht="13.5" customHeight="1">
      <c r="A45" s="255" t="s">
        <v>1542</v>
      </c>
      <c r="B45" s="244" t="s">
        <v>1508</v>
      </c>
      <c r="C45" s="245">
        <f ca="1">C46</f>
        <v>44643662</v>
      </c>
      <c r="D45" s="235">
        <f ca="1">C47</f>
        <v>2.8E-3</v>
      </c>
      <c r="E45" s="236" t="s">
        <v>1534</v>
      </c>
      <c r="F45" s="246">
        <f ca="1">F27</f>
        <v>0.14000000000000001</v>
      </c>
      <c r="G45" s="247" t="s">
        <v>1543</v>
      </c>
    </row>
    <row r="46" spans="1:7" s="214" customFormat="1" ht="13.5" customHeight="1">
      <c r="A46" s="776" t="s">
        <v>346</v>
      </c>
      <c r="B46" s="248" t="s">
        <v>1544</v>
      </c>
      <c r="C46" s="249">
        <f ca="1">ROUND((C33+C39)*F27,0)</f>
        <v>44643662</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405289946</v>
      </c>
      <c r="D49" s="232"/>
      <c r="E49" s="232"/>
      <c r="F49" s="264"/>
      <c r="G49" s="234" t="s">
        <v>1549</v>
      </c>
    </row>
    <row r="50" spans="1:7" s="258" customFormat="1">
      <c r="A50" s="255" t="s">
        <v>1550</v>
      </c>
      <c r="B50" s="210" t="s">
        <v>1551</v>
      </c>
      <c r="C50" s="232"/>
      <c r="D50" s="232"/>
      <c r="E50" s="232"/>
      <c r="F50" s="264">
        <f>IF('数据-取费表'!B24=0,'数据-取费表'!N16,1)</f>
        <v>0.9</v>
      </c>
      <c r="G50" s="247"/>
    </row>
    <row r="51" spans="1:7" ht="16.5" customHeight="1">
      <c r="A51" s="255" t="s">
        <v>1553</v>
      </c>
      <c r="B51" s="210" t="s">
        <v>1588</v>
      </c>
      <c r="C51" s="232">
        <f ca="1">ROUND(C49*F50,0)</f>
        <v>364760951</v>
      </c>
      <c r="D51" s="232"/>
      <c r="E51" s="232"/>
      <c r="F51" s="264"/>
      <c r="G51" s="234" t="s">
        <v>1555</v>
      </c>
    </row>
    <row r="52" spans="1:7" s="208" customFormat="1" ht="16.5" thickBot="1">
      <c r="A52" s="265" t="s">
        <v>1556</v>
      </c>
      <c r="B52" s="266"/>
      <c r="C52" s="267">
        <f ca="1">C31+C51</f>
        <v>406205141</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6"/>
      <c r="C1" s="1187"/>
      <c r="D1" s="1185"/>
      <c r="E1" s="2801"/>
      <c r="F1" s="2801"/>
      <c r="G1" s="2666"/>
      <c r="H1" s="2801"/>
      <c r="I1" s="2801"/>
      <c r="J1" s="2801"/>
      <c r="K1" s="2802">
        <f>MATCH(C1,'数据-取费表'!A6:A16,0)+5</f>
        <v>12</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635</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1608</v>
      </c>
      <c r="C12" s="21">
        <f ca="1">ROUND(C11*F12,0)</f>
        <v>0</v>
      </c>
      <c r="D12" s="798"/>
      <c r="E12" s="329"/>
      <c r="F12" s="808">
        <f>'数据-取费表'!B33</f>
        <v>0.05</v>
      </c>
      <c r="G12" s="5" t="s">
        <v>1609</v>
      </c>
      <c r="H12" s="793"/>
      <c r="I12" s="793"/>
      <c r="J12" s="793"/>
      <c r="K12" s="794"/>
    </row>
    <row r="13" spans="1:33" s="799" customFormat="1" ht="13.5" customHeight="1">
      <c r="A13" s="796" t="s">
        <v>637</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638</v>
      </c>
      <c r="B14" s="797" t="s">
        <v>1612</v>
      </c>
      <c r="C14" s="21">
        <f ca="1">ROUND(D14*E14*F11/10000,0)</f>
        <v>0</v>
      </c>
      <c r="D14" s="842">
        <f ca="1">IF(C1="",'数据-汇总表'!E3,INDIRECT("'数据-取费表'!K"&amp;$K$1)+INDIRECT("'数据-取费表'!S"&amp;$K$1))</f>
        <v>79600.430000000633</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79600.430000000633</v>
      </c>
      <c r="E17" s="21">
        <f>'数据-取费表'!B32</f>
        <v>0</v>
      </c>
      <c r="F17" s="802"/>
      <c r="G17" s="131" t="s">
        <v>1618</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1619</v>
      </c>
      <c r="C18" s="21">
        <f ca="1">C19+C20-IF(C1="",'数据-取费表'!B29,IF(G18="已全部缴纳",C19+C20,H18))</f>
        <v>0</v>
      </c>
      <c r="D18" s="842"/>
      <c r="E18" s="21"/>
      <c r="F18" s="800"/>
      <c r="G18" s="1857"/>
      <c r="H18" s="1182"/>
      <c r="I18" s="1858"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150</v>
      </c>
      <c r="F19" s="800"/>
      <c r="G19" s="12"/>
      <c r="H19" s="1184"/>
      <c r="I19" s="805"/>
      <c r="J19" s="805"/>
      <c r="K19" s="806"/>
    </row>
    <row r="20" spans="1:33" s="799" customFormat="1" ht="13.5" customHeight="1">
      <c r="A20" s="796" t="s">
        <v>361</v>
      </c>
      <c r="B20" s="797" t="s">
        <v>1622</v>
      </c>
      <c r="C20" s="21">
        <f ca="1">ROUND(D20*E20/10000,0)</f>
        <v>1512</v>
      </c>
      <c r="D20" s="842">
        <f ca="1">IF(C1="",'数据-汇总表'!E6,IF(INDIRECT("'数据-取费表'!c"&amp;$K$1)="住宅",INDIRECT("'数据-取费表'!s"&amp;$K$1),INDIRECT("'数据-取费表'!k"&amp;$K$1)+INDIRECT("'数据-取费表'!s"&amp;$K$1)))</f>
        <v>79600.430000000633</v>
      </c>
      <c r="E20" s="21">
        <f>'数据-取费表'!B28</f>
        <v>190</v>
      </c>
      <c r="F20" s="800"/>
      <c r="G20" s="12"/>
      <c r="H20" s="805"/>
      <c r="I20" s="805"/>
      <c r="J20" s="805"/>
      <c r="K20" s="806"/>
    </row>
    <row r="21" spans="1:33" s="799" customFormat="1" ht="13.5" customHeight="1">
      <c r="A21" s="786" t="s">
        <v>357</v>
      </c>
      <c r="B21" s="809" t="s">
        <v>1623</v>
      </c>
      <c r="C21" s="810">
        <f ca="1">C16+C17+C18</f>
        <v>0</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1636</v>
      </c>
      <c r="B28" s="1860" t="s">
        <v>1637</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0</v>
      </c>
      <c r="D30" s="284"/>
      <c r="E30" s="285"/>
      <c r="F30" s="290"/>
      <c r="G30" s="131"/>
      <c r="H30" s="803"/>
      <c r="I30" s="803"/>
      <c r="J30" s="803"/>
      <c r="K30" s="804"/>
    </row>
    <row r="31" spans="1:33" s="799" customFormat="1" ht="13.5" customHeight="1" thickBot="1">
      <c r="A31" s="1861"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0</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c r="D1" s="1357" t="s">
        <v>43</v>
      </c>
      <c r="E1" s="1358" t="s">
        <v>674</v>
      </c>
      <c r="F1" s="1057">
        <f ca="1">J53</f>
        <v>0</v>
      </c>
      <c r="G1" s="1373">
        <f>MATCH(C1,'数据-取费表'!A6:A16,0)+5</f>
        <v>12</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800</v>
      </c>
      <c r="B2" s="1381" t="e">
        <f ca="1">C40+J29+L46</f>
        <v>#DIV/0!</v>
      </c>
      <c r="C2" s="1382" t="s">
        <v>801</v>
      </c>
      <c r="D2" s="1382"/>
      <c r="E2" s="1383"/>
      <c r="F2" s="1384"/>
      <c r="G2" s="2701"/>
      <c r="H2" s="2690"/>
      <c r="I2" s="2690"/>
      <c r="J2" s="2690"/>
      <c r="K2" s="2691"/>
      <c r="L2" s="2690"/>
      <c r="M2" s="2690"/>
    </row>
    <row r="3" spans="1:37" ht="18" customHeight="1" thickBot="1">
      <c r="A3" s="1385" t="s">
        <v>802</v>
      </c>
      <c r="B3" s="1386">
        <f ca="1">IF(ISERROR(B2*10000/F43),0,ROUND(B2*10000/F43,0))</f>
        <v>0</v>
      </c>
      <c r="C3" s="1382" t="s">
        <v>803</v>
      </c>
      <c r="D3" s="1382"/>
      <c r="E3" s="1383"/>
      <c r="F3" s="1384"/>
      <c r="G3" s="2701"/>
      <c r="H3" s="683" t="s">
        <v>872</v>
      </c>
      <c r="I3" s="1377"/>
      <c r="J3" s="1377"/>
      <c r="K3" s="1378"/>
      <c r="L3" s="1377"/>
      <c r="M3" s="1377"/>
    </row>
    <row r="4" spans="1:37" ht="18" customHeight="1">
      <c r="A4" s="295" t="s">
        <v>683</v>
      </c>
      <c r="B4" s="296" t="s">
        <v>684</v>
      </c>
      <c r="C4" s="296" t="s">
        <v>685</v>
      </c>
      <c r="D4" s="296" t="s">
        <v>686</v>
      </c>
      <c r="E4" s="297" t="s">
        <v>687</v>
      </c>
      <c r="F4" s="298"/>
      <c r="G4" s="1379"/>
      <c r="H4" s="295" t="s">
        <v>683</v>
      </c>
      <c r="I4" s="296" t="s">
        <v>684</v>
      </c>
      <c r="J4" s="296" t="s">
        <v>685</v>
      </c>
      <c r="K4" s="296" t="s">
        <v>686</v>
      </c>
      <c r="L4" s="297" t="s">
        <v>687</v>
      </c>
      <c r="M4" s="298"/>
    </row>
    <row r="5" spans="1:37" ht="18" customHeight="1">
      <c r="A5" s="299">
        <v>1</v>
      </c>
      <c r="B5" s="300" t="s">
        <v>688</v>
      </c>
      <c r="C5" s="1065">
        <f ca="1">C6+C10+C12</f>
        <v>0</v>
      </c>
      <c r="D5" s="1359" t="s">
        <v>689</v>
      </c>
      <c r="E5" s="1066"/>
      <c r="F5" s="1067"/>
      <c r="G5" s="1379"/>
      <c r="H5" s="299">
        <v>1</v>
      </c>
      <c r="I5" s="300" t="s">
        <v>688</v>
      </c>
      <c r="J5" s="1065">
        <f ca="1">J6+J10+J12</f>
        <v>0</v>
      </c>
      <c r="K5" s="1359" t="s">
        <v>689</v>
      </c>
      <c r="L5" s="1066"/>
      <c r="M5" s="1067"/>
    </row>
    <row r="6" spans="1:37" ht="18" customHeight="1">
      <c r="A6" s="1064" t="s">
        <v>398</v>
      </c>
      <c r="B6" s="3644" t="s">
        <v>690</v>
      </c>
      <c r="C6" s="1069">
        <f ca="1">ROUND(F6*F8*F7*(1-F9)/10000,0)</f>
        <v>0</v>
      </c>
      <c r="D6" s="155" t="s">
        <v>2100</v>
      </c>
      <c r="E6" s="302" t="s">
        <v>692</v>
      </c>
      <c r="F6" s="303">
        <f ca="1">INDIRECT("'数据-取费表'!u"&amp;$G$1)</f>
        <v>0</v>
      </c>
      <c r="G6" s="1379"/>
      <c r="H6" s="1064" t="s">
        <v>398</v>
      </c>
      <c r="I6" s="3644" t="s">
        <v>690</v>
      </c>
      <c r="J6" s="301">
        <f ca="1">ROUND(M6*M8*M7*(1-M9)/10000,0)</f>
        <v>0</v>
      </c>
      <c r="K6" s="155" t="s">
        <v>2099</v>
      </c>
      <c r="L6" s="302" t="s">
        <v>692</v>
      </c>
      <c r="M6" s="303">
        <f ca="1">INDIRECT("'数据-取费表'!z"&amp;$G$1)</f>
        <v>0</v>
      </c>
    </row>
    <row r="7" spans="1:37" ht="18" customHeight="1">
      <c r="A7" s="1068"/>
      <c r="B7" s="3645"/>
      <c r="C7" s="1070"/>
      <c r="D7" s="307"/>
      <c r="E7" s="1071" t="s">
        <v>693</v>
      </c>
      <c r="F7" s="303">
        <f ca="1">IF(INDIRECT("'数据-取费表'!ah"&amp;$G$1)="",INDIRECT("'数据-取费表'!k"&amp;$G$1),INDIRECT("'数据-取费表'!ah"&amp;$G$1))</f>
        <v>0</v>
      </c>
      <c r="G7" s="1379"/>
      <c r="H7" s="304"/>
      <c r="I7" s="3645"/>
      <c r="J7" s="306"/>
      <c r="K7" s="307"/>
      <c r="L7" s="302" t="s">
        <v>693</v>
      </c>
      <c r="M7" s="303">
        <f ca="1">F7</f>
        <v>0</v>
      </c>
    </row>
    <row r="8" spans="1:37" ht="18" customHeight="1">
      <c r="A8" s="304"/>
      <c r="B8" s="3645"/>
      <c r="C8" s="306"/>
      <c r="D8" s="307"/>
      <c r="E8" s="302" t="s">
        <v>694</v>
      </c>
      <c r="F8" s="303">
        <f ca="1">INDIRECT("'数据-取费表'!ai"&amp;$G$1)</f>
        <v>0</v>
      </c>
      <c r="G8" s="1379"/>
      <c r="H8" s="304"/>
      <c r="I8" s="3645"/>
      <c r="J8" s="306"/>
      <c r="K8" s="307"/>
      <c r="L8" s="302" t="s">
        <v>694</v>
      </c>
      <c r="M8" s="303">
        <f ca="1">INDIRECT("'数据-取费表'!ai"&amp;$G$1)</f>
        <v>0</v>
      </c>
    </row>
    <row r="9" spans="1:37" ht="18" customHeight="1">
      <c r="A9" s="304"/>
      <c r="B9" s="3646"/>
      <c r="C9" s="306"/>
      <c r="D9" s="307"/>
      <c r="E9" s="302" t="s">
        <v>695</v>
      </c>
      <c r="F9" s="312">
        <f ca="1">INDIRECT("'数据-取费表'!w"&amp;$G$1)</f>
        <v>0</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2108</v>
      </c>
      <c r="E10" s="313" t="s">
        <v>697</v>
      </c>
      <c r="F10" s="1111"/>
      <c r="G10" s="1379"/>
      <c r="H10" s="1064" t="s">
        <v>402</v>
      </c>
      <c r="I10" s="1360" t="s">
        <v>696</v>
      </c>
      <c r="J10" s="301">
        <f ca="1">ROUND(IF(M10="押一",J6/12*M11,IF(M10="押二",J6/12*2*M11,IF(M10="押三",J6/12*3*M11,J11*M11))),0)</f>
        <v>0</v>
      </c>
      <c r="K10" s="1361" t="s">
        <v>2107</v>
      </c>
      <c r="L10" s="313" t="s">
        <v>697</v>
      </c>
      <c r="M10" s="1111"/>
    </row>
    <row r="11" spans="1:37" ht="18" customHeight="1">
      <c r="A11" s="308"/>
      <c r="B11" s="1362" t="s">
        <v>675</v>
      </c>
      <c r="C11" s="955"/>
      <c r="D11" s="1363"/>
      <c r="E11" s="313" t="s">
        <v>698</v>
      </c>
      <c r="F11" s="314">
        <f ca="1">'数据-取费表'!B39</f>
        <v>1.4999999999999999E-2</v>
      </c>
      <c r="G11" s="1379"/>
      <c r="H11" s="1072"/>
      <c r="I11" s="1362" t="s">
        <v>675</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0</v>
      </c>
      <c r="D13" s="1076" t="s">
        <v>701</v>
      </c>
      <c r="E13" s="1076" t="s">
        <v>702</v>
      </c>
      <c r="F13" s="1077">
        <f ca="1">INDIRECT("'数据-取费表'!y"&amp;$G$1)</f>
        <v>0</v>
      </c>
      <c r="G13" s="1379"/>
      <c r="H13" s="1074">
        <v>2</v>
      </c>
      <c r="I13" s="1075" t="s">
        <v>700</v>
      </c>
      <c r="J13" s="1063">
        <f ca="1">ROUND(J14*J15,0)</f>
        <v>0</v>
      </c>
      <c r="K13" s="1082" t="s">
        <v>701</v>
      </c>
      <c r="L13" s="1387"/>
      <c r="M13" s="1388"/>
    </row>
    <row r="14" spans="1:37" ht="18" customHeight="1">
      <c r="A14" s="978" t="s">
        <v>397</v>
      </c>
      <c r="B14" s="302" t="s">
        <v>703</v>
      </c>
      <c r="C14" s="318">
        <f ca="1">INDIRECT("'数据-取费表'!m"&amp;$G$1)+INDIRECT("'数据-取费表'!t"&amp;$G$1)</f>
        <v>0</v>
      </c>
      <c r="D14" s="1340" t="s">
        <v>704</v>
      </c>
      <c r="E14" s="1337"/>
      <c r="F14" s="319"/>
      <c r="G14" s="1379"/>
      <c r="H14" s="978" t="s">
        <v>398</v>
      </c>
      <c r="I14" s="302" t="s">
        <v>705</v>
      </c>
      <c r="J14" s="21">
        <f ca="1">C29</f>
        <v>0</v>
      </c>
      <c r="K14" s="12"/>
      <c r="L14" s="803"/>
      <c r="M14" s="804"/>
    </row>
    <row r="15" spans="1:37" s="1392" customFormat="1" ht="18" customHeight="1" thickBot="1">
      <c r="A15" s="978" t="s">
        <v>399</v>
      </c>
      <c r="B15" s="302" t="s">
        <v>706</v>
      </c>
      <c r="C15" s="21">
        <f ca="1">ROUND(C14*F15,0)</f>
        <v>0</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79"/>
      <c r="H16" s="1074" t="s">
        <v>393</v>
      </c>
      <c r="I16" s="1075" t="s">
        <v>710</v>
      </c>
      <c r="J16" s="310">
        <f ca="1">ROUND(J17+J22+J23+J24,0)</f>
        <v>0</v>
      </c>
      <c r="K16" s="1082" t="s">
        <v>711</v>
      </c>
      <c r="L16" s="1083"/>
      <c r="M16" s="1067"/>
    </row>
    <row r="17" spans="1:37" s="1392" customFormat="1" ht="18" customHeight="1">
      <c r="A17" s="978" t="s">
        <v>677</v>
      </c>
      <c r="B17" s="302" t="s">
        <v>712</v>
      </c>
      <c r="C17" s="21">
        <f ca="1">ROUND(F17*(F43+INDIRECT("'数据-取费表'!S"&amp;$G$1))/10000,0)</f>
        <v>0</v>
      </c>
      <c r="D17" s="302" t="s">
        <v>713</v>
      </c>
      <c r="E17" s="302" t="s">
        <v>714</v>
      </c>
      <c r="F17" s="23">
        <f>'数据-取费表'!B35</f>
        <v>200</v>
      </c>
      <c r="G17" s="1391"/>
      <c r="H17" s="978" t="s">
        <v>398</v>
      </c>
      <c r="I17" s="302" t="s">
        <v>715</v>
      </c>
      <c r="J17" s="2311">
        <f ca="1">ROUND(IF(AND(项目基本情况!B11="自然人",项目基本情况!B10="北京市"),J6*M17/(1+'数据-取费表'!C42),J18+J19+J20),2)</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0</v>
      </c>
      <c r="D18" s="302" t="s">
        <v>707</v>
      </c>
      <c r="E18" s="302" t="s">
        <v>708</v>
      </c>
      <c r="F18" s="322">
        <f>'数据-取费表'!B36</f>
        <v>1.4999999999999999E-2</v>
      </c>
      <c r="G18" s="1391"/>
      <c r="H18" s="978" t="s">
        <v>397</v>
      </c>
      <c r="I18" s="302" t="s">
        <v>719</v>
      </c>
      <c r="J18" s="21">
        <f ca="1">ROUND(J6*M18/(1+'数据-取费表'!C42),2)</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0</v>
      </c>
      <c r="D19" s="131" t="s">
        <v>722</v>
      </c>
      <c r="E19" s="1355"/>
      <c r="F19" s="23"/>
      <c r="G19" s="1379"/>
      <c r="H19" s="978" t="s">
        <v>399</v>
      </c>
      <c r="I19" s="302" t="s">
        <v>723</v>
      </c>
      <c r="J19" s="21">
        <f ca="1">IF(K19="按租金收入计税",ROUND(J6*M19/(1+'数据-取费表'!C42),2),ROUND(C29*M19*0.7,2))</f>
        <v>0</v>
      </c>
      <c r="K19" s="1365" t="s">
        <v>3331</v>
      </c>
      <c r="L19" s="302" t="s">
        <v>708</v>
      </c>
      <c r="M19" s="322">
        <f>IF(K19="按租金收入计税",'数据-取费表'!B51,'数据-取费表'!B50)</f>
        <v>0.12</v>
      </c>
    </row>
    <row r="20" spans="1:37" s="1392" customFormat="1" ht="18" customHeight="1">
      <c r="A20" s="978" t="s">
        <v>402</v>
      </c>
      <c r="B20" s="302" t="s">
        <v>724</v>
      </c>
      <c r="C20" s="21">
        <f ca="1">ROUND(C19*F20,0)</f>
        <v>0</v>
      </c>
      <c r="D20" s="323" t="s">
        <v>725</v>
      </c>
      <c r="E20" s="302" t="s">
        <v>708</v>
      </c>
      <c r="F20" s="322">
        <f>'数据-取费表'!B37</f>
        <v>0.02</v>
      </c>
      <c r="G20" s="1391"/>
      <c r="H20" s="978" t="s">
        <v>676</v>
      </c>
      <c r="I20" s="155" t="s">
        <v>726</v>
      </c>
      <c r="J20" s="22">
        <f ca="1">ROUND(M20*M21/10000,2)</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15</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ROUND(J14*M22,2)</f>
        <v>0</v>
      </c>
      <c r="K22" s="1339" t="s">
        <v>735</v>
      </c>
      <c r="L22" s="302" t="s">
        <v>708</v>
      </c>
      <c r="M22" s="328">
        <f ca="1">INDIRECT("'数据-取费表'!Ak"&amp;$G$1)</f>
        <v>0</v>
      </c>
    </row>
    <row r="23" spans="1:37" s="1392"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ROUND(J13*M23,2)</f>
        <v>0</v>
      </c>
      <c r="K23" s="1339" t="s">
        <v>739</v>
      </c>
      <c r="L23" s="302" t="s">
        <v>740</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ROUND(J5*M24,2)</f>
        <v>0</v>
      </c>
      <c r="K24" s="1087" t="s">
        <v>744</v>
      </c>
      <c r="L24" s="1085" t="s">
        <v>740</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745</v>
      </c>
      <c r="B25" s="302" t="s">
        <v>746</v>
      </c>
      <c r="C25" s="21"/>
      <c r="D25" s="131" t="s">
        <v>747</v>
      </c>
      <c r="E25" s="1355"/>
      <c r="F25" s="23"/>
      <c r="G25" s="1379"/>
      <c r="H25" s="1074" t="s">
        <v>394</v>
      </c>
      <c r="I25" s="1089" t="s">
        <v>748</v>
      </c>
      <c r="J25" s="310">
        <f ca="1">J5-J16</f>
        <v>0</v>
      </c>
      <c r="K25" s="1090" t="s">
        <v>749</v>
      </c>
      <c r="L25" s="1091"/>
      <c r="M25" s="1092"/>
    </row>
    <row r="26" spans="1:37">
      <c r="A26" s="978" t="s">
        <v>397</v>
      </c>
      <c r="B26" s="302" t="s">
        <v>750</v>
      </c>
      <c r="C26" s="21">
        <f ca="1">ROUND((C19+C20)*F26,0)</f>
        <v>0</v>
      </c>
      <c r="D26" s="323" t="s">
        <v>751</v>
      </c>
      <c r="E26" s="313" t="s">
        <v>752</v>
      </c>
      <c r="F26" s="312">
        <f ca="1">INDIRECT("'数据-取费表'!q"&amp;$G$1)</f>
        <v>0</v>
      </c>
      <c r="G26" s="1379"/>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0</v>
      </c>
      <c r="D29" s="1087"/>
      <c r="E29" s="1085"/>
      <c r="F29" s="1088"/>
      <c r="G29" s="1391"/>
      <c r="H29" s="334" t="s">
        <v>396</v>
      </c>
      <c r="I29" s="335" t="s">
        <v>764</v>
      </c>
      <c r="J29" s="336">
        <f ca="1">ROUND(J26/(1+F40)^F41,0)</f>
        <v>0</v>
      </c>
      <c r="K29" s="337" t="s">
        <v>765</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0</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ROUND(IF(AND(项目基本情况!B11="自然人",项目基本情况!B10="北京市"),C6*F31/(1+'数据-取费表'!C42),C32+C33+C34),2)</f>
        <v>0</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IF(项目基本情况!B11="自然人","——",ROUND(C6*F32/(1+'数据-取费表'!C42),2))</f>
        <v>0</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IF(项目基本情况!B11="自然人","——",IF(D33="按租金收入计税",ROUND(C6*F33/(1+'数据-取费表'!C42),2),IF(D33="按房产原值计税",ROUND(C29*F33*0.7,2),INDIRECT("'数据-取费表'!Aj"&amp;$G$1))))</f>
        <v>0</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IF(项目基本情况!B11="自然人","——",ROUND(F34*F35/10000,2))</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ROUND(C29*F36,2)</f>
        <v>0</v>
      </c>
      <c r="D36" s="1339" t="s">
        <v>767</v>
      </c>
      <c r="E36" s="302" t="s">
        <v>708</v>
      </c>
      <c r="F36" s="328">
        <f ca="1">INDIRECT("'数据-取费表'!Ak"&amp;$G$1)</f>
        <v>0</v>
      </c>
      <c r="G36" s="1379"/>
      <c r="H36" s="2695"/>
      <c r="I36" s="1393"/>
      <c r="J36" s="1394"/>
      <c r="K36" s="2539"/>
      <c r="L36" s="2695"/>
      <c r="M36" s="2695"/>
    </row>
    <row r="37" spans="1:18" ht="18" customHeight="1">
      <c r="A37" s="978" t="s">
        <v>437</v>
      </c>
      <c r="B37" s="302" t="s">
        <v>738</v>
      </c>
      <c r="C37" s="21">
        <f ca="1">ROUND(C13*F37,2)</f>
        <v>0</v>
      </c>
      <c r="D37" s="1339" t="s">
        <v>739</v>
      </c>
      <c r="E37" s="302" t="s">
        <v>740</v>
      </c>
      <c r="F37" s="330">
        <f ca="1">INDIRECT("'数据-取费表'!Al"&amp;$G$1)</f>
        <v>0</v>
      </c>
      <c r="G37" s="1379"/>
      <c r="H37" s="2695"/>
      <c r="I37" s="1393"/>
      <c r="J37" s="1394"/>
      <c r="K37" s="2539"/>
      <c r="L37" s="2695"/>
      <c r="M37" s="2695"/>
    </row>
    <row r="38" spans="1:18" ht="18" customHeight="1" thickBot="1">
      <c r="A38" s="1084" t="s">
        <v>680</v>
      </c>
      <c r="B38" s="1085" t="s">
        <v>724</v>
      </c>
      <c r="C38" s="1086">
        <f ca="1">ROUND(C5*F38,2)</f>
        <v>0</v>
      </c>
      <c r="D38" s="1087" t="s">
        <v>744</v>
      </c>
      <c r="E38" s="1085" t="s">
        <v>740</v>
      </c>
      <c r="F38" s="1081">
        <f ca="1">INDIRECT("'数据-取费表'!Am"&amp;$G$1)</f>
        <v>0</v>
      </c>
      <c r="G38" s="1379"/>
      <c r="H38" s="2695"/>
      <c r="I38" s="1393"/>
      <c r="J38" s="1394"/>
      <c r="K38" s="2699"/>
      <c r="L38" s="2695"/>
      <c r="M38" s="2695"/>
    </row>
    <row r="39" spans="1:18" ht="24.6" customHeight="1" thickTop="1">
      <c r="A39" s="1074" t="s">
        <v>394</v>
      </c>
      <c r="B39" s="1089" t="s">
        <v>768</v>
      </c>
      <c r="C39" s="310">
        <f ca="1">C5-C30</f>
        <v>0</v>
      </c>
      <c r="D39" s="1090" t="s">
        <v>769</v>
      </c>
      <c r="E39" s="1091"/>
      <c r="F39" s="1092"/>
      <c r="G39" s="1379"/>
      <c r="H39" s="2695"/>
      <c r="I39" s="1393"/>
      <c r="J39" s="1394"/>
      <c r="K39" s="2699"/>
      <c r="L39" s="2695"/>
      <c r="M39" s="2695"/>
    </row>
    <row r="40" spans="1:18" ht="18" customHeight="1">
      <c r="A40" s="299" t="s">
        <v>395</v>
      </c>
      <c r="B40" s="300" t="s">
        <v>770</v>
      </c>
      <c r="C40" s="301" t="e">
        <f ca="1">ROUND(C39*(1-((1+F42)/(1+F40))^F41)/(F40-F42),0)</f>
        <v>#DIV/0!</v>
      </c>
      <c r="D40" s="324" t="s">
        <v>754</v>
      </c>
      <c r="E40" s="302" t="s">
        <v>755</v>
      </c>
      <c r="F40" s="312">
        <f ca="1">INDIRECT("'数据-取费表'!I"&amp;$G$1)</f>
        <v>0</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762</v>
      </c>
      <c r="F42" s="312">
        <f ca="1">INDIRECT("'数据-取费表'!v"&amp;$G$1)</f>
        <v>0</v>
      </c>
      <c r="G42" s="1379"/>
      <c r="H42" s="1186"/>
      <c r="I42" s="1393"/>
      <c r="J42" s="1394"/>
      <c r="K42" s="2539"/>
      <c r="L42" s="1186"/>
      <c r="M42" s="1186"/>
    </row>
    <row r="43" spans="1:18" ht="18" customHeight="1" thickBot="1">
      <c r="A43" s="334" t="s">
        <v>396</v>
      </c>
      <c r="B43" s="335" t="s">
        <v>772</v>
      </c>
      <c r="C43" s="336" t="e">
        <f ca="1">ROUND(C40*10000/F43,0)</f>
        <v>#DIV/0!</v>
      </c>
      <c r="D43" s="337" t="s">
        <v>773</v>
      </c>
      <c r="E43" s="338" t="s">
        <v>774</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804</v>
      </c>
      <c r="P45" s="1456"/>
      <c r="Q45" s="1456"/>
      <c r="R45" s="1456"/>
    </row>
    <row r="46" spans="1:18" s="1379" customFormat="1" ht="13.5" thickBot="1">
      <c r="A46" s="1399" t="s">
        <v>805</v>
      </c>
      <c r="C46" s="1400" t="e">
        <f ca="1">C68-C40</f>
        <v>#DIV/0!</v>
      </c>
      <c r="D46" s="1401" t="str">
        <f>C2</f>
        <v>万元</v>
      </c>
      <c r="E46" s="1395"/>
      <c r="F46" s="1395"/>
      <c r="I46" s="1402" t="s">
        <v>806</v>
      </c>
      <c r="J46" s="1403"/>
      <c r="K46" s="1404"/>
      <c r="L46" s="1405" t="e">
        <f ca="1">IF(M47="住宅",0,IF(L48&gt;J51,L60,J60))</f>
        <v>#DIV/0!</v>
      </c>
      <c r="O46" s="1406" t="s">
        <v>807</v>
      </c>
      <c r="P46" s="1407" t="s">
        <v>808</v>
      </c>
      <c r="Q46" s="1408" t="s">
        <v>809</v>
      </c>
      <c r="R46" s="1408" t="s">
        <v>810</v>
      </c>
    </row>
    <row r="47" spans="1:18" s="1379" customFormat="1" ht="13.5" thickBot="1">
      <c r="A47" s="942" t="s">
        <v>683</v>
      </c>
      <c r="B47" s="974" t="s">
        <v>684</v>
      </c>
      <c r="C47" s="1112" t="s">
        <v>685</v>
      </c>
      <c r="D47" s="974" t="s">
        <v>686</v>
      </c>
      <c r="E47" s="1053" t="s">
        <v>687</v>
      </c>
      <c r="F47" s="1054"/>
      <c r="G47" s="722"/>
      <c r="I47" s="1409" t="s">
        <v>811</v>
      </c>
      <c r="J47" s="1410"/>
      <c r="K47" s="1411" t="s">
        <v>812</v>
      </c>
      <c r="L47" s="1412">
        <f ca="1">INDIRECT("'数据-取费表'!d"&amp;$G$1)</f>
        <v>0</v>
      </c>
      <c r="M47" s="1375" t="str">
        <f>IF(ISNUMBER(FIND("住宅",C1)),"住宅","非住宅")</f>
        <v>非住宅</v>
      </c>
      <c r="O47" s="1413" t="s">
        <v>403</v>
      </c>
      <c r="P47" s="1414" t="s">
        <v>813</v>
      </c>
      <c r="Q47" s="1415" t="e">
        <f ca="1">C40+J29</f>
        <v>#DIV/0!</v>
      </c>
      <c r="R47" s="1415" t="s">
        <v>814</v>
      </c>
    </row>
    <row r="48" spans="1:18" s="1379" customFormat="1" ht="28.5" thickBot="1">
      <c r="A48" s="1105" t="s">
        <v>438</v>
      </c>
      <c r="B48" s="300" t="s">
        <v>688</v>
      </c>
      <c r="C48" s="1354">
        <f ca="1">C49+C53+C55</f>
        <v>0</v>
      </c>
      <c r="D48" s="1107"/>
      <c r="E48" s="1108"/>
      <c r="F48" s="958"/>
      <c r="G48" s="722"/>
      <c r="H48" s="723"/>
      <c r="I48" s="1416" t="s">
        <v>815</v>
      </c>
      <c r="J48" s="1417"/>
      <c r="K48" s="1418" t="s">
        <v>816</v>
      </c>
      <c r="L48" s="1419">
        <f ca="1">INDIRECT("'数据-取费表'!f"&amp;$G$1)</f>
        <v>0</v>
      </c>
      <c r="O48" s="1413" t="s">
        <v>404</v>
      </c>
      <c r="P48" s="1414" t="s">
        <v>817</v>
      </c>
      <c r="Q48" s="1415" t="e">
        <f ca="1">J60</f>
        <v>#DIV/0!</v>
      </c>
      <c r="R48" s="1415" t="s">
        <v>818</v>
      </c>
    </row>
    <row r="49" spans="1:18" s="1379" customFormat="1" ht="13.5" thickBot="1">
      <c r="A49" s="971" t="s">
        <v>439</v>
      </c>
      <c r="B49" s="1366" t="s">
        <v>775</v>
      </c>
      <c r="C49" s="1109">
        <f ca="1">ROUND(F49*F51*F50*(1-F52)/10000,0)</f>
        <v>0</v>
      </c>
      <c r="D49" s="1050" t="s">
        <v>2101</v>
      </c>
      <c r="E49" s="1367" t="s">
        <v>776</v>
      </c>
      <c r="F49" s="1055"/>
      <c r="G49" s="1420"/>
      <c r="H49" s="723"/>
      <c r="I49" s="1416" t="s">
        <v>819</v>
      </c>
      <c r="J49" s="1421"/>
      <c r="K49" s="1418" t="s">
        <v>820</v>
      </c>
      <c r="L49" s="1422"/>
      <c r="O49" s="1423" t="s">
        <v>405</v>
      </c>
      <c r="P49" s="1414" t="s">
        <v>821</v>
      </c>
      <c r="Q49" s="1415">
        <f ca="1">C29</f>
        <v>0</v>
      </c>
      <c r="R49" s="1415" t="s">
        <v>814</v>
      </c>
    </row>
    <row r="50" spans="1:18" s="1379" customFormat="1" ht="13.5" thickBot="1">
      <c r="A50" s="972"/>
      <c r="B50" s="975"/>
      <c r="C50" s="1113"/>
      <c r="D50" s="949"/>
      <c r="E50" s="1051" t="s">
        <v>693</v>
      </c>
      <c r="F50" s="1052">
        <f ca="1">F7</f>
        <v>0</v>
      </c>
      <c r="H50" s="723"/>
      <c r="I50" s="1416" t="s">
        <v>822</v>
      </c>
      <c r="J50" s="1424">
        <f>SUMPRODUCT((I63:I65=J47)*(J62:L62=J48)*(J63:L65))</f>
        <v>0</v>
      </c>
      <c r="K50" s="1418" t="s">
        <v>823</v>
      </c>
      <c r="L50" s="1422"/>
      <c r="M50" s="1425"/>
      <c r="O50" s="1423" t="s">
        <v>406</v>
      </c>
      <c r="P50" s="1414" t="s">
        <v>824</v>
      </c>
      <c r="Q50" s="1426" t="e">
        <f ca="1">J58</f>
        <v>#DIV/0!</v>
      </c>
      <c r="R50" s="1415"/>
    </row>
    <row r="51" spans="1:18" s="1379" customFormat="1" ht="13.5" thickBot="1">
      <c r="A51" s="973"/>
      <c r="B51" s="975"/>
      <c r="C51" s="976"/>
      <c r="D51" s="949"/>
      <c r="E51" s="977" t="s">
        <v>694</v>
      </c>
      <c r="F51" s="303">
        <f ca="1">F8</f>
        <v>0</v>
      </c>
      <c r="I51" s="1427" t="s">
        <v>825</v>
      </c>
      <c r="J51" s="1428">
        <f>IF(J49="",J50,J49+J50-YEAR('数据-取费表'!B2))</f>
        <v>0</v>
      </c>
      <c r="K51" s="1429" t="s">
        <v>826</v>
      </c>
      <c r="L51" s="1430">
        <f ca="1">ROUND(-PV(INDIRECT("'数据-取费表'!h"&amp;$G$1),J51,(C39-C13*C76),0),0)</f>
        <v>0</v>
      </c>
      <c r="M51" s="1431"/>
      <c r="O51" s="1423" t="s">
        <v>407</v>
      </c>
      <c r="P51" s="1414" t="s">
        <v>827</v>
      </c>
      <c r="Q51" s="1426">
        <f>J52</f>
        <v>0</v>
      </c>
      <c r="R51" s="1415"/>
    </row>
    <row r="52" spans="1:18" s="1379" customFormat="1" ht="13.5" thickBot="1">
      <c r="A52" s="973"/>
      <c r="B52" s="975"/>
      <c r="C52" s="976"/>
      <c r="D52" s="949"/>
      <c r="E52" s="977" t="s">
        <v>695</v>
      </c>
      <c r="F52" s="1049"/>
      <c r="I52" s="1432" t="s">
        <v>828</v>
      </c>
      <c r="J52" s="1433"/>
      <c r="K52" s="1432" t="s">
        <v>829</v>
      </c>
      <c r="L52" s="1433"/>
      <c r="O52" s="1423" t="s">
        <v>408</v>
      </c>
      <c r="P52" s="1414" t="s">
        <v>830</v>
      </c>
      <c r="Q52" s="1415">
        <f ca="1">J53</f>
        <v>0</v>
      </c>
      <c r="R52" s="1415" t="s">
        <v>831</v>
      </c>
    </row>
    <row r="53" spans="1:18" s="1379" customFormat="1" ht="24.75" thickBot="1">
      <c r="A53" s="1147" t="s">
        <v>440</v>
      </c>
      <c r="B53" s="1368" t="s">
        <v>696</v>
      </c>
      <c r="C53" s="316">
        <f ca="1">ROUND(IF(F53="押一",C49/12*F11,IF(F53="押二",C49/12*2*F11,IF(F53="押三",C49/12*3*F11,C54*F11))),0)</f>
        <v>0</v>
      </c>
      <c r="D53" s="1361" t="s">
        <v>2107</v>
      </c>
      <c r="E53" s="313" t="s">
        <v>697</v>
      </c>
      <c r="F53" s="1111"/>
      <c r="I53" s="1434" t="s">
        <v>832</v>
      </c>
      <c r="J53" s="2163">
        <f ca="1">IF(M47="住宅",IF(D1="——",MAX(J51,L48),MAX(J51,L48-'数据-取费表'!B24)),IF(D1="——",MIN(J51,L48),MIN(J51,L48-'数据-取费表'!B24)))</f>
        <v>0</v>
      </c>
      <c r="K53" s="3642" t="s">
        <v>833</v>
      </c>
      <c r="L53" s="3643"/>
      <c r="O53" s="1413" t="s">
        <v>409</v>
      </c>
      <c r="P53" s="1414" t="s">
        <v>834</v>
      </c>
      <c r="Q53" s="1415" t="e">
        <f ca="1">Q47+Q48</f>
        <v>#DIV/0!</v>
      </c>
      <c r="R53" s="1415" t="s">
        <v>410</v>
      </c>
    </row>
    <row r="54" spans="1:18" s="1379" customFormat="1" ht="13.5" thickBot="1">
      <c r="A54" s="1148"/>
      <c r="B54" s="1362" t="s">
        <v>675</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t="e">
        <f ca="1">ROUND(IF(J47="钢混",J57/J50,1-(1-2%)*(J50-J57)/J50),3)</f>
        <v>#DIV/0!</v>
      </c>
      <c r="K55" s="1440" t="s">
        <v>837</v>
      </c>
      <c r="L55" s="1441"/>
      <c r="O55" s="1406" t="s">
        <v>807</v>
      </c>
      <c r="P55" s="1407" t="s">
        <v>808</v>
      </c>
      <c r="Q55" s="1408" t="s">
        <v>809</v>
      </c>
      <c r="R55" s="1408" t="s">
        <v>810</v>
      </c>
    </row>
    <row r="56" spans="1:18" s="1379" customFormat="1" ht="25.5" thickTop="1" thickBot="1">
      <c r="A56" s="953">
        <v>2</v>
      </c>
      <c r="B56" s="954" t="s">
        <v>700</v>
      </c>
      <c r="C56" s="232">
        <f ca="1">C13</f>
        <v>0</v>
      </c>
      <c r="D56" s="1442"/>
      <c r="E56" s="1443"/>
      <c r="F56" s="1435"/>
      <c r="I56" s="1444" t="s">
        <v>838</v>
      </c>
      <c r="J56" s="1445"/>
      <c r="K56" s="1416" t="s">
        <v>839</v>
      </c>
      <c r="L56" s="1419">
        <f ca="1">IF(L48&lt;J51,"——",L48-J53)</f>
        <v>0</v>
      </c>
      <c r="O56" s="1413" t="s">
        <v>403</v>
      </c>
      <c r="P56" s="1414" t="s">
        <v>813</v>
      </c>
      <c r="Q56" s="1415" t="e">
        <f ca="1">C40+J29</f>
        <v>#DIV/0!</v>
      </c>
      <c r="R56" s="1415" t="s">
        <v>814</v>
      </c>
    </row>
    <row r="57" spans="1:18" s="1379" customFormat="1" ht="24.75" thickBot="1">
      <c r="A57" s="1446"/>
      <c r="B57" s="946" t="s">
        <v>763</v>
      </c>
      <c r="C57" s="238">
        <f ca="1">C29</f>
        <v>0</v>
      </c>
      <c r="D57" s="1447"/>
      <c r="E57" s="1448"/>
      <c r="F57" s="1449"/>
      <c r="I57" s="1450" t="s">
        <v>840</v>
      </c>
      <c r="J57" s="1451">
        <f ca="1">IF(OR(M47="住宅",J51&lt;L48,J56="是"),"——",J51-L48)</f>
        <v>0</v>
      </c>
      <c r="K57" s="1416" t="s">
        <v>841</v>
      </c>
      <c r="L57" s="1419">
        <f ca="1">IF(L48&lt;J51,"——",IF(L55="比较法",L49,IF(L55="基准地价",L50,L51)))</f>
        <v>0</v>
      </c>
      <c r="O57" s="1413" t="s">
        <v>404</v>
      </c>
      <c r="P57" s="1414" t="s">
        <v>842</v>
      </c>
      <c r="Q57" s="1415" t="e">
        <f ca="1">L60</f>
        <v>#DIV/0!</v>
      </c>
      <c r="R57" s="1415" t="s">
        <v>843</v>
      </c>
    </row>
    <row r="58" spans="1:18" s="1379" customFormat="1" ht="24.75" thickBot="1">
      <c r="A58" s="315" t="s">
        <v>393</v>
      </c>
      <c r="B58" s="954" t="s">
        <v>710</v>
      </c>
      <c r="C58" s="316">
        <f ca="1">ROUND(C59+C64+C65+C66,0)</f>
        <v>0</v>
      </c>
      <c r="D58" s="956" t="s">
        <v>711</v>
      </c>
      <c r="E58" s="957"/>
      <c r="F58" s="958"/>
      <c r="I58" s="1450" t="s">
        <v>844</v>
      </c>
      <c r="J58" s="1452" t="e">
        <f ca="1">IF(J55&lt;0.4,0.4,J55)</f>
        <v>#DIV/0!</v>
      </c>
      <c r="K58" s="1429" t="s">
        <v>845</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IF(项目基本情况!B11="自然人","——",ROUND(C48*F60/(1+'数据-取费表'!C42),2))</f>
        <v>0</v>
      </c>
      <c r="D60" s="960" t="s">
        <v>720</v>
      </c>
      <c r="E60" s="946" t="s">
        <v>708</v>
      </c>
      <c r="F60" s="331">
        <f t="shared" ref="F60:F66" si="0">F32</f>
        <v>5.5000000000000007E-2</v>
      </c>
      <c r="I60" s="1453" t="s">
        <v>849</v>
      </c>
      <c r="J60" s="1454" t="e">
        <f ca="1">IF(OR(M47="住宅",J51&lt;L48,J56="是"),"0",ROUND(J59/(1+J52)^J53,0))</f>
        <v>#DIV/0!</v>
      </c>
      <c r="K60" s="1455" t="s">
        <v>850</v>
      </c>
      <c r="L60" s="1454" t="e">
        <f ca="1">IF(OR(M47="住宅",L48&lt;J51),0,ROUND(L57*(L58/L59-1),0))</f>
        <v>#DIV/0!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IF(项目基本情况!B11="自然人","——",IF(D61="按租金收入计税",ROUND(C49*F61/(1+'数据-取费表'!C42),2),IF(D61="按房产原值计税",ROUND(C57*F61*0.7,2),INDIRECT("'数据-取费表'!Aj"&amp;$G$1))))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IF(项目基本情况!B11="自然人","——",ROUND(F62*F63/10000,2))</f>
        <v>0</v>
      </c>
      <c r="D62" s="961" t="s">
        <v>782</v>
      </c>
      <c r="E62" s="946" t="s">
        <v>783</v>
      </c>
      <c r="F62" s="325">
        <f t="shared" si="0"/>
        <v>1.5</v>
      </c>
      <c r="I62" s="1457" t="s">
        <v>854</v>
      </c>
      <c r="J62" s="1458" t="s">
        <v>855</v>
      </c>
      <c r="K62" s="1458" t="s">
        <v>856</v>
      </c>
      <c r="L62" s="1458" t="s">
        <v>857</v>
      </c>
      <c r="M62" s="1459" t="s">
        <v>858</v>
      </c>
      <c r="O62" s="1413" t="s">
        <v>409</v>
      </c>
      <c r="P62" s="1414" t="s">
        <v>859</v>
      </c>
      <c r="Q62" s="1415" t="e">
        <f ca="1">Q56+Q57</f>
        <v>#DIV/0!</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ROUND(C57*F64,2)</f>
        <v>0</v>
      </c>
      <c r="D64" s="960" t="s">
        <v>787</v>
      </c>
      <c r="E64" s="946" t="s">
        <v>779</v>
      </c>
      <c r="F64" s="328">
        <f t="shared" ca="1" si="0"/>
        <v>0</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ROUND(C56*F65,2)</f>
        <v>0</v>
      </c>
      <c r="D65" s="960" t="s">
        <v>739</v>
      </c>
      <c r="E65" s="946" t="s">
        <v>740</v>
      </c>
      <c r="F65" s="330">
        <f t="shared" ca="1" si="0"/>
        <v>0</v>
      </c>
      <c r="I65" s="1457" t="s">
        <v>863</v>
      </c>
      <c r="J65" s="1458">
        <v>40</v>
      </c>
      <c r="K65" s="1458">
        <v>30</v>
      </c>
      <c r="L65" s="1458">
        <v>50</v>
      </c>
      <c r="M65" s="1460">
        <v>0.02</v>
      </c>
      <c r="O65" s="1413" t="s">
        <v>403</v>
      </c>
      <c r="P65" s="1414" t="s">
        <v>864</v>
      </c>
      <c r="Q65" s="1415" t="e">
        <f ca="1">C40+J29</f>
        <v>#DIV/0!</v>
      </c>
      <c r="R65" s="1415" t="s">
        <v>814</v>
      </c>
    </row>
    <row r="66" spans="1:18" s="1379" customFormat="1" ht="16.5" thickBot="1">
      <c r="A66" s="978" t="s">
        <v>789</v>
      </c>
      <c r="B66" s="946" t="s">
        <v>724</v>
      </c>
      <c r="C66" s="21">
        <f ca="1">ROUND(C48*F66,2)</f>
        <v>0</v>
      </c>
      <c r="D66" s="960" t="s">
        <v>790</v>
      </c>
      <c r="E66" s="946" t="s">
        <v>708</v>
      </c>
      <c r="F66" s="312">
        <f t="shared" ca="1" si="0"/>
        <v>0</v>
      </c>
      <c r="O66" s="1413" t="s">
        <v>404</v>
      </c>
      <c r="P66" s="1414" t="s">
        <v>842</v>
      </c>
      <c r="Q66" s="1415" t="e">
        <f ca="1">L60</f>
        <v>#DIV/0!</v>
      </c>
      <c r="R66" s="1415" t="s">
        <v>865</v>
      </c>
    </row>
    <row r="67" spans="1:18" s="1379" customFormat="1" ht="16.5" thickBot="1">
      <c r="A67" s="953" t="s">
        <v>394</v>
      </c>
      <c r="B67" s="963" t="s">
        <v>748</v>
      </c>
      <c r="C67" s="316">
        <f ca="1">C48-C58</f>
        <v>0</v>
      </c>
      <c r="D67" s="959" t="s">
        <v>749</v>
      </c>
      <c r="E67" s="964"/>
      <c r="F67" s="965"/>
      <c r="O67" s="1423" t="s">
        <v>405</v>
      </c>
      <c r="P67" s="1414" t="s">
        <v>846</v>
      </c>
      <c r="Q67" s="1461">
        <f ca="1">L51</f>
        <v>0</v>
      </c>
      <c r="R67" s="1415" t="s">
        <v>866</v>
      </c>
    </row>
    <row r="68" spans="1:18" s="1379" customFormat="1" ht="16.5" thickBot="1">
      <c r="A68" s="943" t="s">
        <v>395</v>
      </c>
      <c r="B68" s="944" t="s">
        <v>770</v>
      </c>
      <c r="C68" s="301" t="e">
        <f ca="1">ROUND(C67*(1-((1+F70)/(1+F68))^F69)/(F68-F70),0)</f>
        <v>#DIV/0!</v>
      </c>
      <c r="D68" s="961" t="s">
        <v>754</v>
      </c>
      <c r="E68" s="946" t="s">
        <v>755</v>
      </c>
      <c r="F68" s="312">
        <f ca="1">F40</f>
        <v>0</v>
      </c>
      <c r="O68" s="1423" t="s">
        <v>406</v>
      </c>
      <c r="P68" s="1462" t="s">
        <v>867</v>
      </c>
      <c r="Q68" s="1415">
        <f ca="1">ROUND(Q69-Q70*Q71,0)</f>
        <v>0</v>
      </c>
      <c r="R68" s="1415" t="s">
        <v>414</v>
      </c>
    </row>
    <row r="69" spans="1:18" s="1379" customFormat="1" ht="13.5" thickBot="1">
      <c r="A69" s="947"/>
      <c r="B69" s="948"/>
      <c r="C69" s="306"/>
      <c r="D69" s="966" t="s">
        <v>758</v>
      </c>
      <c r="E69" s="946" t="s">
        <v>759</v>
      </c>
      <c r="F69" s="333">
        <f ca="1">F41</f>
        <v>0</v>
      </c>
      <c r="O69" s="1423" t="s">
        <v>411</v>
      </c>
      <c r="P69" s="1462" t="s">
        <v>868</v>
      </c>
      <c r="Q69" s="1415">
        <f ca="1">C39</f>
        <v>0</v>
      </c>
      <c r="R69" s="1415" t="s">
        <v>814</v>
      </c>
    </row>
    <row r="70" spans="1:18" s="1379" customFormat="1" ht="13.5" thickBot="1">
      <c r="A70" s="950"/>
      <c r="B70" s="951"/>
      <c r="C70" s="310"/>
      <c r="D70" s="962"/>
      <c r="E70" s="946" t="s">
        <v>762</v>
      </c>
      <c r="F70" s="1049"/>
      <c r="O70" s="1423" t="s">
        <v>412</v>
      </c>
      <c r="P70" s="1462" t="s">
        <v>869</v>
      </c>
      <c r="Q70" s="1415">
        <f ca="1">C13</f>
        <v>0</v>
      </c>
      <c r="R70" s="1415" t="s">
        <v>814</v>
      </c>
    </row>
    <row r="71" spans="1:18" s="1379" customFormat="1" ht="13.5" thickBot="1">
      <c r="A71" s="967" t="s">
        <v>396</v>
      </c>
      <c r="B71" s="968" t="s">
        <v>772</v>
      </c>
      <c r="C71" s="336" t="e">
        <f ca="1">ROUND(C68*10000/F71,0)</f>
        <v>#DIV/0!</v>
      </c>
      <c r="D71" s="969" t="s">
        <v>773</v>
      </c>
      <c r="E71" s="970" t="s">
        <v>774</v>
      </c>
      <c r="F71" s="339">
        <f ca="1">F43</f>
        <v>0</v>
      </c>
      <c r="O71" s="1423" t="s">
        <v>413</v>
      </c>
      <c r="P71" s="1462" t="s">
        <v>870</v>
      </c>
      <c r="Q71" s="1426">
        <f ca="1">C76</f>
        <v>0</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0</v>
      </c>
      <c r="D75" s="1379"/>
      <c r="E75" s="1379"/>
      <c r="F75" s="1379"/>
      <c r="K75" s="1397"/>
      <c r="L75" s="1379"/>
      <c r="O75" s="1413" t="s">
        <v>409</v>
      </c>
      <c r="P75" s="1414" t="s">
        <v>834</v>
      </c>
      <c r="Q75" s="1415" t="e">
        <f ca="1">Q65+Q66</f>
        <v>#DIV/0!</v>
      </c>
      <c r="R75" s="1415" t="s">
        <v>410</v>
      </c>
    </row>
    <row r="76" spans="1:18">
      <c r="B76" s="342" t="s">
        <v>792</v>
      </c>
      <c r="C76" s="343">
        <f ca="1">INDIRECT("'数据-取费表'!j"&amp;$G$1)</f>
        <v>0</v>
      </c>
      <c r="I76" s="1379"/>
      <c r="J76" s="1379"/>
      <c r="K76" s="1397"/>
      <c r="L76" s="1379"/>
    </row>
    <row r="77" spans="1:18">
      <c r="B77" s="344" t="s">
        <v>793</v>
      </c>
      <c r="C77" s="345"/>
      <c r="I77" s="1379"/>
      <c r="J77" s="1379"/>
      <c r="K77" s="1397"/>
      <c r="L77" s="1379"/>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7" priority="56">
      <formula>$L$48&gt;$J$51</formula>
    </cfRule>
  </conditionalFormatting>
  <conditionalFormatting sqref="I55 I60">
    <cfRule type="expression" dxfId="196"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3"/>
  <sheetViews>
    <sheetView workbookViewId="0">
      <pane ySplit="2" topLeftCell="A203" activePane="bottomLeft" state="frozen"/>
      <selection pane="bottomLeft" activeCell="AJ195" sqref="AJ195"/>
    </sheetView>
  </sheetViews>
  <sheetFormatPr defaultRowHeight="13.5"/>
  <cols>
    <col min="1" max="5" width="9" style="3249"/>
    <col min="6" max="7" width="7" style="3249" customWidth="1"/>
    <col min="8" max="16384" width="9" style="3249"/>
  </cols>
  <sheetData>
    <row r="1" spans="1:38" ht="15.75" thickBot="1">
      <c r="A1" s="3650" t="s">
        <v>4095</v>
      </c>
      <c r="B1" s="3650"/>
      <c r="C1" s="3650"/>
      <c r="D1" s="3650"/>
      <c r="E1" s="3650"/>
      <c r="F1" s="3650"/>
      <c r="G1" s="3531">
        <v>2021</v>
      </c>
      <c r="I1" s="3650" t="s">
        <v>4099</v>
      </c>
      <c r="J1" s="3650"/>
      <c r="K1" s="3650"/>
      <c r="L1" s="3650"/>
      <c r="M1" s="3650"/>
      <c r="N1" s="3650"/>
      <c r="O1" s="3532">
        <v>2021</v>
      </c>
      <c r="Q1" s="3650" t="s">
        <v>4100</v>
      </c>
      <c r="R1" s="3650"/>
      <c r="S1" s="3650"/>
      <c r="T1" s="3650"/>
      <c r="U1" s="3650"/>
      <c r="V1" s="3650"/>
      <c r="W1" s="3531">
        <v>2021</v>
      </c>
      <c r="Y1" s="3650" t="s">
        <v>4101</v>
      </c>
      <c r="Z1" s="3650"/>
      <c r="AA1" s="3650"/>
      <c r="AB1" s="3650"/>
      <c r="AC1" s="3650"/>
      <c r="AD1" s="3650"/>
      <c r="AE1" s="3531">
        <v>2021</v>
      </c>
      <c r="AG1" s="3650" t="s">
        <v>4102</v>
      </c>
      <c r="AH1" s="3650"/>
      <c r="AI1" s="3650"/>
      <c r="AJ1" s="3650"/>
      <c r="AK1" s="3650"/>
      <c r="AL1" s="3249">
        <v>2021</v>
      </c>
    </row>
    <row r="2" spans="1:38" ht="14.25" thickBot="1">
      <c r="A2" s="3533" t="s">
        <v>3385</v>
      </c>
      <c r="B2" s="3534" t="s">
        <v>4096</v>
      </c>
      <c r="C2" s="3534" t="s">
        <v>3387</v>
      </c>
      <c r="D2" s="3534" t="s">
        <v>4108</v>
      </c>
      <c r="E2" s="3535" t="s">
        <v>4097</v>
      </c>
      <c r="F2" s="3535" t="s">
        <v>4109</v>
      </c>
      <c r="G2" s="3535" t="s">
        <v>4098</v>
      </c>
      <c r="I2" s="3533" t="s">
        <v>3385</v>
      </c>
      <c r="J2" s="3534" t="s">
        <v>4096</v>
      </c>
      <c r="K2" s="3534" t="s">
        <v>3387</v>
      </c>
      <c r="L2" s="3534" t="s">
        <v>4108</v>
      </c>
      <c r="M2" s="3535" t="s">
        <v>4097</v>
      </c>
      <c r="N2" s="3535" t="s">
        <v>4110</v>
      </c>
      <c r="O2" s="3535" t="s">
        <v>4098</v>
      </c>
      <c r="Q2" s="3533" t="s">
        <v>3385</v>
      </c>
      <c r="R2" s="3534" t="s">
        <v>4096</v>
      </c>
      <c r="S2" s="3534" t="s">
        <v>3387</v>
      </c>
      <c r="T2" s="3534" t="s">
        <v>4108</v>
      </c>
      <c r="U2" s="3535" t="s">
        <v>4097</v>
      </c>
      <c r="V2" s="3535" t="s">
        <v>4110</v>
      </c>
      <c r="W2" s="3535" t="s">
        <v>4098</v>
      </c>
      <c r="Y2" s="3533" t="s">
        <v>3385</v>
      </c>
      <c r="Z2" s="3534" t="s">
        <v>4096</v>
      </c>
      <c r="AA2" s="3534" t="s">
        <v>3387</v>
      </c>
      <c r="AB2" s="3534" t="s">
        <v>4108</v>
      </c>
      <c r="AC2" s="3535" t="s">
        <v>4097</v>
      </c>
      <c r="AD2" s="3535" t="s">
        <v>4110</v>
      </c>
      <c r="AE2" s="3535" t="s">
        <v>4112</v>
      </c>
      <c r="AG2" s="3533" t="s">
        <v>3385</v>
      </c>
      <c r="AH2" s="3534" t="s">
        <v>4103</v>
      </c>
      <c r="AI2" s="3534" t="s">
        <v>4108</v>
      </c>
      <c r="AJ2" s="3535" t="s">
        <v>4097</v>
      </c>
      <c r="AK2" s="3535" t="s">
        <v>4110</v>
      </c>
      <c r="AL2" s="3535" t="s">
        <v>4098</v>
      </c>
    </row>
    <row r="3" spans="1:38" ht="14.25" thickBot="1">
      <c r="A3" s="3536">
        <v>1</v>
      </c>
      <c r="B3" s="3532">
        <v>1</v>
      </c>
      <c r="C3" s="3532">
        <v>101</v>
      </c>
      <c r="D3" s="3532">
        <v>104.91</v>
      </c>
      <c r="E3" s="3532">
        <f ca="1">'典型户型修正-办公'!S439</f>
        <v>169</v>
      </c>
      <c r="F3" s="3532">
        <f ca="1">'典型户型修正-办公'!R439</f>
        <v>16080</v>
      </c>
      <c r="G3" s="3532">
        <v>15985</v>
      </c>
      <c r="I3" s="3536">
        <v>1</v>
      </c>
      <c r="J3" s="3532">
        <v>2</v>
      </c>
      <c r="K3" s="3532">
        <v>101</v>
      </c>
      <c r="L3" s="3532">
        <v>99.25</v>
      </c>
      <c r="M3" s="3532">
        <f ca="1">'典型户型修正-办公'!S25</f>
        <v>156</v>
      </c>
      <c r="N3" s="3532">
        <f ca="1">'典型户型修正-办公'!R25</f>
        <v>15765</v>
      </c>
      <c r="O3" s="3532">
        <v>15672</v>
      </c>
      <c r="Q3" s="3536">
        <v>1</v>
      </c>
      <c r="R3" s="3532">
        <v>3</v>
      </c>
      <c r="S3" s="3532">
        <v>1</v>
      </c>
      <c r="T3" s="3532">
        <v>243.07</v>
      </c>
      <c r="U3" s="3532">
        <f ca="1">'典型户型修正-商业'!S25</f>
        <v>574</v>
      </c>
      <c r="V3" s="3532">
        <f ca="1">'典型户型修正-商业'!R25</f>
        <v>23610</v>
      </c>
      <c r="W3" s="3532">
        <v>23660</v>
      </c>
      <c r="Y3" s="3536">
        <v>1</v>
      </c>
      <c r="Z3" s="3532">
        <v>4</v>
      </c>
      <c r="AA3" s="3532">
        <v>101</v>
      </c>
      <c r="AB3" s="3532">
        <v>100.67</v>
      </c>
      <c r="AC3" s="3532">
        <f ca="1">'典型户型修正-办公'!S752</f>
        <v>159</v>
      </c>
      <c r="AD3" s="3532">
        <f ca="1">'典型户型修正-办公'!R752</f>
        <v>15765</v>
      </c>
      <c r="AE3" s="3532">
        <v>15672</v>
      </c>
      <c r="AG3" s="3536">
        <v>1</v>
      </c>
      <c r="AH3" s="3532">
        <v>1001</v>
      </c>
      <c r="AI3" s="3532">
        <v>46.32</v>
      </c>
      <c r="AJ3" s="3532">
        <f ca="1">'典型户型修正-车库'!S24</f>
        <v>13.15</v>
      </c>
      <c r="AK3" s="3532">
        <f ca="1">'典型户型修正-车库'!T24</f>
        <v>2839</v>
      </c>
      <c r="AL3" s="3532">
        <v>3068</v>
      </c>
    </row>
    <row r="4" spans="1:38" ht="14.25" thickBot="1">
      <c r="A4" s="3536">
        <v>2</v>
      </c>
      <c r="B4" s="3532">
        <v>1</v>
      </c>
      <c r="C4" s="3532">
        <v>102</v>
      </c>
      <c r="D4" s="3532">
        <v>99.47</v>
      </c>
      <c r="E4" s="3532">
        <f ca="1">'典型户型修正-办公'!S440</f>
        <v>160</v>
      </c>
      <c r="F4" s="3532">
        <f ca="1">'典型户型修正-办公'!R440</f>
        <v>16080</v>
      </c>
      <c r="G4" s="3532">
        <v>15985</v>
      </c>
      <c r="I4" s="3536">
        <v>2</v>
      </c>
      <c r="J4" s="3532">
        <v>2</v>
      </c>
      <c r="K4" s="3532">
        <v>102</v>
      </c>
      <c r="L4" s="3532">
        <v>99.25</v>
      </c>
      <c r="M4" s="3532">
        <f ca="1">'典型户型修正-办公'!S26</f>
        <v>156</v>
      </c>
      <c r="N4" s="3532">
        <f ca="1">'典型户型修正-办公'!R26</f>
        <v>15765</v>
      </c>
      <c r="O4" s="3532">
        <v>15672</v>
      </c>
      <c r="Q4" s="3536">
        <v>2</v>
      </c>
      <c r="R4" s="3532">
        <v>3</v>
      </c>
      <c r="S4" s="3532">
        <v>2</v>
      </c>
      <c r="T4" s="3532">
        <v>156.22</v>
      </c>
      <c r="U4" s="3532">
        <f ca="1">'典型户型修正-商业'!S26</f>
        <v>380</v>
      </c>
      <c r="V4" s="3532">
        <f ca="1">'典型户型修正-商业'!R26</f>
        <v>24340</v>
      </c>
      <c r="W4" s="3532">
        <v>23426</v>
      </c>
      <c r="Y4" s="3536">
        <v>2</v>
      </c>
      <c r="Z4" s="3532">
        <v>4</v>
      </c>
      <c r="AA4" s="3532">
        <v>102</v>
      </c>
      <c r="AB4" s="3532">
        <v>100.67</v>
      </c>
      <c r="AC4" s="3532">
        <f ca="1">'典型户型修正-办公'!S753</f>
        <v>159</v>
      </c>
      <c r="AD4" s="3532">
        <f ca="1">'典型户型修正-办公'!R753</f>
        <v>15765</v>
      </c>
      <c r="AE4" s="3532">
        <v>15672</v>
      </c>
      <c r="AG4" s="3536">
        <v>2</v>
      </c>
      <c r="AH4" s="3532">
        <v>1002</v>
      </c>
      <c r="AI4" s="3532">
        <v>46.32</v>
      </c>
      <c r="AJ4" s="3532">
        <f ca="1">'典型户型修正-车库'!S25</f>
        <v>13.15</v>
      </c>
      <c r="AK4" s="3532">
        <f ca="1">'典型户型修正-车库'!T25</f>
        <v>2839</v>
      </c>
      <c r="AL4" s="3532">
        <v>3068</v>
      </c>
    </row>
    <row r="5" spans="1:38" ht="14.25" thickBot="1">
      <c r="A5" s="3536">
        <v>3</v>
      </c>
      <c r="B5" s="3532">
        <v>1</v>
      </c>
      <c r="C5" s="3532">
        <v>103</v>
      </c>
      <c r="D5" s="3532">
        <v>99.47</v>
      </c>
      <c r="E5" s="3532">
        <f ca="1">'典型户型修正-办公'!S441</f>
        <v>160</v>
      </c>
      <c r="F5" s="3532">
        <f ca="1">'典型户型修正-办公'!R441</f>
        <v>16080</v>
      </c>
      <c r="G5" s="3532">
        <v>15985</v>
      </c>
      <c r="I5" s="3536">
        <v>3</v>
      </c>
      <c r="J5" s="3532">
        <v>2</v>
      </c>
      <c r="K5" s="3532">
        <v>103</v>
      </c>
      <c r="L5" s="3532">
        <v>99.25</v>
      </c>
      <c r="M5" s="3532">
        <f ca="1">'典型户型修正-办公'!S27</f>
        <v>156</v>
      </c>
      <c r="N5" s="3532">
        <f ca="1">'典型户型修正-办公'!R27</f>
        <v>15765</v>
      </c>
      <c r="O5" s="3532">
        <v>15672</v>
      </c>
      <c r="Q5" s="3536">
        <v>3</v>
      </c>
      <c r="R5" s="3532">
        <v>3</v>
      </c>
      <c r="S5" s="3532">
        <v>3</v>
      </c>
      <c r="T5" s="3532">
        <v>214.35</v>
      </c>
      <c r="U5" s="3532">
        <f ca="1">'典型户型修正-商业'!S27</f>
        <v>506</v>
      </c>
      <c r="V5" s="3532">
        <f ca="1">'典型户型修正-商业'!R27</f>
        <v>23610</v>
      </c>
      <c r="W5" s="3532">
        <v>23426</v>
      </c>
      <c r="Y5" s="3536">
        <v>3</v>
      </c>
      <c r="Z5" s="3532">
        <v>4</v>
      </c>
      <c r="AA5" s="3532">
        <v>103</v>
      </c>
      <c r="AB5" s="3532">
        <v>100.67</v>
      </c>
      <c r="AC5" s="3532">
        <f ca="1">'典型户型修正-办公'!S754</f>
        <v>159</v>
      </c>
      <c r="AD5" s="3532">
        <f ca="1">'典型户型修正-办公'!R754</f>
        <v>15765</v>
      </c>
      <c r="AE5" s="3532">
        <v>15672</v>
      </c>
      <c r="AG5" s="3536">
        <v>3</v>
      </c>
      <c r="AH5" s="3532">
        <v>1003</v>
      </c>
      <c r="AI5" s="3532">
        <v>46.32</v>
      </c>
      <c r="AJ5" s="3532">
        <f ca="1">'典型户型修正-车库'!S26</f>
        <v>13.15</v>
      </c>
      <c r="AK5" s="3532">
        <f ca="1">'典型户型修正-车库'!T26</f>
        <v>2839</v>
      </c>
      <c r="AL5" s="3532">
        <v>3068</v>
      </c>
    </row>
    <row r="6" spans="1:38" ht="14.25" thickBot="1">
      <c r="A6" s="3536">
        <v>4</v>
      </c>
      <c r="B6" s="3532">
        <v>1</v>
      </c>
      <c r="C6" s="3532">
        <v>104</v>
      </c>
      <c r="D6" s="3532">
        <v>99.47</v>
      </c>
      <c r="E6" s="3532">
        <f ca="1">'典型户型修正-办公'!S442</f>
        <v>160</v>
      </c>
      <c r="F6" s="3532">
        <f ca="1">'典型户型修正-办公'!R442</f>
        <v>16080</v>
      </c>
      <c r="G6" s="3532">
        <v>15985</v>
      </c>
      <c r="I6" s="3536">
        <v>4</v>
      </c>
      <c r="J6" s="3532">
        <v>2</v>
      </c>
      <c r="K6" s="3532">
        <v>104</v>
      </c>
      <c r="L6" s="3532">
        <v>99.25</v>
      </c>
      <c r="M6" s="3532">
        <f ca="1">'典型户型修正-办公'!S28</f>
        <v>156</v>
      </c>
      <c r="N6" s="3532">
        <f ca="1">'典型户型修正-办公'!R28</f>
        <v>15765</v>
      </c>
      <c r="O6" s="3532">
        <v>15672</v>
      </c>
      <c r="Q6" s="3536">
        <v>4</v>
      </c>
      <c r="R6" s="3532">
        <v>3</v>
      </c>
      <c r="S6" s="3532">
        <v>4</v>
      </c>
      <c r="T6" s="3532">
        <v>216.09</v>
      </c>
      <c r="U6" s="3532">
        <f ca="1">'典型户型修正-商业'!S28</f>
        <v>510</v>
      </c>
      <c r="V6" s="3532">
        <f ca="1">'典型户型修正-商业'!R28</f>
        <v>23610</v>
      </c>
      <c r="W6" s="3532">
        <v>23660</v>
      </c>
      <c r="Y6" s="3536">
        <v>4</v>
      </c>
      <c r="Z6" s="3532">
        <v>4</v>
      </c>
      <c r="AA6" s="3532">
        <v>104</v>
      </c>
      <c r="AB6" s="3532">
        <v>100.67</v>
      </c>
      <c r="AC6" s="3532">
        <f ca="1">'典型户型修正-办公'!S755</f>
        <v>159</v>
      </c>
      <c r="AD6" s="3532">
        <f ca="1">'典型户型修正-办公'!R755</f>
        <v>15765</v>
      </c>
      <c r="AE6" s="3532">
        <v>15672</v>
      </c>
      <c r="AG6" s="3536">
        <v>4</v>
      </c>
      <c r="AH6" s="3532">
        <v>1004</v>
      </c>
      <c r="AI6" s="3532">
        <v>46.32</v>
      </c>
      <c r="AJ6" s="3532">
        <f ca="1">'典型户型修正-车库'!S27</f>
        <v>13.15</v>
      </c>
      <c r="AK6" s="3532">
        <f ca="1">'典型户型修正-车库'!T27</f>
        <v>2839</v>
      </c>
      <c r="AL6" s="3532">
        <v>3068</v>
      </c>
    </row>
    <row r="7" spans="1:38" ht="14.25" thickBot="1">
      <c r="A7" s="3536">
        <v>5</v>
      </c>
      <c r="B7" s="3532">
        <v>1</v>
      </c>
      <c r="C7" s="3532">
        <v>105</v>
      </c>
      <c r="D7" s="3532">
        <v>99.47</v>
      </c>
      <c r="E7" s="3532">
        <f ca="1">'典型户型修正-办公'!S443</f>
        <v>160</v>
      </c>
      <c r="F7" s="3532">
        <f ca="1">'典型户型修正-办公'!R443</f>
        <v>16080</v>
      </c>
      <c r="G7" s="3532">
        <v>15985</v>
      </c>
      <c r="I7" s="3536">
        <v>5</v>
      </c>
      <c r="J7" s="3532">
        <v>2</v>
      </c>
      <c r="K7" s="3532">
        <v>105</v>
      </c>
      <c r="L7" s="3532">
        <v>99.25</v>
      </c>
      <c r="M7" s="3532">
        <f ca="1">'典型户型修正-办公'!S29</f>
        <v>156</v>
      </c>
      <c r="N7" s="3532">
        <f ca="1">'典型户型修正-办公'!R29</f>
        <v>15765</v>
      </c>
      <c r="O7" s="3532">
        <v>15672</v>
      </c>
      <c r="Q7" s="3536">
        <v>5</v>
      </c>
      <c r="R7" s="3532">
        <v>3</v>
      </c>
      <c r="S7" s="3532">
        <v>5</v>
      </c>
      <c r="T7" s="3532">
        <v>158.88999999999999</v>
      </c>
      <c r="U7" s="3532">
        <f ca="1">'典型户型修正-商业'!S29</f>
        <v>387</v>
      </c>
      <c r="V7" s="3532">
        <f ca="1">'典型户型修正-商业'!R29</f>
        <v>24340</v>
      </c>
      <c r="W7" s="3532">
        <v>23660</v>
      </c>
      <c r="Y7" s="3536">
        <v>5</v>
      </c>
      <c r="Z7" s="3532">
        <v>4</v>
      </c>
      <c r="AA7" s="3532">
        <v>105</v>
      </c>
      <c r="AB7" s="3532">
        <v>100.67</v>
      </c>
      <c r="AC7" s="3532">
        <f ca="1">'典型户型修正-办公'!S756</f>
        <v>159</v>
      </c>
      <c r="AD7" s="3532">
        <f ca="1">'典型户型修正-办公'!R756</f>
        <v>15765</v>
      </c>
      <c r="AE7" s="3532">
        <v>15672</v>
      </c>
      <c r="AG7" s="3536">
        <v>5</v>
      </c>
      <c r="AH7" s="3532">
        <v>1005</v>
      </c>
      <c r="AI7" s="3532">
        <v>46.32</v>
      </c>
      <c r="AJ7" s="3532">
        <f ca="1">'典型户型修正-车库'!S28</f>
        <v>13.15</v>
      </c>
      <c r="AK7" s="3532">
        <f ca="1">'典型户型修正-车库'!T28</f>
        <v>2839</v>
      </c>
      <c r="AL7" s="3532">
        <v>3068</v>
      </c>
    </row>
    <row r="8" spans="1:38" ht="14.25" thickBot="1">
      <c r="A8" s="3536">
        <v>6</v>
      </c>
      <c r="B8" s="3532">
        <v>1</v>
      </c>
      <c r="C8" s="3532">
        <v>106</v>
      </c>
      <c r="D8" s="3532">
        <v>99.47</v>
      </c>
      <c r="E8" s="3532">
        <f ca="1">'典型户型修正-办公'!S444</f>
        <v>160</v>
      </c>
      <c r="F8" s="3532">
        <f ca="1">'典型户型修正-办公'!R444</f>
        <v>16080</v>
      </c>
      <c r="G8" s="3532">
        <v>15985</v>
      </c>
      <c r="I8" s="3536">
        <v>6</v>
      </c>
      <c r="J8" s="3532">
        <v>2</v>
      </c>
      <c r="K8" s="3532">
        <v>106</v>
      </c>
      <c r="L8" s="3532">
        <v>99.25</v>
      </c>
      <c r="M8" s="3532">
        <f ca="1">'典型户型修正-办公'!S30</f>
        <v>156</v>
      </c>
      <c r="N8" s="3532">
        <f ca="1">'典型户型修正-办公'!R30</f>
        <v>15765</v>
      </c>
      <c r="O8" s="3532">
        <v>15672</v>
      </c>
      <c r="Q8" s="3536">
        <v>6</v>
      </c>
      <c r="R8" s="3532">
        <v>3</v>
      </c>
      <c r="S8" s="3532">
        <v>6</v>
      </c>
      <c r="T8" s="3532">
        <v>158.35</v>
      </c>
      <c r="U8" s="3532">
        <f ca="1">'典型户型修正-商业'!S30</f>
        <v>385</v>
      </c>
      <c r="V8" s="3532">
        <f ca="1">'典型户型修正-商业'!R30</f>
        <v>24340</v>
      </c>
      <c r="W8" s="3532">
        <v>23660</v>
      </c>
      <c r="Y8" s="3536">
        <v>6</v>
      </c>
      <c r="Z8" s="3532">
        <v>4</v>
      </c>
      <c r="AA8" s="3532">
        <v>106</v>
      </c>
      <c r="AB8" s="3532">
        <v>100.67</v>
      </c>
      <c r="AC8" s="3532">
        <f ca="1">'典型户型修正-办公'!S757</f>
        <v>159</v>
      </c>
      <c r="AD8" s="3532">
        <f ca="1">'典型户型修正-办公'!R757</f>
        <v>15765</v>
      </c>
      <c r="AE8" s="3532">
        <v>15672</v>
      </c>
      <c r="AG8" s="3536">
        <v>6</v>
      </c>
      <c r="AH8" s="3532">
        <v>1006</v>
      </c>
      <c r="AI8" s="3532">
        <v>46.32</v>
      </c>
      <c r="AJ8" s="3532">
        <f ca="1">'典型户型修正-车库'!S29</f>
        <v>13.15</v>
      </c>
      <c r="AK8" s="3532">
        <f ca="1">'典型户型修正-车库'!T29</f>
        <v>2839</v>
      </c>
      <c r="AL8" s="3532">
        <v>3068</v>
      </c>
    </row>
    <row r="9" spans="1:38" ht="14.25" thickBot="1">
      <c r="A9" s="3536">
        <v>7</v>
      </c>
      <c r="B9" s="3532">
        <v>1</v>
      </c>
      <c r="C9" s="3532">
        <v>107</v>
      </c>
      <c r="D9" s="3532">
        <v>99.47</v>
      </c>
      <c r="E9" s="3532">
        <f ca="1">'典型户型修正-办公'!S445</f>
        <v>160</v>
      </c>
      <c r="F9" s="3532">
        <f ca="1">'典型户型修正-办公'!R445</f>
        <v>16080</v>
      </c>
      <c r="G9" s="3532">
        <v>15985</v>
      </c>
      <c r="I9" s="3536">
        <v>7</v>
      </c>
      <c r="J9" s="3532">
        <v>2</v>
      </c>
      <c r="K9" s="3532">
        <v>107</v>
      </c>
      <c r="L9" s="3532">
        <v>68.78</v>
      </c>
      <c r="M9" s="3532">
        <f ca="1">'典型户型修正-办公'!S31</f>
        <v>108</v>
      </c>
      <c r="N9" s="3532">
        <f ca="1">'典型户型修正-办公'!R31</f>
        <v>15765</v>
      </c>
      <c r="O9" s="3532">
        <v>15672</v>
      </c>
      <c r="Q9" s="3536">
        <v>7</v>
      </c>
      <c r="R9" s="3532">
        <v>3</v>
      </c>
      <c r="S9" s="3532">
        <v>7</v>
      </c>
      <c r="T9" s="3532">
        <v>155.35</v>
      </c>
      <c r="U9" s="3532">
        <f ca="1">'典型户型修正-商业'!S31</f>
        <v>378</v>
      </c>
      <c r="V9" s="3532">
        <f ca="1">'典型户型修正-商业'!R31</f>
        <v>24340</v>
      </c>
      <c r="W9" s="3532">
        <v>23426</v>
      </c>
      <c r="Y9" s="3536">
        <v>7</v>
      </c>
      <c r="Z9" s="3532">
        <v>4</v>
      </c>
      <c r="AA9" s="3532">
        <v>107</v>
      </c>
      <c r="AB9" s="3532">
        <v>100.67</v>
      </c>
      <c r="AC9" s="3532">
        <f ca="1">'典型户型修正-办公'!S758</f>
        <v>159</v>
      </c>
      <c r="AD9" s="3532">
        <f ca="1">'典型户型修正-办公'!R758</f>
        <v>15765</v>
      </c>
      <c r="AE9" s="3532">
        <v>15672</v>
      </c>
      <c r="AG9" s="3536">
        <v>7</v>
      </c>
      <c r="AH9" s="3532">
        <v>1007</v>
      </c>
      <c r="AI9" s="3532">
        <v>46.32</v>
      </c>
      <c r="AJ9" s="3532">
        <f ca="1">'典型户型修正-车库'!S30</f>
        <v>13.15</v>
      </c>
      <c r="AK9" s="3532">
        <f ca="1">'典型户型修正-车库'!T30</f>
        <v>2839</v>
      </c>
      <c r="AL9" s="3532">
        <v>3068</v>
      </c>
    </row>
    <row r="10" spans="1:38" ht="14.25" thickBot="1">
      <c r="A10" s="3536">
        <v>8</v>
      </c>
      <c r="B10" s="3532">
        <v>1</v>
      </c>
      <c r="C10" s="3532">
        <v>108</v>
      </c>
      <c r="D10" s="3532">
        <v>68.94</v>
      </c>
      <c r="E10" s="3532">
        <f ca="1">'典型户型修正-办公'!S446</f>
        <v>111</v>
      </c>
      <c r="F10" s="3532">
        <f ca="1">'典型户型修正-办公'!R446</f>
        <v>16080</v>
      </c>
      <c r="G10" s="3532">
        <v>15985</v>
      </c>
      <c r="I10" s="3536">
        <v>8</v>
      </c>
      <c r="J10" s="3532">
        <v>2</v>
      </c>
      <c r="K10" s="3532">
        <v>108</v>
      </c>
      <c r="L10" s="3532">
        <v>88.24</v>
      </c>
      <c r="M10" s="3532">
        <f ca="1">'典型户型修正-办公'!S32</f>
        <v>139</v>
      </c>
      <c r="N10" s="3532">
        <f ca="1">'典型户型修正-办公'!R32</f>
        <v>15765</v>
      </c>
      <c r="O10" s="3532">
        <v>15672</v>
      </c>
      <c r="Q10" s="3536">
        <v>8</v>
      </c>
      <c r="R10" s="3532">
        <v>3</v>
      </c>
      <c r="S10" s="3532">
        <v>8</v>
      </c>
      <c r="T10" s="3532">
        <v>298.8</v>
      </c>
      <c r="U10" s="3532">
        <f ca="1">'典型户型修正-商业'!S32</f>
        <v>705</v>
      </c>
      <c r="V10" s="3532">
        <f ca="1">'典型户型修正-商业'!R32</f>
        <v>23610</v>
      </c>
      <c r="W10" s="3532">
        <v>23660</v>
      </c>
      <c r="Y10" s="3536">
        <v>8</v>
      </c>
      <c r="Z10" s="3532">
        <v>4</v>
      </c>
      <c r="AA10" s="3532">
        <v>108</v>
      </c>
      <c r="AB10" s="3532">
        <v>69.77</v>
      </c>
      <c r="AC10" s="3532">
        <f ca="1">'典型户型修正-办公'!S759</f>
        <v>110</v>
      </c>
      <c r="AD10" s="3532">
        <f ca="1">'典型户型修正-办公'!R759</f>
        <v>15765</v>
      </c>
      <c r="AE10" s="3532">
        <v>15672</v>
      </c>
      <c r="AG10" s="3536">
        <v>8</v>
      </c>
      <c r="AH10" s="3532">
        <v>1008</v>
      </c>
      <c r="AI10" s="3532">
        <v>46.32</v>
      </c>
      <c r="AJ10" s="3532">
        <f ca="1">'典型户型修正-车库'!S31</f>
        <v>13.15</v>
      </c>
      <c r="AK10" s="3532">
        <f ca="1">'典型户型修正-车库'!T31</f>
        <v>2839</v>
      </c>
      <c r="AL10" s="3532">
        <v>3068</v>
      </c>
    </row>
    <row r="11" spans="1:38" ht="14.25" thickBot="1">
      <c r="A11" s="3536">
        <v>9</v>
      </c>
      <c r="B11" s="3532">
        <v>1</v>
      </c>
      <c r="C11" s="3532">
        <v>109</v>
      </c>
      <c r="D11" s="3532">
        <v>88.44</v>
      </c>
      <c r="E11" s="3532">
        <f ca="1">'典型户型修正-办公'!S447</f>
        <v>142</v>
      </c>
      <c r="F11" s="3532">
        <f ca="1">'典型户型修正-办公'!R447</f>
        <v>16080</v>
      </c>
      <c r="G11" s="3532">
        <v>15985</v>
      </c>
      <c r="I11" s="3536">
        <v>9</v>
      </c>
      <c r="J11" s="3532">
        <v>2</v>
      </c>
      <c r="K11" s="3532">
        <v>109</v>
      </c>
      <c r="L11" s="3532">
        <v>96.56</v>
      </c>
      <c r="M11" s="3532">
        <f ca="1">'典型户型修正-办公'!S33</f>
        <v>152</v>
      </c>
      <c r="N11" s="3532">
        <f ca="1">'典型户型修正-办公'!R33</f>
        <v>15765</v>
      </c>
      <c r="O11" s="3532">
        <v>15672</v>
      </c>
      <c r="Q11" s="3536">
        <v>9</v>
      </c>
      <c r="R11" s="3532">
        <v>3</v>
      </c>
      <c r="S11" s="3532">
        <v>9</v>
      </c>
      <c r="T11" s="3540">
        <v>134.51</v>
      </c>
      <c r="U11" s="3540">
        <f ca="1">'典型户型修正-商业'!S24</f>
        <v>385</v>
      </c>
      <c r="V11" s="3540">
        <f ca="1">'典型户型修正-商业'!R24</f>
        <v>28635</v>
      </c>
      <c r="W11" s="3532">
        <v>27560</v>
      </c>
      <c r="Y11" s="3536">
        <v>9</v>
      </c>
      <c r="Z11" s="3532">
        <v>4</v>
      </c>
      <c r="AA11" s="3532">
        <v>109</v>
      </c>
      <c r="AB11" s="3532">
        <v>89.5</v>
      </c>
      <c r="AC11" s="3532">
        <f ca="1">'典型户型修正-办公'!S760</f>
        <v>141</v>
      </c>
      <c r="AD11" s="3532">
        <f ca="1">'典型户型修正-办公'!R760</f>
        <v>15765</v>
      </c>
      <c r="AE11" s="3532">
        <v>15672</v>
      </c>
      <c r="AG11" s="3536">
        <v>9</v>
      </c>
      <c r="AH11" s="3532">
        <v>1009</v>
      </c>
      <c r="AI11" s="3532">
        <v>46.32</v>
      </c>
      <c r="AJ11" s="3532">
        <f ca="1">'典型户型修正-车库'!S32</f>
        <v>13.15</v>
      </c>
      <c r="AK11" s="3532">
        <f ca="1">'典型户型修正-车库'!T32</f>
        <v>2839</v>
      </c>
      <c r="AL11" s="3532">
        <v>3068</v>
      </c>
    </row>
    <row r="12" spans="1:38" ht="14.25" thickBot="1">
      <c r="A12" s="3536">
        <v>10</v>
      </c>
      <c r="B12" s="3532">
        <v>1</v>
      </c>
      <c r="C12" s="3532">
        <v>110</v>
      </c>
      <c r="D12" s="3532">
        <v>96.78</v>
      </c>
      <c r="E12" s="3532">
        <f ca="1">'典型户型修正-办公'!S448</f>
        <v>156</v>
      </c>
      <c r="F12" s="3532">
        <f ca="1">'典型户型修正-办公'!R448</f>
        <v>16080</v>
      </c>
      <c r="G12" s="3532">
        <v>15985</v>
      </c>
      <c r="I12" s="3536">
        <v>10</v>
      </c>
      <c r="J12" s="3532">
        <v>2</v>
      </c>
      <c r="K12" s="3532">
        <v>110</v>
      </c>
      <c r="L12" s="3532">
        <v>100.21</v>
      </c>
      <c r="M12" s="3532">
        <f ca="1">'典型户型修正-办公'!S34</f>
        <v>158</v>
      </c>
      <c r="N12" s="3532">
        <f ca="1">'典型户型修正-办公'!R34</f>
        <v>15765</v>
      </c>
      <c r="O12" s="3532">
        <v>15672</v>
      </c>
      <c r="Q12" s="3536">
        <v>10</v>
      </c>
      <c r="R12" s="3532">
        <v>3</v>
      </c>
      <c r="S12" s="3532">
        <v>10</v>
      </c>
      <c r="T12" s="3532">
        <v>70.819999999999993</v>
      </c>
      <c r="U12" s="3532">
        <f ca="1">'典型户型修正-商业'!S33</f>
        <v>209</v>
      </c>
      <c r="V12" s="3532">
        <f ca="1">'典型户型修正-商业'!R33</f>
        <v>29494</v>
      </c>
      <c r="W12" s="3532">
        <v>28111</v>
      </c>
      <c r="Y12" s="3536">
        <v>10</v>
      </c>
      <c r="Z12" s="3532">
        <v>4</v>
      </c>
      <c r="AA12" s="3532">
        <v>110</v>
      </c>
      <c r="AB12" s="3532">
        <v>97.94</v>
      </c>
      <c r="AC12" s="3532">
        <f ca="1">'典型户型修正-办公'!S761</f>
        <v>154</v>
      </c>
      <c r="AD12" s="3532">
        <f ca="1">'典型户型修正-办公'!R761</f>
        <v>15765</v>
      </c>
      <c r="AE12" s="3532">
        <v>15672</v>
      </c>
      <c r="AG12" s="3536">
        <v>10</v>
      </c>
      <c r="AH12" s="3532">
        <v>1010</v>
      </c>
      <c r="AI12" s="3532">
        <v>46.32</v>
      </c>
      <c r="AJ12" s="3532">
        <f ca="1">'典型户型修正-车库'!S33</f>
        <v>13.15</v>
      </c>
      <c r="AK12" s="3532">
        <f ca="1">'典型户型修正-车库'!T33</f>
        <v>2839</v>
      </c>
      <c r="AL12" s="3532">
        <v>3068</v>
      </c>
    </row>
    <row r="13" spans="1:38" ht="14.25" thickBot="1">
      <c r="A13" s="3536">
        <v>11</v>
      </c>
      <c r="B13" s="3532">
        <v>1</v>
      </c>
      <c r="C13" s="3532">
        <v>111</v>
      </c>
      <c r="D13" s="3532">
        <v>100.44</v>
      </c>
      <c r="E13" s="3532">
        <f ca="1">'典型户型修正-办公'!S449</f>
        <v>162</v>
      </c>
      <c r="F13" s="3532">
        <f ca="1">'典型户型修正-办公'!R449</f>
        <v>16080</v>
      </c>
      <c r="G13" s="3532">
        <v>15985</v>
      </c>
      <c r="I13" s="3536">
        <v>11</v>
      </c>
      <c r="J13" s="3532">
        <v>2</v>
      </c>
      <c r="K13" s="3532">
        <v>111</v>
      </c>
      <c r="L13" s="3532">
        <v>99.01</v>
      </c>
      <c r="M13" s="3532">
        <f ca="1">'典型户型修正-办公'!S35</f>
        <v>156</v>
      </c>
      <c r="N13" s="3532">
        <f ca="1">'典型户型修正-办公'!R35</f>
        <v>15765</v>
      </c>
      <c r="O13" s="3532">
        <v>15672</v>
      </c>
      <c r="Q13" s="3536">
        <v>11</v>
      </c>
      <c r="R13" s="3532">
        <v>3</v>
      </c>
      <c r="S13" s="3532">
        <v>11</v>
      </c>
      <c r="T13" s="3532">
        <v>75.349999999999994</v>
      </c>
      <c r="U13" s="3532">
        <f ca="1">'典型户型修正-商业'!S34</f>
        <v>222</v>
      </c>
      <c r="V13" s="3532">
        <f ca="1">'典型户型修正-商业'!R34</f>
        <v>29494</v>
      </c>
      <c r="W13" s="3532">
        <v>28111</v>
      </c>
      <c r="Y13" s="3536">
        <v>11</v>
      </c>
      <c r="Z13" s="3532">
        <v>4</v>
      </c>
      <c r="AA13" s="3532">
        <v>111</v>
      </c>
      <c r="AB13" s="3532">
        <v>101.65</v>
      </c>
      <c r="AC13" s="3532">
        <f ca="1">'典型户型修正-办公'!S762</f>
        <v>160</v>
      </c>
      <c r="AD13" s="3532">
        <f ca="1">'典型户型修正-办公'!R762</f>
        <v>15765</v>
      </c>
      <c r="AE13" s="3532">
        <v>15672</v>
      </c>
      <c r="AG13" s="3536">
        <v>11</v>
      </c>
      <c r="AH13" s="3532">
        <v>1011</v>
      </c>
      <c r="AI13" s="3532">
        <v>46.32</v>
      </c>
      <c r="AJ13" s="3532">
        <f ca="1">'典型户型修正-车库'!S34</f>
        <v>13.15</v>
      </c>
      <c r="AK13" s="3532">
        <f ca="1">'典型户型修正-车库'!T34</f>
        <v>2839</v>
      </c>
      <c r="AL13" s="3532">
        <v>3068</v>
      </c>
    </row>
    <row r="14" spans="1:38" ht="14.25" thickBot="1">
      <c r="A14" s="3536">
        <v>12</v>
      </c>
      <c r="B14" s="3532">
        <v>1</v>
      </c>
      <c r="C14" s="3532">
        <v>112</v>
      </c>
      <c r="D14" s="3532">
        <v>98.9</v>
      </c>
      <c r="E14" s="3532">
        <f ca="1">'典型户型修正-办公'!S450</f>
        <v>159</v>
      </c>
      <c r="F14" s="3532">
        <f ca="1">'典型户型修正-办公'!R450</f>
        <v>16080</v>
      </c>
      <c r="G14" s="3532">
        <v>15985</v>
      </c>
      <c r="I14" s="3536">
        <v>12</v>
      </c>
      <c r="J14" s="3532">
        <v>2</v>
      </c>
      <c r="K14" s="3532">
        <v>201</v>
      </c>
      <c r="L14" s="3532">
        <v>51.33</v>
      </c>
      <c r="M14" s="3532">
        <f ca="1">'典型户型修正-办公'!S36</f>
        <v>76</v>
      </c>
      <c r="N14" s="3532">
        <f ca="1">'典型户型修正-办公'!R36</f>
        <v>14900</v>
      </c>
      <c r="O14" s="3532">
        <v>14811</v>
      </c>
      <c r="Q14" s="3536">
        <v>12</v>
      </c>
      <c r="R14" s="3532">
        <v>3</v>
      </c>
      <c r="S14" s="3532">
        <v>12</v>
      </c>
      <c r="T14" s="3532">
        <v>79.430000000000007</v>
      </c>
      <c r="U14" s="3532">
        <f ca="1">'典型户型修正-商业'!S35</f>
        <v>234</v>
      </c>
      <c r="V14" s="3532">
        <f ca="1">'典型户型修正-商业'!R35</f>
        <v>29494</v>
      </c>
      <c r="W14" s="3532">
        <v>28111</v>
      </c>
      <c r="Y14" s="3536">
        <v>12</v>
      </c>
      <c r="Z14" s="3532">
        <v>4</v>
      </c>
      <c r="AA14" s="3532">
        <v>112</v>
      </c>
      <c r="AB14" s="3532">
        <v>100.43</v>
      </c>
      <c r="AC14" s="3532">
        <f ca="1">'典型户型修正-办公'!S763</f>
        <v>158</v>
      </c>
      <c r="AD14" s="3532">
        <f ca="1">'典型户型修正-办公'!R763</f>
        <v>15765</v>
      </c>
      <c r="AE14" s="3532">
        <v>15672</v>
      </c>
      <c r="AG14" s="3536">
        <v>12</v>
      </c>
      <c r="AH14" s="3532">
        <v>1012</v>
      </c>
      <c r="AI14" s="3532">
        <v>46.32</v>
      </c>
      <c r="AJ14" s="3532">
        <f ca="1">'典型户型修正-车库'!S35</f>
        <v>13.15</v>
      </c>
      <c r="AK14" s="3532">
        <f ca="1">'典型户型修正-车库'!T35</f>
        <v>2839</v>
      </c>
      <c r="AL14" s="3532">
        <v>3068</v>
      </c>
    </row>
    <row r="15" spans="1:38" ht="14.25" thickBot="1">
      <c r="A15" s="3536">
        <v>13</v>
      </c>
      <c r="B15" s="3532">
        <v>1</v>
      </c>
      <c r="C15" s="3532">
        <v>201</v>
      </c>
      <c r="D15" s="3532">
        <v>55.18</v>
      </c>
      <c r="E15" s="3532">
        <f ca="1">'典型户型修正-办公'!S451</f>
        <v>88</v>
      </c>
      <c r="F15" s="3532">
        <f ca="1">'典型户型修正-办公'!R451</f>
        <v>15921</v>
      </c>
      <c r="G15" s="3532">
        <v>15827</v>
      </c>
      <c r="I15" s="3536">
        <v>13</v>
      </c>
      <c r="J15" s="3532">
        <v>2</v>
      </c>
      <c r="K15" s="3532">
        <v>202</v>
      </c>
      <c r="L15" s="3532">
        <v>49.62</v>
      </c>
      <c r="M15" s="3532">
        <f ca="1">'典型户型修正-办公'!S37</f>
        <v>74</v>
      </c>
      <c r="N15" s="3532">
        <f ca="1">'典型户型修正-办公'!R37</f>
        <v>14900</v>
      </c>
      <c r="O15" s="3532">
        <v>14811</v>
      </c>
      <c r="Q15" s="3647" t="s">
        <v>3400</v>
      </c>
      <c r="R15" s="3648"/>
      <c r="S15" s="3649"/>
      <c r="T15" s="3532">
        <v>1961.23</v>
      </c>
      <c r="U15" s="3532">
        <f ca="1">SUM(U3:U14)</f>
        <v>4875</v>
      </c>
      <c r="V15" s="3532" t="s">
        <v>43</v>
      </c>
      <c r="W15" s="3532" t="s">
        <v>43</v>
      </c>
      <c r="Y15" s="3536">
        <v>13</v>
      </c>
      <c r="Z15" s="3532">
        <v>4</v>
      </c>
      <c r="AA15" s="3532">
        <v>201</v>
      </c>
      <c r="AB15" s="3532">
        <v>57.43</v>
      </c>
      <c r="AC15" s="3532">
        <f ca="1">'典型户型修正-办公'!S764</f>
        <v>86</v>
      </c>
      <c r="AD15" s="3532">
        <f ca="1">'典型户型修正-办公'!R764</f>
        <v>14900</v>
      </c>
      <c r="AE15" s="3532">
        <v>14811</v>
      </c>
      <c r="AG15" s="3536">
        <v>13</v>
      </c>
      <c r="AH15" s="3532">
        <v>1013</v>
      </c>
      <c r="AI15" s="3532">
        <v>46.32</v>
      </c>
      <c r="AJ15" s="3532">
        <f ca="1">'典型户型修正-车库'!S36</f>
        <v>13.15</v>
      </c>
      <c r="AK15" s="3532">
        <f ca="1">'典型户型修正-车库'!T36</f>
        <v>2839</v>
      </c>
      <c r="AL15" s="3532">
        <v>3068</v>
      </c>
    </row>
    <row r="16" spans="1:38" ht="14.25" thickBot="1">
      <c r="A16" s="3536">
        <v>14</v>
      </c>
      <c r="B16" s="3532">
        <v>1</v>
      </c>
      <c r="C16" s="3532">
        <v>202</v>
      </c>
      <c r="D16" s="3532">
        <v>49.74</v>
      </c>
      <c r="E16" s="3532">
        <f ca="1">'典型户型修正-办公'!S452</f>
        <v>79</v>
      </c>
      <c r="F16" s="3532">
        <f ca="1">'典型户型修正-办公'!R452</f>
        <v>15921</v>
      </c>
      <c r="G16" s="3532">
        <v>15827</v>
      </c>
      <c r="I16" s="3536">
        <v>14</v>
      </c>
      <c r="J16" s="3532">
        <v>2</v>
      </c>
      <c r="K16" s="3532">
        <v>203</v>
      </c>
      <c r="L16" s="3532">
        <v>49.62</v>
      </c>
      <c r="M16" s="3532">
        <f ca="1">'典型户型修正-办公'!S38</f>
        <v>74</v>
      </c>
      <c r="N16" s="3532">
        <f ca="1">'典型户型修正-办公'!R38</f>
        <v>14900</v>
      </c>
      <c r="O16" s="3532">
        <v>14811</v>
      </c>
      <c r="Y16" s="3536">
        <v>14</v>
      </c>
      <c r="Z16" s="3532">
        <v>4</v>
      </c>
      <c r="AA16" s="3532">
        <v>202</v>
      </c>
      <c r="AB16" s="3532">
        <v>50.33</v>
      </c>
      <c r="AC16" s="3532">
        <f ca="1">'典型户型修正-办公'!S765</f>
        <v>75</v>
      </c>
      <c r="AD16" s="3532">
        <f ca="1">'典型户型修正-办公'!R765</f>
        <v>14900</v>
      </c>
      <c r="AE16" s="3532">
        <v>14811</v>
      </c>
      <c r="AG16" s="3536">
        <v>14</v>
      </c>
      <c r="AH16" s="3532">
        <v>1014</v>
      </c>
      <c r="AI16" s="3532">
        <v>46.32</v>
      </c>
      <c r="AJ16" s="3532">
        <f ca="1">'典型户型修正-车库'!S37</f>
        <v>13.15</v>
      </c>
      <c r="AK16" s="3532">
        <f ca="1">'典型户型修正-车库'!T37</f>
        <v>2839</v>
      </c>
      <c r="AL16" s="3532">
        <v>3068</v>
      </c>
    </row>
    <row r="17" spans="1:38" ht="14.25" thickBot="1">
      <c r="A17" s="3536">
        <v>15</v>
      </c>
      <c r="B17" s="3532">
        <v>1</v>
      </c>
      <c r="C17" s="3532">
        <v>203</v>
      </c>
      <c r="D17" s="3532">
        <v>49.74</v>
      </c>
      <c r="E17" s="3532">
        <f ca="1">'典型户型修正-办公'!S453</f>
        <v>79</v>
      </c>
      <c r="F17" s="3532">
        <f ca="1">'典型户型修正-办公'!R453</f>
        <v>15921</v>
      </c>
      <c r="G17" s="3532">
        <v>15827</v>
      </c>
      <c r="I17" s="3536">
        <v>15</v>
      </c>
      <c r="J17" s="3532">
        <v>2</v>
      </c>
      <c r="K17" s="3532">
        <v>204</v>
      </c>
      <c r="L17" s="3532">
        <v>49.62</v>
      </c>
      <c r="M17" s="3532">
        <f ca="1">'典型户型修正-办公'!S39</f>
        <v>74</v>
      </c>
      <c r="N17" s="3532">
        <f ca="1">'典型户型修正-办公'!R39</f>
        <v>14900</v>
      </c>
      <c r="O17" s="3532">
        <v>14811</v>
      </c>
      <c r="S17" s="3537" t="s">
        <v>4104</v>
      </c>
      <c r="T17" s="3538">
        <v>1961.23</v>
      </c>
      <c r="U17" s="3538">
        <v>4819</v>
      </c>
      <c r="Y17" s="3536">
        <v>15</v>
      </c>
      <c r="Z17" s="3532">
        <v>4</v>
      </c>
      <c r="AA17" s="3532">
        <v>203</v>
      </c>
      <c r="AB17" s="3532">
        <v>50.33</v>
      </c>
      <c r="AC17" s="3532">
        <f ca="1">'典型户型修正-办公'!S766</f>
        <v>75</v>
      </c>
      <c r="AD17" s="3532">
        <f ca="1">'典型户型修正-办公'!R766</f>
        <v>14900</v>
      </c>
      <c r="AE17" s="3532">
        <v>14811</v>
      </c>
      <c r="AG17" s="3536">
        <v>15</v>
      </c>
      <c r="AH17" s="3532">
        <v>1015</v>
      </c>
      <c r="AI17" s="3532">
        <v>46.32</v>
      </c>
      <c r="AJ17" s="3532">
        <f ca="1">'典型户型修正-车库'!S38</f>
        <v>13.15</v>
      </c>
      <c r="AK17" s="3532">
        <f ca="1">'典型户型修正-车库'!T38</f>
        <v>2839</v>
      </c>
      <c r="AL17" s="3532">
        <v>3068</v>
      </c>
    </row>
    <row r="18" spans="1:38" ht="14.25" thickBot="1">
      <c r="A18" s="3536">
        <v>16</v>
      </c>
      <c r="B18" s="3532">
        <v>1</v>
      </c>
      <c r="C18" s="3532">
        <v>204</v>
      </c>
      <c r="D18" s="3532">
        <v>49.74</v>
      </c>
      <c r="E18" s="3532">
        <f ca="1">'典型户型修正-办公'!S454</f>
        <v>79</v>
      </c>
      <c r="F18" s="3532">
        <f ca="1">'典型户型修正-办公'!R454</f>
        <v>15921</v>
      </c>
      <c r="G18" s="3532">
        <v>15827</v>
      </c>
      <c r="I18" s="3536">
        <v>16</v>
      </c>
      <c r="J18" s="3532">
        <v>2</v>
      </c>
      <c r="K18" s="3532">
        <v>205</v>
      </c>
      <c r="L18" s="3532">
        <v>49.62</v>
      </c>
      <c r="M18" s="3532">
        <f ca="1">'典型户型修正-办公'!S40</f>
        <v>74</v>
      </c>
      <c r="N18" s="3532">
        <f ca="1">'典型户型修正-办公'!R40</f>
        <v>14900</v>
      </c>
      <c r="O18" s="3532">
        <v>14811</v>
      </c>
      <c r="Y18" s="3536">
        <v>16</v>
      </c>
      <c r="Z18" s="3532">
        <v>4</v>
      </c>
      <c r="AA18" s="3532">
        <v>204</v>
      </c>
      <c r="AB18" s="3532">
        <v>50.33</v>
      </c>
      <c r="AC18" s="3532">
        <f ca="1">'典型户型修正-办公'!S767</f>
        <v>75</v>
      </c>
      <c r="AD18" s="3532">
        <f ca="1">'典型户型修正-办公'!R767</f>
        <v>14900</v>
      </c>
      <c r="AE18" s="3532">
        <v>14811</v>
      </c>
      <c r="AG18" s="3536">
        <v>16</v>
      </c>
      <c r="AH18" s="3532">
        <v>1016</v>
      </c>
      <c r="AI18" s="3532">
        <v>46.32</v>
      </c>
      <c r="AJ18" s="3532">
        <f ca="1">'典型户型修正-车库'!S39</f>
        <v>13.15</v>
      </c>
      <c r="AK18" s="3532">
        <f ca="1">'典型户型修正-车库'!T39</f>
        <v>2839</v>
      </c>
      <c r="AL18" s="3532">
        <v>3068</v>
      </c>
    </row>
    <row r="19" spans="1:38" ht="14.25" thickBot="1">
      <c r="A19" s="3536">
        <v>17</v>
      </c>
      <c r="B19" s="3532">
        <v>1</v>
      </c>
      <c r="C19" s="3532">
        <v>205</v>
      </c>
      <c r="D19" s="3532">
        <v>49.74</v>
      </c>
      <c r="E19" s="3532">
        <f ca="1">'典型户型修正-办公'!S455</f>
        <v>79</v>
      </c>
      <c r="F19" s="3532">
        <f ca="1">'典型户型修正-办公'!R455</f>
        <v>15921</v>
      </c>
      <c r="G19" s="3532">
        <v>15827</v>
      </c>
      <c r="I19" s="3536">
        <v>17</v>
      </c>
      <c r="J19" s="3532">
        <v>2</v>
      </c>
      <c r="K19" s="3532">
        <v>206</v>
      </c>
      <c r="L19" s="3532">
        <v>49.62</v>
      </c>
      <c r="M19" s="3532">
        <f ca="1">'典型户型修正-办公'!S41</f>
        <v>74</v>
      </c>
      <c r="N19" s="3532">
        <f ca="1">'典型户型修正-办公'!R41</f>
        <v>14900</v>
      </c>
      <c r="O19" s="3532">
        <v>14811</v>
      </c>
      <c r="Y19" s="3536">
        <v>17</v>
      </c>
      <c r="Z19" s="3532">
        <v>4</v>
      </c>
      <c r="AA19" s="3532">
        <v>205</v>
      </c>
      <c r="AB19" s="3532">
        <v>50.33</v>
      </c>
      <c r="AC19" s="3532">
        <f ca="1">'典型户型修正-办公'!S768</f>
        <v>75</v>
      </c>
      <c r="AD19" s="3532">
        <f ca="1">'典型户型修正-办公'!R768</f>
        <v>14900</v>
      </c>
      <c r="AE19" s="3532">
        <v>14811</v>
      </c>
      <c r="AG19" s="3536">
        <v>17</v>
      </c>
      <c r="AH19" s="3532">
        <v>1017</v>
      </c>
      <c r="AI19" s="3532">
        <v>46.32</v>
      </c>
      <c r="AJ19" s="3532">
        <f ca="1">'典型户型修正-车库'!S40</f>
        <v>13.15</v>
      </c>
      <c r="AK19" s="3532">
        <f ca="1">'典型户型修正-车库'!T40</f>
        <v>2839</v>
      </c>
      <c r="AL19" s="3532">
        <v>3068</v>
      </c>
    </row>
    <row r="20" spans="1:38" ht="14.25" thickBot="1">
      <c r="A20" s="3536">
        <v>18</v>
      </c>
      <c r="B20" s="3532">
        <v>1</v>
      </c>
      <c r="C20" s="3532">
        <v>206</v>
      </c>
      <c r="D20" s="3532">
        <v>49.74</v>
      </c>
      <c r="E20" s="3532">
        <f ca="1">'典型户型修正-办公'!S456</f>
        <v>79</v>
      </c>
      <c r="F20" s="3532">
        <f ca="1">'典型户型修正-办公'!R456</f>
        <v>15921</v>
      </c>
      <c r="G20" s="3532">
        <v>15827</v>
      </c>
      <c r="I20" s="3536">
        <v>18</v>
      </c>
      <c r="J20" s="3532">
        <v>2</v>
      </c>
      <c r="K20" s="3532">
        <v>207</v>
      </c>
      <c r="L20" s="3532">
        <v>49.62</v>
      </c>
      <c r="M20" s="3532">
        <f ca="1">'典型户型修正-办公'!S42</f>
        <v>74</v>
      </c>
      <c r="N20" s="3532">
        <f ca="1">'典型户型修正-办公'!R42</f>
        <v>14900</v>
      </c>
      <c r="O20" s="3532">
        <v>14811</v>
      </c>
      <c r="U20" s="3479"/>
      <c r="V20" s="3479"/>
      <c r="Y20" s="3536">
        <v>18</v>
      </c>
      <c r="Z20" s="3532">
        <v>4</v>
      </c>
      <c r="AA20" s="3532">
        <v>206</v>
      </c>
      <c r="AB20" s="3532">
        <v>50.33</v>
      </c>
      <c r="AC20" s="3532">
        <f ca="1">'典型户型修正-办公'!S769</f>
        <v>75</v>
      </c>
      <c r="AD20" s="3532">
        <f ca="1">'典型户型修正-办公'!R769</f>
        <v>14900</v>
      </c>
      <c r="AE20" s="3532">
        <v>14811</v>
      </c>
      <c r="AG20" s="3536">
        <v>18</v>
      </c>
      <c r="AH20" s="3532">
        <v>1018</v>
      </c>
      <c r="AI20" s="3532">
        <v>46.32</v>
      </c>
      <c r="AJ20" s="3532">
        <f ca="1">'典型户型修正-车库'!S41</f>
        <v>13.15</v>
      </c>
      <c r="AK20" s="3532">
        <f ca="1">'典型户型修正-车库'!T41</f>
        <v>2839</v>
      </c>
      <c r="AL20" s="3532">
        <v>3068</v>
      </c>
    </row>
    <row r="21" spans="1:38" ht="14.25" thickBot="1">
      <c r="A21" s="3536">
        <v>19</v>
      </c>
      <c r="B21" s="3532">
        <v>1</v>
      </c>
      <c r="C21" s="3532">
        <v>207</v>
      </c>
      <c r="D21" s="3532">
        <v>49.74</v>
      </c>
      <c r="E21" s="3532">
        <f ca="1">'典型户型修正-办公'!S457</f>
        <v>79</v>
      </c>
      <c r="F21" s="3532">
        <f ca="1">'典型户型修正-办公'!R457</f>
        <v>15921</v>
      </c>
      <c r="G21" s="3532">
        <v>15827</v>
      </c>
      <c r="I21" s="3536">
        <v>19</v>
      </c>
      <c r="J21" s="3532">
        <v>2</v>
      </c>
      <c r="K21" s="3532">
        <v>208</v>
      </c>
      <c r="L21" s="3532">
        <v>49.62</v>
      </c>
      <c r="M21" s="3532">
        <f ca="1">'典型户型修正-办公'!S43</f>
        <v>74</v>
      </c>
      <c r="N21" s="3532">
        <f ca="1">'典型户型修正-办公'!R43</f>
        <v>14900</v>
      </c>
      <c r="O21" s="3532">
        <v>14811</v>
      </c>
      <c r="U21" s="3479"/>
      <c r="V21" s="3479"/>
      <c r="Y21" s="3536">
        <v>19</v>
      </c>
      <c r="Z21" s="3532">
        <v>4</v>
      </c>
      <c r="AA21" s="3532">
        <v>207</v>
      </c>
      <c r="AB21" s="3532">
        <v>50.33</v>
      </c>
      <c r="AC21" s="3532">
        <f ca="1">'典型户型修正-办公'!S770</f>
        <v>75</v>
      </c>
      <c r="AD21" s="3532">
        <f ca="1">'典型户型修正-办公'!R770</f>
        <v>14900</v>
      </c>
      <c r="AE21" s="3532">
        <v>14811</v>
      </c>
      <c r="AG21" s="3536">
        <v>19</v>
      </c>
      <c r="AH21" s="3532">
        <v>1019</v>
      </c>
      <c r="AI21" s="3532">
        <v>46.32</v>
      </c>
      <c r="AJ21" s="3532">
        <f ca="1">'典型户型修正-车库'!S42</f>
        <v>13.15</v>
      </c>
      <c r="AK21" s="3532">
        <f ca="1">'典型户型修正-车库'!T42</f>
        <v>2839</v>
      </c>
      <c r="AL21" s="3532">
        <v>3068</v>
      </c>
    </row>
    <row r="22" spans="1:38" ht="14.25" thickBot="1">
      <c r="A22" s="3536">
        <v>20</v>
      </c>
      <c r="B22" s="3532">
        <v>1</v>
      </c>
      <c r="C22" s="3532">
        <v>208</v>
      </c>
      <c r="D22" s="3532">
        <v>49.74</v>
      </c>
      <c r="E22" s="3532">
        <f ca="1">'典型户型修正-办公'!S458</f>
        <v>79</v>
      </c>
      <c r="F22" s="3532">
        <f ca="1">'典型户型修正-办公'!R458</f>
        <v>15921</v>
      </c>
      <c r="G22" s="3532">
        <v>15827</v>
      </c>
      <c r="I22" s="3536">
        <v>20</v>
      </c>
      <c r="J22" s="3532">
        <v>2</v>
      </c>
      <c r="K22" s="3532">
        <v>209</v>
      </c>
      <c r="L22" s="3532">
        <v>49.62</v>
      </c>
      <c r="M22" s="3532">
        <f ca="1">'典型户型修正-办公'!S44</f>
        <v>74</v>
      </c>
      <c r="N22" s="3532">
        <f ca="1">'典型户型修正-办公'!R44</f>
        <v>14900</v>
      </c>
      <c r="O22" s="3532">
        <v>14811</v>
      </c>
      <c r="U22" s="3479"/>
      <c r="V22" s="3479"/>
      <c r="Y22" s="3536">
        <v>20</v>
      </c>
      <c r="Z22" s="3532">
        <v>4</v>
      </c>
      <c r="AA22" s="3532">
        <v>208</v>
      </c>
      <c r="AB22" s="3532">
        <v>50.33</v>
      </c>
      <c r="AC22" s="3532">
        <f ca="1">'典型户型修正-办公'!S771</f>
        <v>75</v>
      </c>
      <c r="AD22" s="3532">
        <f ca="1">'典型户型修正-办公'!R771</f>
        <v>14900</v>
      </c>
      <c r="AE22" s="3532">
        <v>14811</v>
      </c>
      <c r="AG22" s="3536">
        <v>20</v>
      </c>
      <c r="AH22" s="3532">
        <v>1020</v>
      </c>
      <c r="AI22" s="3532">
        <v>71.41</v>
      </c>
      <c r="AJ22" s="3532">
        <f ca="1">'典型户型修正-车库'!S43</f>
        <v>17.094999999999999</v>
      </c>
      <c r="AK22" s="3532">
        <f ca="1">'典型户型修正-车库'!T43</f>
        <v>2394</v>
      </c>
      <c r="AL22" s="3532">
        <v>3129</v>
      </c>
    </row>
    <row r="23" spans="1:38" ht="14.25" thickBot="1">
      <c r="A23" s="3536">
        <v>21</v>
      </c>
      <c r="B23" s="3532">
        <v>1</v>
      </c>
      <c r="C23" s="3532">
        <v>209</v>
      </c>
      <c r="D23" s="3532">
        <v>49.74</v>
      </c>
      <c r="E23" s="3532">
        <f ca="1">'典型户型修正-办公'!S459</f>
        <v>79</v>
      </c>
      <c r="F23" s="3532">
        <f ca="1">'典型户型修正-办公'!R459</f>
        <v>15921</v>
      </c>
      <c r="G23" s="3532">
        <v>15827</v>
      </c>
      <c r="I23" s="3536">
        <v>21</v>
      </c>
      <c r="J23" s="3532">
        <v>2</v>
      </c>
      <c r="K23" s="3532">
        <v>210</v>
      </c>
      <c r="L23" s="3532">
        <v>49.62</v>
      </c>
      <c r="M23" s="3532">
        <f ca="1">'典型户型修正-办公'!S45</f>
        <v>74</v>
      </c>
      <c r="N23" s="3532">
        <f ca="1">'典型户型修正-办公'!R45</f>
        <v>14900</v>
      </c>
      <c r="O23" s="3532">
        <v>14811</v>
      </c>
      <c r="U23" s="3479"/>
      <c r="V23" s="3479"/>
      <c r="Y23" s="3536">
        <v>21</v>
      </c>
      <c r="Z23" s="3532">
        <v>4</v>
      </c>
      <c r="AA23" s="3532">
        <v>209</v>
      </c>
      <c r="AB23" s="3532">
        <v>50.33</v>
      </c>
      <c r="AC23" s="3532">
        <f ca="1">'典型户型修正-办公'!S772</f>
        <v>75</v>
      </c>
      <c r="AD23" s="3532">
        <f ca="1">'典型户型修正-办公'!R772</f>
        <v>14900</v>
      </c>
      <c r="AE23" s="3532">
        <v>14811</v>
      </c>
      <c r="AG23" s="3536">
        <v>21</v>
      </c>
      <c r="AH23" s="3532">
        <v>1021</v>
      </c>
      <c r="AI23" s="3532">
        <v>71.41</v>
      </c>
      <c r="AJ23" s="3532">
        <f ca="1">'典型户型修正-车库'!S44</f>
        <v>17.094999999999999</v>
      </c>
      <c r="AK23" s="3532">
        <f ca="1">'典型户型修正-车库'!T44</f>
        <v>2394</v>
      </c>
      <c r="AL23" s="3532">
        <v>3129</v>
      </c>
    </row>
    <row r="24" spans="1:38" ht="14.25" thickBot="1">
      <c r="A24" s="3536">
        <v>22</v>
      </c>
      <c r="B24" s="3532">
        <v>1</v>
      </c>
      <c r="C24" s="3532">
        <v>210</v>
      </c>
      <c r="D24" s="3532">
        <v>49.74</v>
      </c>
      <c r="E24" s="3532">
        <f ca="1">'典型户型修正-办公'!S460</f>
        <v>79</v>
      </c>
      <c r="F24" s="3532">
        <f ca="1">'典型户型修正-办公'!R460</f>
        <v>15921</v>
      </c>
      <c r="G24" s="3532">
        <v>15827</v>
      </c>
      <c r="I24" s="3536">
        <v>22</v>
      </c>
      <c r="J24" s="3532">
        <v>2</v>
      </c>
      <c r="K24" s="3532">
        <v>211</v>
      </c>
      <c r="L24" s="3532">
        <v>49.62</v>
      </c>
      <c r="M24" s="3532">
        <f ca="1">'典型户型修正-办公'!S46</f>
        <v>74</v>
      </c>
      <c r="N24" s="3532">
        <f ca="1">'典型户型修正-办公'!R46</f>
        <v>14900</v>
      </c>
      <c r="O24" s="3532">
        <v>14811</v>
      </c>
      <c r="U24" s="3479"/>
      <c r="V24" s="3479"/>
      <c r="Y24" s="3536">
        <v>22</v>
      </c>
      <c r="Z24" s="3532">
        <v>4</v>
      </c>
      <c r="AA24" s="3532">
        <v>210</v>
      </c>
      <c r="AB24" s="3532">
        <v>50.33</v>
      </c>
      <c r="AC24" s="3532">
        <f ca="1">'典型户型修正-办公'!S773</f>
        <v>75</v>
      </c>
      <c r="AD24" s="3532">
        <f ca="1">'典型户型修正-办公'!R773</f>
        <v>14900</v>
      </c>
      <c r="AE24" s="3532">
        <v>14811</v>
      </c>
      <c r="AG24" s="3536">
        <v>14</v>
      </c>
      <c r="AH24" s="3532">
        <v>1022</v>
      </c>
      <c r="AI24" s="3532">
        <v>46.32</v>
      </c>
      <c r="AJ24" s="3532">
        <f ca="1">'典型户型修正-车库'!S45</f>
        <v>13.15</v>
      </c>
      <c r="AK24" s="3532">
        <f ca="1">'典型户型修正-车库'!T45</f>
        <v>2839</v>
      </c>
      <c r="AL24" s="3532">
        <v>3068</v>
      </c>
    </row>
    <row r="25" spans="1:38" ht="14.25" thickBot="1">
      <c r="A25" s="3536">
        <v>23</v>
      </c>
      <c r="B25" s="3532">
        <v>1</v>
      </c>
      <c r="C25" s="3532">
        <v>211</v>
      </c>
      <c r="D25" s="3532">
        <v>49.74</v>
      </c>
      <c r="E25" s="3532">
        <f ca="1">'典型户型修正-办公'!S461</f>
        <v>79</v>
      </c>
      <c r="F25" s="3532">
        <f ca="1">'典型户型修正-办公'!R461</f>
        <v>15921</v>
      </c>
      <c r="G25" s="3532">
        <v>15827</v>
      </c>
      <c r="I25" s="3536">
        <v>23</v>
      </c>
      <c r="J25" s="3532">
        <v>2</v>
      </c>
      <c r="K25" s="3532">
        <v>212</v>
      </c>
      <c r="L25" s="3532">
        <v>49.62</v>
      </c>
      <c r="M25" s="3532">
        <f ca="1">'典型户型修正-办公'!S47</f>
        <v>74</v>
      </c>
      <c r="N25" s="3532">
        <f ca="1">'典型户型修正-办公'!R47</f>
        <v>14900</v>
      </c>
      <c r="O25" s="3532">
        <v>14811</v>
      </c>
      <c r="U25" s="3479"/>
      <c r="V25" s="3479"/>
      <c r="Y25" s="3536">
        <v>23</v>
      </c>
      <c r="Z25" s="3532">
        <v>4</v>
      </c>
      <c r="AA25" s="3532">
        <v>211</v>
      </c>
      <c r="AB25" s="3532">
        <v>50.33</v>
      </c>
      <c r="AC25" s="3532">
        <f ca="1">'典型户型修正-办公'!S774</f>
        <v>75</v>
      </c>
      <c r="AD25" s="3532">
        <f ca="1">'典型户型修正-办公'!R774</f>
        <v>14900</v>
      </c>
      <c r="AE25" s="3532">
        <v>14811</v>
      </c>
      <c r="AG25" s="3536">
        <v>23</v>
      </c>
      <c r="AH25" s="3532">
        <v>1023</v>
      </c>
      <c r="AI25" s="3532">
        <v>46.32</v>
      </c>
      <c r="AJ25" s="3532">
        <f ca="1">'典型户型修正-车库'!S46</f>
        <v>13.15</v>
      </c>
      <c r="AK25" s="3532">
        <f ca="1">'典型户型修正-车库'!T46</f>
        <v>2839</v>
      </c>
      <c r="AL25" s="3532">
        <v>3068</v>
      </c>
    </row>
    <row r="26" spans="1:38" ht="14.25" thickBot="1">
      <c r="A26" s="3536">
        <v>24</v>
      </c>
      <c r="B26" s="3532">
        <v>1</v>
      </c>
      <c r="C26" s="3532">
        <v>212</v>
      </c>
      <c r="D26" s="3532">
        <v>49.74</v>
      </c>
      <c r="E26" s="3532">
        <f ca="1">'典型户型修正-办公'!S462</f>
        <v>79</v>
      </c>
      <c r="F26" s="3532">
        <f ca="1">'典型户型修正-办公'!R462</f>
        <v>15921</v>
      </c>
      <c r="G26" s="3532">
        <v>15827</v>
      </c>
      <c r="I26" s="3536">
        <v>24</v>
      </c>
      <c r="J26" s="3532">
        <v>2</v>
      </c>
      <c r="K26" s="3532">
        <v>213</v>
      </c>
      <c r="L26" s="3532">
        <v>49.62</v>
      </c>
      <c r="M26" s="3532">
        <f ca="1">'典型户型修正-办公'!S48</f>
        <v>74</v>
      </c>
      <c r="N26" s="3532">
        <f ca="1">'典型户型修正-办公'!R48</f>
        <v>14900</v>
      </c>
      <c r="O26" s="3532">
        <v>14811</v>
      </c>
      <c r="U26" s="3479"/>
      <c r="V26" s="3479"/>
      <c r="Y26" s="3536">
        <v>24</v>
      </c>
      <c r="Z26" s="3532">
        <v>4</v>
      </c>
      <c r="AA26" s="3532">
        <v>212</v>
      </c>
      <c r="AB26" s="3532">
        <v>50.33</v>
      </c>
      <c r="AC26" s="3532">
        <f ca="1">'典型户型修正-办公'!S775</f>
        <v>75</v>
      </c>
      <c r="AD26" s="3532">
        <f ca="1">'典型户型修正-办公'!R775</f>
        <v>14900</v>
      </c>
      <c r="AE26" s="3532">
        <v>14811</v>
      </c>
      <c r="AG26" s="3536">
        <v>24</v>
      </c>
      <c r="AH26" s="3532">
        <v>1024</v>
      </c>
      <c r="AI26" s="3532">
        <v>46.32</v>
      </c>
      <c r="AJ26" s="3532">
        <f ca="1">'典型户型修正-车库'!S47</f>
        <v>13.15</v>
      </c>
      <c r="AK26" s="3532">
        <f ca="1">'典型户型修正-车库'!T47</f>
        <v>2839</v>
      </c>
      <c r="AL26" s="3532">
        <v>3068</v>
      </c>
    </row>
    <row r="27" spans="1:38" ht="14.25" thickBot="1">
      <c r="A27" s="3536">
        <v>25</v>
      </c>
      <c r="B27" s="3532">
        <v>1</v>
      </c>
      <c r="C27" s="3532">
        <v>213</v>
      </c>
      <c r="D27" s="3532">
        <v>49.74</v>
      </c>
      <c r="E27" s="3532">
        <f ca="1">'典型户型修正-办公'!S463</f>
        <v>79</v>
      </c>
      <c r="F27" s="3532">
        <f ca="1">'典型户型修正-办公'!R463</f>
        <v>15921</v>
      </c>
      <c r="G27" s="3532">
        <v>15827</v>
      </c>
      <c r="I27" s="3536">
        <v>25</v>
      </c>
      <c r="J27" s="3532">
        <v>2</v>
      </c>
      <c r="K27" s="3532">
        <v>214</v>
      </c>
      <c r="L27" s="3532">
        <v>49.62</v>
      </c>
      <c r="M27" s="3532">
        <f ca="1">'典型户型修正-办公'!S49</f>
        <v>74</v>
      </c>
      <c r="N27" s="3532">
        <f ca="1">'典型户型修正-办公'!R49</f>
        <v>14900</v>
      </c>
      <c r="O27" s="3532">
        <v>14811</v>
      </c>
      <c r="U27" s="3479"/>
      <c r="V27" s="3479"/>
      <c r="Y27" s="3536">
        <v>25</v>
      </c>
      <c r="Z27" s="3532">
        <v>4</v>
      </c>
      <c r="AA27" s="3532">
        <v>213</v>
      </c>
      <c r="AB27" s="3532">
        <v>50.33</v>
      </c>
      <c r="AC27" s="3532">
        <f ca="1">'典型户型修正-办公'!S776</f>
        <v>75</v>
      </c>
      <c r="AD27" s="3532">
        <f ca="1">'典型户型修正-办公'!R776</f>
        <v>14900</v>
      </c>
      <c r="AE27" s="3532">
        <v>14811</v>
      </c>
      <c r="AG27" s="3536">
        <v>25</v>
      </c>
      <c r="AH27" s="3532">
        <v>1025</v>
      </c>
      <c r="AI27" s="3532">
        <v>46.32</v>
      </c>
      <c r="AJ27" s="3532">
        <f ca="1">'典型户型修正-车库'!S48</f>
        <v>13.15</v>
      </c>
      <c r="AK27" s="3532">
        <f ca="1">'典型户型修正-车库'!T48</f>
        <v>2839</v>
      </c>
      <c r="AL27" s="3532">
        <v>3068</v>
      </c>
    </row>
    <row r="28" spans="1:38" ht="14.25" thickBot="1">
      <c r="A28" s="3536">
        <v>26</v>
      </c>
      <c r="B28" s="3532">
        <v>1</v>
      </c>
      <c r="C28" s="3532">
        <v>214</v>
      </c>
      <c r="D28" s="3532">
        <v>49.74</v>
      </c>
      <c r="E28" s="3532">
        <f ca="1">'典型户型修正-办公'!S464</f>
        <v>79</v>
      </c>
      <c r="F28" s="3532">
        <f ca="1">'典型户型修正-办公'!R464</f>
        <v>15921</v>
      </c>
      <c r="G28" s="3532">
        <v>15827</v>
      </c>
      <c r="I28" s="3536">
        <v>26</v>
      </c>
      <c r="J28" s="3532">
        <v>2</v>
      </c>
      <c r="K28" s="3532">
        <v>215</v>
      </c>
      <c r="L28" s="3532">
        <v>49.62</v>
      </c>
      <c r="M28" s="3532">
        <f ca="1">'典型户型修正-办公'!S50</f>
        <v>74</v>
      </c>
      <c r="N28" s="3532">
        <f ca="1">'典型户型修正-办公'!R50</f>
        <v>14900</v>
      </c>
      <c r="O28" s="3532">
        <v>14811</v>
      </c>
      <c r="U28" s="3479"/>
      <c r="V28" s="3479"/>
      <c r="Y28" s="3536">
        <v>26</v>
      </c>
      <c r="Z28" s="3532">
        <v>4</v>
      </c>
      <c r="AA28" s="3532">
        <v>214</v>
      </c>
      <c r="AB28" s="3532">
        <v>50.33</v>
      </c>
      <c r="AC28" s="3532">
        <f ca="1">'典型户型修正-办公'!S777</f>
        <v>75</v>
      </c>
      <c r="AD28" s="3532">
        <f ca="1">'典型户型修正-办公'!R777</f>
        <v>14900</v>
      </c>
      <c r="AE28" s="3532">
        <v>14811</v>
      </c>
      <c r="AG28" s="3536">
        <v>26</v>
      </c>
      <c r="AH28" s="3532">
        <v>1026</v>
      </c>
      <c r="AI28" s="3532">
        <v>46.32</v>
      </c>
      <c r="AJ28" s="3532">
        <f ca="1">'典型户型修正-车库'!S49</f>
        <v>13.15</v>
      </c>
      <c r="AK28" s="3532">
        <f ca="1">'典型户型修正-车库'!T49</f>
        <v>2839</v>
      </c>
      <c r="AL28" s="3532">
        <v>3068</v>
      </c>
    </row>
    <row r="29" spans="1:38" ht="14.25" thickBot="1">
      <c r="A29" s="3536">
        <v>27</v>
      </c>
      <c r="B29" s="3532">
        <v>1</v>
      </c>
      <c r="C29" s="3532">
        <v>215</v>
      </c>
      <c r="D29" s="3532">
        <v>68.94</v>
      </c>
      <c r="E29" s="3532">
        <f ca="1">'典型户型修正-办公'!S465</f>
        <v>111</v>
      </c>
      <c r="F29" s="3532">
        <f ca="1">'典型户型修正-办公'!R465</f>
        <v>16080</v>
      </c>
      <c r="G29" s="3532">
        <v>15985</v>
      </c>
      <c r="I29" s="3536">
        <v>27</v>
      </c>
      <c r="J29" s="3532">
        <v>2</v>
      </c>
      <c r="K29" s="3532">
        <v>216</v>
      </c>
      <c r="L29" s="3532">
        <v>68.78</v>
      </c>
      <c r="M29" s="3532">
        <f ca="1">'典型户型修正-办公'!S51</f>
        <v>104</v>
      </c>
      <c r="N29" s="3532">
        <f ca="1">'典型户型修正-办公'!R51</f>
        <v>15048</v>
      </c>
      <c r="O29" s="3532">
        <v>14959</v>
      </c>
      <c r="U29" s="3479"/>
      <c r="V29" s="3479"/>
      <c r="Y29" s="3536">
        <v>27</v>
      </c>
      <c r="Z29" s="3532">
        <v>4</v>
      </c>
      <c r="AA29" s="3532">
        <v>215</v>
      </c>
      <c r="AB29" s="3532">
        <v>50.33</v>
      </c>
      <c r="AC29" s="3532">
        <f ca="1">'典型户型修正-办公'!S778</f>
        <v>75</v>
      </c>
      <c r="AD29" s="3532">
        <f ca="1">'典型户型修正-办公'!R778</f>
        <v>14900</v>
      </c>
      <c r="AE29" s="3532">
        <v>14811</v>
      </c>
      <c r="AG29" s="3536">
        <v>27</v>
      </c>
      <c r="AH29" s="3532">
        <v>1027</v>
      </c>
      <c r="AI29" s="3532">
        <v>46.32</v>
      </c>
      <c r="AJ29" s="3532">
        <f ca="1">'典型户型修正-车库'!S50</f>
        <v>13.15</v>
      </c>
      <c r="AK29" s="3532">
        <f ca="1">'典型户型修正-车库'!T50</f>
        <v>2839</v>
      </c>
      <c r="AL29" s="3532">
        <v>3068</v>
      </c>
    </row>
    <row r="30" spans="1:38" ht="14.25" thickBot="1">
      <c r="A30" s="3536">
        <v>28</v>
      </c>
      <c r="B30" s="3532">
        <v>1</v>
      </c>
      <c r="C30" s="3532">
        <v>216</v>
      </c>
      <c r="D30" s="3532">
        <v>39.58</v>
      </c>
      <c r="E30" s="3532">
        <f ca="1">'典型户型修正-办公'!S466</f>
        <v>63</v>
      </c>
      <c r="F30" s="3532">
        <f ca="1">'典型户型修正-办公'!R466</f>
        <v>15921</v>
      </c>
      <c r="G30" s="3532">
        <v>15827</v>
      </c>
      <c r="I30" s="3536">
        <v>28</v>
      </c>
      <c r="J30" s="3532">
        <v>2</v>
      </c>
      <c r="K30" s="3532">
        <v>217</v>
      </c>
      <c r="L30" s="3532">
        <v>39.49</v>
      </c>
      <c r="M30" s="3532">
        <f ca="1">'典型户型修正-办公'!S52</f>
        <v>59</v>
      </c>
      <c r="N30" s="3532">
        <f ca="1">'典型户型修正-办公'!R52</f>
        <v>14900</v>
      </c>
      <c r="O30" s="3532">
        <v>14811</v>
      </c>
      <c r="U30" s="3479"/>
      <c r="V30" s="3479"/>
      <c r="Y30" s="3536">
        <v>28</v>
      </c>
      <c r="Z30" s="3532">
        <v>4</v>
      </c>
      <c r="AA30" s="3532">
        <v>216</v>
      </c>
      <c r="AB30" s="3532">
        <v>69.77</v>
      </c>
      <c r="AC30" s="3532">
        <f ca="1">'典型户型修正-办公'!S779</f>
        <v>105</v>
      </c>
      <c r="AD30" s="3532">
        <f ca="1">'典型户型修正-办公'!R779</f>
        <v>15048</v>
      </c>
      <c r="AE30" s="3532">
        <v>14959</v>
      </c>
      <c r="AG30" s="3536">
        <v>28</v>
      </c>
      <c r="AH30" s="3532">
        <v>1028</v>
      </c>
      <c r="AI30" s="3532">
        <v>46.32</v>
      </c>
      <c r="AJ30" s="3532">
        <f ca="1">'典型户型修正-车库'!S51</f>
        <v>13.15</v>
      </c>
      <c r="AK30" s="3532">
        <f ca="1">'典型户型修正-车库'!T51</f>
        <v>2839</v>
      </c>
      <c r="AL30" s="3532">
        <v>3068</v>
      </c>
    </row>
    <row r="31" spans="1:38" ht="14.25" thickBot="1">
      <c r="A31" s="3536">
        <v>29</v>
      </c>
      <c r="B31" s="3532">
        <v>1</v>
      </c>
      <c r="C31" s="3532">
        <v>217</v>
      </c>
      <c r="D31" s="3532">
        <v>42.88</v>
      </c>
      <c r="E31" s="3532">
        <f ca="1">'典型户型修正-办公'!S467</f>
        <v>68</v>
      </c>
      <c r="F31" s="3532">
        <f ca="1">'典型户型修正-办公'!R467</f>
        <v>15921</v>
      </c>
      <c r="G31" s="3532">
        <v>15827</v>
      </c>
      <c r="I31" s="3536">
        <v>29</v>
      </c>
      <c r="J31" s="3532">
        <v>2</v>
      </c>
      <c r="K31" s="3532">
        <v>218</v>
      </c>
      <c r="L31" s="3532">
        <v>42.78</v>
      </c>
      <c r="M31" s="3532">
        <f ca="1">'典型户型修正-办公'!S53</f>
        <v>64</v>
      </c>
      <c r="N31" s="3532">
        <f ca="1">'典型户型修正-办公'!R53</f>
        <v>14900</v>
      </c>
      <c r="O31" s="3532">
        <v>14811</v>
      </c>
      <c r="U31" s="3479"/>
      <c r="V31" s="3479"/>
      <c r="Y31" s="3536">
        <v>29</v>
      </c>
      <c r="Z31" s="3532">
        <v>4</v>
      </c>
      <c r="AA31" s="3532">
        <v>217</v>
      </c>
      <c r="AB31" s="3532">
        <v>40.06</v>
      </c>
      <c r="AC31" s="3532">
        <f ca="1">'典型户型修正-办公'!S780</f>
        <v>60</v>
      </c>
      <c r="AD31" s="3532">
        <f ca="1">'典型户型修正-办公'!R780</f>
        <v>14900</v>
      </c>
      <c r="AE31" s="3532">
        <v>14811</v>
      </c>
      <c r="AG31" s="3536">
        <v>29</v>
      </c>
      <c r="AH31" s="3532">
        <v>1029</v>
      </c>
      <c r="AI31" s="3532">
        <v>46.32</v>
      </c>
      <c r="AJ31" s="3532">
        <f ca="1">'典型户型修正-车库'!S52</f>
        <v>13.15</v>
      </c>
      <c r="AK31" s="3532">
        <f ca="1">'典型户型修正-车库'!T52</f>
        <v>2839</v>
      </c>
      <c r="AL31" s="3532">
        <v>3068</v>
      </c>
    </row>
    <row r="32" spans="1:38" ht="14.25" thickBot="1">
      <c r="A32" s="3536">
        <v>30</v>
      </c>
      <c r="B32" s="3532">
        <v>1</v>
      </c>
      <c r="C32" s="3532">
        <v>218</v>
      </c>
      <c r="D32" s="3532">
        <v>45.57</v>
      </c>
      <c r="E32" s="3532">
        <f ca="1">'典型户型修正-办公'!S468</f>
        <v>73</v>
      </c>
      <c r="F32" s="3532">
        <f ca="1">'典型户型修正-办公'!R468</f>
        <v>15921</v>
      </c>
      <c r="G32" s="3532">
        <v>15827</v>
      </c>
      <c r="I32" s="3536">
        <v>30</v>
      </c>
      <c r="J32" s="3532">
        <v>2</v>
      </c>
      <c r="K32" s="3532">
        <v>219</v>
      </c>
      <c r="L32" s="3532">
        <v>45.46</v>
      </c>
      <c r="M32" s="3532">
        <f ca="1">'典型户型修正-办公'!S54</f>
        <v>68</v>
      </c>
      <c r="N32" s="3532">
        <f ca="1">'典型户型修正-办公'!R54</f>
        <v>14900</v>
      </c>
      <c r="O32" s="3532">
        <v>14811</v>
      </c>
      <c r="U32" s="3479"/>
      <c r="V32" s="3479"/>
      <c r="Y32" s="3536">
        <v>30</v>
      </c>
      <c r="Z32" s="3532">
        <v>4</v>
      </c>
      <c r="AA32" s="3532">
        <v>218</v>
      </c>
      <c r="AB32" s="3532">
        <v>43.39</v>
      </c>
      <c r="AC32" s="3532">
        <f ca="1">'典型户型修正-办公'!S781</f>
        <v>65</v>
      </c>
      <c r="AD32" s="3532">
        <f ca="1">'典型户型修正-办公'!R781</f>
        <v>14900</v>
      </c>
      <c r="AE32" s="3532">
        <v>14811</v>
      </c>
      <c r="AG32" s="3536">
        <v>30</v>
      </c>
      <c r="AH32" s="3532">
        <v>1030</v>
      </c>
      <c r="AI32" s="3532">
        <v>46.32</v>
      </c>
      <c r="AJ32" s="3532">
        <f ca="1">'典型户型修正-车库'!S53</f>
        <v>13.15</v>
      </c>
      <c r="AK32" s="3532">
        <f ca="1">'典型户型修正-车库'!T53</f>
        <v>2839</v>
      </c>
      <c r="AL32" s="3532">
        <v>3068</v>
      </c>
    </row>
    <row r="33" spans="1:38" ht="14.25" thickBot="1">
      <c r="A33" s="3536">
        <v>31</v>
      </c>
      <c r="B33" s="3532">
        <v>1</v>
      </c>
      <c r="C33" s="3532">
        <v>219</v>
      </c>
      <c r="D33" s="3532">
        <v>47.67</v>
      </c>
      <c r="E33" s="3532">
        <f ca="1">'典型户型修正-办公'!S469</f>
        <v>76</v>
      </c>
      <c r="F33" s="3532">
        <f ca="1">'典型户型修正-办公'!R469</f>
        <v>15921</v>
      </c>
      <c r="G33" s="3532">
        <v>15827</v>
      </c>
      <c r="I33" s="3536">
        <v>31</v>
      </c>
      <c r="J33" s="3532">
        <v>2</v>
      </c>
      <c r="K33" s="3532">
        <v>220</v>
      </c>
      <c r="L33" s="3532">
        <v>47.56</v>
      </c>
      <c r="M33" s="3532">
        <f ca="1">'典型户型修正-办公'!S55</f>
        <v>71</v>
      </c>
      <c r="N33" s="3532">
        <f ca="1">'典型户型修正-办公'!R55</f>
        <v>14900</v>
      </c>
      <c r="O33" s="3532">
        <v>14811</v>
      </c>
      <c r="U33" s="3479"/>
      <c r="V33" s="3479"/>
      <c r="Y33" s="3536">
        <v>31</v>
      </c>
      <c r="Z33" s="3532">
        <v>4</v>
      </c>
      <c r="AA33" s="3532">
        <v>219</v>
      </c>
      <c r="AB33" s="3532">
        <v>46.11</v>
      </c>
      <c r="AC33" s="3532">
        <f ca="1">'典型户型修正-办公'!S782</f>
        <v>69</v>
      </c>
      <c r="AD33" s="3532">
        <f ca="1">'典型户型修正-办公'!R782</f>
        <v>14900</v>
      </c>
      <c r="AE33" s="3532">
        <v>14811</v>
      </c>
      <c r="AG33" s="3536">
        <v>31</v>
      </c>
      <c r="AH33" s="3532">
        <v>1031</v>
      </c>
      <c r="AI33" s="3532">
        <v>46.32</v>
      </c>
      <c r="AJ33" s="3532">
        <f ca="1">'典型户型修正-车库'!S54</f>
        <v>13.15</v>
      </c>
      <c r="AK33" s="3532">
        <f ca="1">'典型户型修正-车库'!T54</f>
        <v>2839</v>
      </c>
      <c r="AL33" s="3532">
        <v>3068</v>
      </c>
    </row>
    <row r="34" spans="1:38" ht="14.25" thickBot="1">
      <c r="A34" s="3536">
        <v>32</v>
      </c>
      <c r="B34" s="3532">
        <v>1</v>
      </c>
      <c r="C34" s="3532">
        <v>220</v>
      </c>
      <c r="D34" s="3532">
        <v>49.11</v>
      </c>
      <c r="E34" s="3532">
        <f ca="1">'典型户型修正-办公'!S470</f>
        <v>78</v>
      </c>
      <c r="F34" s="3532">
        <f ca="1">'典型户型修正-办公'!R470</f>
        <v>15921</v>
      </c>
      <c r="G34" s="3532">
        <v>15827</v>
      </c>
      <c r="I34" s="3536">
        <v>32</v>
      </c>
      <c r="J34" s="3532">
        <v>2</v>
      </c>
      <c r="K34" s="3532">
        <v>221</v>
      </c>
      <c r="L34" s="3532">
        <v>49</v>
      </c>
      <c r="M34" s="3532">
        <f ca="1">'典型户型修正-办公'!S56</f>
        <v>73</v>
      </c>
      <c r="N34" s="3532">
        <f ca="1">'典型户型修正-办公'!R56</f>
        <v>14900</v>
      </c>
      <c r="O34" s="3532">
        <v>14811</v>
      </c>
      <c r="U34" s="3479"/>
      <c r="Y34" s="3536">
        <v>32</v>
      </c>
      <c r="Z34" s="3532">
        <v>4</v>
      </c>
      <c r="AA34" s="3532">
        <v>220</v>
      </c>
      <c r="AB34" s="3532">
        <v>48.24</v>
      </c>
      <c r="AC34" s="3532">
        <f ca="1">'典型户型修正-办公'!S783</f>
        <v>72</v>
      </c>
      <c r="AD34" s="3532">
        <f ca="1">'典型户型修正-办公'!R783</f>
        <v>14900</v>
      </c>
      <c r="AE34" s="3532">
        <v>14811</v>
      </c>
      <c r="AG34" s="3536">
        <v>32</v>
      </c>
      <c r="AH34" s="3532">
        <v>1032</v>
      </c>
      <c r="AI34" s="3532">
        <v>71.41</v>
      </c>
      <c r="AJ34" s="3532">
        <f ca="1">'典型户型修正-车库'!S55</f>
        <v>17.094999999999999</v>
      </c>
      <c r="AK34" s="3532">
        <f ca="1">'典型户型修正-车库'!T55</f>
        <v>2394</v>
      </c>
      <c r="AL34" s="3532">
        <v>3129</v>
      </c>
    </row>
    <row r="35" spans="1:38" ht="14.25" thickBot="1">
      <c r="A35" s="3536">
        <v>33</v>
      </c>
      <c r="B35" s="3532">
        <v>1</v>
      </c>
      <c r="C35" s="3532">
        <v>221</v>
      </c>
      <c r="D35" s="3532">
        <v>50.09</v>
      </c>
      <c r="E35" s="3532">
        <f ca="1">'典型户型修正-办公'!S471</f>
        <v>80</v>
      </c>
      <c r="F35" s="3532">
        <f ca="1">'典型户型修正-办公'!R471</f>
        <v>15921</v>
      </c>
      <c r="G35" s="3532">
        <v>15827</v>
      </c>
      <c r="I35" s="3536">
        <v>33</v>
      </c>
      <c r="J35" s="3532">
        <v>2</v>
      </c>
      <c r="K35" s="3532">
        <v>222</v>
      </c>
      <c r="L35" s="3532">
        <v>49.98</v>
      </c>
      <c r="M35" s="3532">
        <f ca="1">'典型户型修正-办公'!S57</f>
        <v>74</v>
      </c>
      <c r="N35" s="3532">
        <f ca="1">'典型户型修正-办公'!R57</f>
        <v>14900</v>
      </c>
      <c r="O35" s="3532">
        <v>14811</v>
      </c>
      <c r="Y35" s="3536">
        <v>33</v>
      </c>
      <c r="Z35" s="3532">
        <v>4</v>
      </c>
      <c r="AA35" s="3532">
        <v>221</v>
      </c>
      <c r="AB35" s="3532">
        <v>49.7</v>
      </c>
      <c r="AC35" s="3532">
        <f ca="1">'典型户型修正-办公'!S784</f>
        <v>74</v>
      </c>
      <c r="AD35" s="3532">
        <f ca="1">'典型户型修正-办公'!R784</f>
        <v>14900</v>
      </c>
      <c r="AE35" s="3532">
        <v>14811</v>
      </c>
      <c r="AG35" s="3536">
        <v>33</v>
      </c>
      <c r="AH35" s="3532">
        <v>1033</v>
      </c>
      <c r="AI35" s="3532">
        <v>46.32</v>
      </c>
      <c r="AJ35" s="3532">
        <f ca="1">'典型户型修正-车库'!S56</f>
        <v>13.15</v>
      </c>
      <c r="AK35" s="3532">
        <f ca="1">'典型户型修正-车库'!T56</f>
        <v>2839</v>
      </c>
      <c r="AL35" s="3532">
        <v>3068</v>
      </c>
    </row>
    <row r="36" spans="1:38" ht="14.25" thickBot="1">
      <c r="A36" s="3536">
        <v>34</v>
      </c>
      <c r="B36" s="3532">
        <v>1</v>
      </c>
      <c r="C36" s="3532">
        <v>222</v>
      </c>
      <c r="D36" s="3532">
        <v>50.35</v>
      </c>
      <c r="E36" s="3532">
        <f ca="1">'典型户型修正-办公'!S472</f>
        <v>80</v>
      </c>
      <c r="F36" s="3532">
        <f ca="1">'典型户型修正-办公'!R472</f>
        <v>15921</v>
      </c>
      <c r="G36" s="3532">
        <v>15827</v>
      </c>
      <c r="I36" s="3536">
        <v>34</v>
      </c>
      <c r="J36" s="3532">
        <v>2</v>
      </c>
      <c r="K36" s="3532">
        <v>223</v>
      </c>
      <c r="L36" s="3532">
        <v>50.24</v>
      </c>
      <c r="M36" s="3532">
        <f ca="1">'典型户型修正-办公'!S58</f>
        <v>75</v>
      </c>
      <c r="N36" s="3532">
        <f ca="1">'典型户型修正-办公'!R58</f>
        <v>14900</v>
      </c>
      <c r="O36" s="3532">
        <v>14811</v>
      </c>
      <c r="Y36" s="3536">
        <v>34</v>
      </c>
      <c r="Z36" s="3532">
        <v>4</v>
      </c>
      <c r="AA36" s="3532">
        <v>222</v>
      </c>
      <c r="AB36" s="3532">
        <v>50.69</v>
      </c>
      <c r="AC36" s="3532">
        <f ca="1">'典型户型修正-办公'!S785</f>
        <v>76</v>
      </c>
      <c r="AD36" s="3532">
        <f ca="1">'典型户型修正-办公'!R785</f>
        <v>14900</v>
      </c>
      <c r="AE36" s="3532">
        <v>14811</v>
      </c>
      <c r="AG36" s="3536">
        <v>34</v>
      </c>
      <c r="AH36" s="3532">
        <v>1034</v>
      </c>
      <c r="AI36" s="3532">
        <v>46.32</v>
      </c>
      <c r="AJ36" s="3532">
        <f ca="1">'典型户型修正-车库'!S57</f>
        <v>13.15</v>
      </c>
      <c r="AK36" s="3532">
        <f ca="1">'典型户型修正-车库'!T57</f>
        <v>2839</v>
      </c>
      <c r="AL36" s="3532">
        <v>3068</v>
      </c>
    </row>
    <row r="37" spans="1:38" ht="14.25" thickBot="1">
      <c r="A37" s="3536">
        <v>35</v>
      </c>
      <c r="B37" s="3532">
        <v>1</v>
      </c>
      <c r="C37" s="3532">
        <v>223</v>
      </c>
      <c r="D37" s="3532">
        <v>50.07</v>
      </c>
      <c r="E37" s="3532">
        <f ca="1">'典型户型修正-办公'!S473</f>
        <v>80</v>
      </c>
      <c r="F37" s="3532">
        <f ca="1">'典型户型修正-办公'!R473</f>
        <v>15921</v>
      </c>
      <c r="G37" s="3532">
        <v>15827</v>
      </c>
      <c r="I37" s="3536">
        <v>35</v>
      </c>
      <c r="J37" s="3532">
        <v>2</v>
      </c>
      <c r="K37" s="3532">
        <v>224</v>
      </c>
      <c r="L37" s="3532">
        <v>49.95</v>
      </c>
      <c r="M37" s="3532">
        <f ca="1">'典型户型修正-办公'!S59</f>
        <v>74</v>
      </c>
      <c r="N37" s="3532">
        <f ca="1">'典型户型修正-办公'!R59</f>
        <v>14900</v>
      </c>
      <c r="O37" s="3532">
        <v>14811</v>
      </c>
      <c r="Y37" s="3536">
        <v>35</v>
      </c>
      <c r="Z37" s="3532">
        <v>4</v>
      </c>
      <c r="AA37" s="3532">
        <v>223</v>
      </c>
      <c r="AB37" s="3532">
        <v>50.96</v>
      </c>
      <c r="AC37" s="3532">
        <f ca="1">'典型户型修正-办公'!S786</f>
        <v>76</v>
      </c>
      <c r="AD37" s="3532">
        <f ca="1">'典型户型修正-办公'!R786</f>
        <v>14900</v>
      </c>
      <c r="AE37" s="3532">
        <v>14811</v>
      </c>
      <c r="AG37" s="3536">
        <v>35</v>
      </c>
      <c r="AH37" s="3532">
        <v>1035</v>
      </c>
      <c r="AI37" s="3532">
        <v>46.32</v>
      </c>
      <c r="AJ37" s="3532">
        <f ca="1">'典型户型修正-车库'!S58</f>
        <v>13.15</v>
      </c>
      <c r="AK37" s="3532">
        <f ca="1">'典型户型修正-车库'!T58</f>
        <v>2839</v>
      </c>
      <c r="AL37" s="3532">
        <v>3068</v>
      </c>
    </row>
    <row r="38" spans="1:38" ht="14.25" thickBot="1">
      <c r="A38" s="3536">
        <v>36</v>
      </c>
      <c r="B38" s="3532">
        <v>1</v>
      </c>
      <c r="C38" s="3532">
        <v>224</v>
      </c>
      <c r="D38" s="3532">
        <v>75.28</v>
      </c>
      <c r="E38" s="3532">
        <f ca="1">'典型户型修正-办公'!S474</f>
        <v>121</v>
      </c>
      <c r="F38" s="3532">
        <f ca="1">'典型户型修正-办公'!R474</f>
        <v>16080</v>
      </c>
      <c r="G38" s="3532">
        <v>15985</v>
      </c>
      <c r="I38" s="3536">
        <v>36</v>
      </c>
      <c r="J38" s="3532">
        <v>2</v>
      </c>
      <c r="K38" s="3532">
        <v>225</v>
      </c>
      <c r="L38" s="3532">
        <v>49.06</v>
      </c>
      <c r="M38" s="3532">
        <f ca="1">'典型户型修正-办公'!S60</f>
        <v>73</v>
      </c>
      <c r="N38" s="3532">
        <f ca="1">'典型户型修正-办公'!R60</f>
        <v>14900</v>
      </c>
      <c r="O38" s="3532">
        <v>14811</v>
      </c>
      <c r="Y38" s="3536">
        <v>36</v>
      </c>
      <c r="Z38" s="3532">
        <v>4</v>
      </c>
      <c r="AA38" s="3532">
        <v>224</v>
      </c>
      <c r="AB38" s="3532">
        <v>50.66</v>
      </c>
      <c r="AC38" s="3532">
        <f ca="1">'典型户型修正-办公'!S787</f>
        <v>75</v>
      </c>
      <c r="AD38" s="3532">
        <f ca="1">'典型户型修正-办公'!R787</f>
        <v>14900</v>
      </c>
      <c r="AE38" s="3532">
        <v>14811</v>
      </c>
      <c r="AG38" s="3536">
        <v>36</v>
      </c>
      <c r="AH38" s="3532">
        <v>1036</v>
      </c>
      <c r="AI38" s="3532">
        <v>46.32</v>
      </c>
      <c r="AJ38" s="3532">
        <f ca="1">'典型户型修正-车库'!S59</f>
        <v>13.15</v>
      </c>
      <c r="AK38" s="3532">
        <f ca="1">'典型户型修正-车库'!T59</f>
        <v>2839</v>
      </c>
      <c r="AL38" s="3532">
        <v>3068</v>
      </c>
    </row>
    <row r="39" spans="1:38" ht="14.25" thickBot="1">
      <c r="A39" s="3536">
        <v>37</v>
      </c>
      <c r="B39" s="3532">
        <v>1</v>
      </c>
      <c r="C39" s="3532">
        <v>301</v>
      </c>
      <c r="D39" s="3532">
        <v>50.15</v>
      </c>
      <c r="E39" s="3532">
        <f ca="1">'典型户型修正-办公'!S475</f>
        <v>73</v>
      </c>
      <c r="F39" s="3532">
        <f ca="1">'典型户型修正-办公'!R475</f>
        <v>14474</v>
      </c>
      <c r="G39" s="3532">
        <v>14388</v>
      </c>
      <c r="I39" s="3536">
        <v>37</v>
      </c>
      <c r="J39" s="3532">
        <v>2</v>
      </c>
      <c r="K39" s="3532">
        <v>226</v>
      </c>
      <c r="L39" s="3532">
        <v>72.27</v>
      </c>
      <c r="M39" s="3532">
        <f ca="1">'典型户型修正-办公'!S61</f>
        <v>109</v>
      </c>
      <c r="N39" s="3532">
        <f ca="1">'典型户型修正-办公'!R61</f>
        <v>15048</v>
      </c>
      <c r="O39" s="3532">
        <v>14959</v>
      </c>
      <c r="Y39" s="3536">
        <v>37</v>
      </c>
      <c r="Z39" s="3532">
        <v>4</v>
      </c>
      <c r="AA39" s="3532">
        <v>225</v>
      </c>
      <c r="AB39" s="3532">
        <v>49.77</v>
      </c>
      <c r="AC39" s="3532">
        <f ca="1">'典型户型修正-办公'!S788</f>
        <v>74</v>
      </c>
      <c r="AD39" s="3532">
        <f ca="1">'典型户型修正-办公'!R788</f>
        <v>14900</v>
      </c>
      <c r="AE39" s="3532">
        <v>14811</v>
      </c>
      <c r="AG39" s="3536">
        <v>37</v>
      </c>
      <c r="AH39" s="3532">
        <v>1037</v>
      </c>
      <c r="AI39" s="3532">
        <v>46.32</v>
      </c>
      <c r="AJ39" s="3532">
        <f ca="1">'典型户型修正-车库'!S60</f>
        <v>13.15</v>
      </c>
      <c r="AK39" s="3532">
        <f ca="1">'典型户型修正-车库'!T60</f>
        <v>2839</v>
      </c>
      <c r="AL39" s="3532">
        <v>3068</v>
      </c>
    </row>
    <row r="40" spans="1:38" ht="14.25" thickBot="1">
      <c r="A40" s="3536">
        <v>38</v>
      </c>
      <c r="B40" s="3532">
        <v>1</v>
      </c>
      <c r="C40" s="3532">
        <v>302</v>
      </c>
      <c r="D40" s="3532">
        <v>49.74</v>
      </c>
      <c r="E40" s="3532">
        <f ca="1">'典型户型修正-办公'!S476</f>
        <v>72</v>
      </c>
      <c r="F40" s="3532">
        <f ca="1">'典型户型修正-办公'!R476</f>
        <v>14474</v>
      </c>
      <c r="G40" s="3532">
        <v>14388</v>
      </c>
      <c r="I40" s="3536">
        <v>38</v>
      </c>
      <c r="J40" s="3532">
        <v>2</v>
      </c>
      <c r="K40" s="3532">
        <v>301</v>
      </c>
      <c r="L40" s="3532">
        <v>51.46</v>
      </c>
      <c r="M40" s="3540">
        <f ca="1">'典型户型修正-办公'!S24</f>
        <v>73</v>
      </c>
      <c r="N40" s="3540">
        <f ca="1">'典型户型修正-办公'!R24</f>
        <v>14190</v>
      </c>
      <c r="O40" s="3532">
        <v>14106</v>
      </c>
      <c r="Y40" s="3536">
        <v>38</v>
      </c>
      <c r="Z40" s="3532">
        <v>4</v>
      </c>
      <c r="AA40" s="3532">
        <v>226</v>
      </c>
      <c r="AB40" s="3532">
        <v>48.83</v>
      </c>
      <c r="AC40" s="3532">
        <f ca="1">'典型户型修正-办公'!S789</f>
        <v>73</v>
      </c>
      <c r="AD40" s="3532">
        <f ca="1">'典型户型修正-办公'!R789</f>
        <v>14900</v>
      </c>
      <c r="AE40" s="3532">
        <v>14811</v>
      </c>
      <c r="AG40" s="3536">
        <v>38</v>
      </c>
      <c r="AH40" s="3532">
        <v>1038</v>
      </c>
      <c r="AI40" s="3532">
        <v>46.32</v>
      </c>
      <c r="AJ40" s="3532">
        <f ca="1">'典型户型修正-车库'!S61</f>
        <v>13.15</v>
      </c>
      <c r="AK40" s="3532">
        <f ca="1">'典型户型修正-车库'!T61</f>
        <v>2839</v>
      </c>
      <c r="AL40" s="3532">
        <v>3068</v>
      </c>
    </row>
    <row r="41" spans="1:38" ht="14.25" thickBot="1">
      <c r="A41" s="3536">
        <v>39</v>
      </c>
      <c r="B41" s="3532">
        <v>1</v>
      </c>
      <c r="C41" s="3532">
        <v>303</v>
      </c>
      <c r="D41" s="3532">
        <v>49.74</v>
      </c>
      <c r="E41" s="3532">
        <f ca="1">'典型户型修正-办公'!S477</f>
        <v>72</v>
      </c>
      <c r="F41" s="3532">
        <f ca="1">'典型户型修正-办公'!R477</f>
        <v>14474</v>
      </c>
      <c r="G41" s="3532">
        <v>14388</v>
      </c>
      <c r="I41" s="3536">
        <v>39</v>
      </c>
      <c r="J41" s="3532">
        <v>2</v>
      </c>
      <c r="K41" s="3532">
        <v>302</v>
      </c>
      <c r="L41" s="3532">
        <v>49.62</v>
      </c>
      <c r="M41" s="3532">
        <f ca="1">'典型户型修正-办公'!S62</f>
        <v>70</v>
      </c>
      <c r="N41" s="3532">
        <f ca="1">'典型户型修正-办公'!R62</f>
        <v>14190</v>
      </c>
      <c r="O41" s="3532">
        <v>14106</v>
      </c>
      <c r="Y41" s="3536">
        <v>39</v>
      </c>
      <c r="Z41" s="3532">
        <v>4</v>
      </c>
      <c r="AA41" s="3532">
        <v>301</v>
      </c>
      <c r="AB41" s="3532">
        <v>52.2</v>
      </c>
      <c r="AC41" s="3532">
        <f ca="1">'典型户型修正-办公'!S790</f>
        <v>74</v>
      </c>
      <c r="AD41" s="3532">
        <f ca="1">'典型户型修正-办公'!R790</f>
        <v>14190</v>
      </c>
      <c r="AE41" s="3532">
        <v>14106</v>
      </c>
      <c r="AG41" s="3536">
        <v>39</v>
      </c>
      <c r="AH41" s="3532">
        <v>1039</v>
      </c>
      <c r="AI41" s="3532">
        <v>46.32</v>
      </c>
      <c r="AJ41" s="3532">
        <f ca="1">'典型户型修正-车库'!S62</f>
        <v>13.15</v>
      </c>
      <c r="AK41" s="3532">
        <f ca="1">'典型户型修正-车库'!T62</f>
        <v>2839</v>
      </c>
      <c r="AL41" s="3532">
        <v>3068</v>
      </c>
    </row>
    <row r="42" spans="1:38" ht="14.25" thickBot="1">
      <c r="A42" s="3536">
        <v>40</v>
      </c>
      <c r="B42" s="3532">
        <v>1</v>
      </c>
      <c r="C42" s="3532">
        <v>304</v>
      </c>
      <c r="D42" s="3532">
        <v>49.74</v>
      </c>
      <c r="E42" s="3532">
        <f ca="1">'典型户型修正-办公'!S478</f>
        <v>72</v>
      </c>
      <c r="F42" s="3532">
        <f ca="1">'典型户型修正-办公'!R478</f>
        <v>14474</v>
      </c>
      <c r="G42" s="3532">
        <v>14388</v>
      </c>
      <c r="I42" s="3536">
        <v>40</v>
      </c>
      <c r="J42" s="3532">
        <v>2</v>
      </c>
      <c r="K42" s="3532">
        <v>303</v>
      </c>
      <c r="L42" s="3532">
        <v>49.62</v>
      </c>
      <c r="M42" s="3532">
        <f ca="1">'典型户型修正-办公'!S63</f>
        <v>70</v>
      </c>
      <c r="N42" s="3532">
        <f ca="1">'典型户型修正-办公'!R63</f>
        <v>14190</v>
      </c>
      <c r="O42" s="3532">
        <v>14106</v>
      </c>
      <c r="Y42" s="3536">
        <v>40</v>
      </c>
      <c r="Z42" s="3532">
        <v>4</v>
      </c>
      <c r="AA42" s="3532">
        <v>302</v>
      </c>
      <c r="AB42" s="3532">
        <v>50.33</v>
      </c>
      <c r="AC42" s="3532">
        <f ca="1">'典型户型修正-办公'!S791</f>
        <v>71</v>
      </c>
      <c r="AD42" s="3532">
        <f ca="1">'典型户型修正-办公'!R791</f>
        <v>14190</v>
      </c>
      <c r="AE42" s="3532">
        <v>14106</v>
      </c>
      <c r="AG42" s="3536">
        <v>40</v>
      </c>
      <c r="AH42" s="3532">
        <v>1040</v>
      </c>
      <c r="AI42" s="3532">
        <v>46.32</v>
      </c>
      <c r="AJ42" s="3532">
        <f ca="1">'典型户型修正-车库'!S63</f>
        <v>13.15</v>
      </c>
      <c r="AK42" s="3532">
        <f ca="1">'典型户型修正-车库'!T63</f>
        <v>2839</v>
      </c>
      <c r="AL42" s="3532">
        <v>3068</v>
      </c>
    </row>
    <row r="43" spans="1:38" ht="14.25" thickBot="1">
      <c r="A43" s="3536">
        <v>41</v>
      </c>
      <c r="B43" s="3532">
        <v>1</v>
      </c>
      <c r="C43" s="3532">
        <v>305</v>
      </c>
      <c r="D43" s="3532">
        <v>49.74</v>
      </c>
      <c r="E43" s="3532">
        <f ca="1">'典型户型修正-办公'!S479</f>
        <v>72</v>
      </c>
      <c r="F43" s="3532">
        <f ca="1">'典型户型修正-办公'!R479</f>
        <v>14474</v>
      </c>
      <c r="G43" s="3532">
        <v>14388</v>
      </c>
      <c r="I43" s="3536">
        <v>41</v>
      </c>
      <c r="J43" s="3532">
        <v>2</v>
      </c>
      <c r="K43" s="3532">
        <v>304</v>
      </c>
      <c r="L43" s="3532">
        <v>49.62</v>
      </c>
      <c r="M43" s="3532">
        <f ca="1">'典型户型修正-办公'!S64</f>
        <v>70</v>
      </c>
      <c r="N43" s="3532">
        <f ca="1">'典型户型修正-办公'!R64</f>
        <v>14190</v>
      </c>
      <c r="O43" s="3532">
        <v>14106</v>
      </c>
      <c r="Y43" s="3536">
        <v>41</v>
      </c>
      <c r="Z43" s="3532">
        <v>4</v>
      </c>
      <c r="AA43" s="3532">
        <v>303</v>
      </c>
      <c r="AB43" s="3532">
        <v>50.33</v>
      </c>
      <c r="AC43" s="3532">
        <f ca="1">'典型户型修正-办公'!S792</f>
        <v>71</v>
      </c>
      <c r="AD43" s="3532">
        <f ca="1">'典型户型修正-办公'!R792</f>
        <v>14190</v>
      </c>
      <c r="AE43" s="3532">
        <v>14106</v>
      </c>
      <c r="AG43" s="3536">
        <v>41</v>
      </c>
      <c r="AH43" s="3532">
        <v>1041</v>
      </c>
      <c r="AI43" s="3532">
        <v>46.32</v>
      </c>
      <c r="AJ43" s="3532">
        <f ca="1">'典型户型修正-车库'!S64</f>
        <v>13.15</v>
      </c>
      <c r="AK43" s="3532">
        <f ca="1">'典型户型修正-车库'!T64</f>
        <v>2839</v>
      </c>
      <c r="AL43" s="3532">
        <v>3068</v>
      </c>
    </row>
    <row r="44" spans="1:38" ht="14.25" thickBot="1">
      <c r="A44" s="3536">
        <v>42</v>
      </c>
      <c r="B44" s="3532">
        <v>1</v>
      </c>
      <c r="C44" s="3532">
        <v>306</v>
      </c>
      <c r="D44" s="3532">
        <v>49.74</v>
      </c>
      <c r="E44" s="3532">
        <f ca="1">'典型户型修正-办公'!S480</f>
        <v>72</v>
      </c>
      <c r="F44" s="3532">
        <f ca="1">'典型户型修正-办公'!R480</f>
        <v>14474</v>
      </c>
      <c r="G44" s="3532">
        <v>14388</v>
      </c>
      <c r="I44" s="3536">
        <v>42</v>
      </c>
      <c r="J44" s="3532">
        <v>2</v>
      </c>
      <c r="K44" s="3532">
        <v>305</v>
      </c>
      <c r="L44" s="3532">
        <v>49.62</v>
      </c>
      <c r="M44" s="3532">
        <f ca="1">'典型户型修正-办公'!S65</f>
        <v>70</v>
      </c>
      <c r="N44" s="3532">
        <f ca="1">'典型户型修正-办公'!R65</f>
        <v>14190</v>
      </c>
      <c r="O44" s="3532">
        <v>14106</v>
      </c>
      <c r="Y44" s="3536">
        <v>42</v>
      </c>
      <c r="Z44" s="3532">
        <v>4</v>
      </c>
      <c r="AA44" s="3532">
        <v>304</v>
      </c>
      <c r="AB44" s="3532">
        <v>50.33</v>
      </c>
      <c r="AC44" s="3532">
        <f ca="1">'典型户型修正-办公'!S793</f>
        <v>71</v>
      </c>
      <c r="AD44" s="3532">
        <f ca="1">'典型户型修正-办公'!R793</f>
        <v>14190</v>
      </c>
      <c r="AE44" s="3532">
        <v>14106</v>
      </c>
      <c r="AG44" s="3536">
        <v>42</v>
      </c>
      <c r="AH44" s="3532">
        <v>1042</v>
      </c>
      <c r="AI44" s="3532">
        <v>46.32</v>
      </c>
      <c r="AJ44" s="3532">
        <f ca="1">'典型户型修正-车库'!S65</f>
        <v>13.15</v>
      </c>
      <c r="AK44" s="3532">
        <f ca="1">'典型户型修正-车库'!T65</f>
        <v>2839</v>
      </c>
      <c r="AL44" s="3532">
        <v>3068</v>
      </c>
    </row>
    <row r="45" spans="1:38" ht="14.25" thickBot="1">
      <c r="A45" s="3536">
        <v>43</v>
      </c>
      <c r="B45" s="3532">
        <v>1</v>
      </c>
      <c r="C45" s="3532">
        <v>307</v>
      </c>
      <c r="D45" s="3532">
        <v>49.74</v>
      </c>
      <c r="E45" s="3532">
        <f ca="1">'典型户型修正-办公'!S481</f>
        <v>72</v>
      </c>
      <c r="F45" s="3532">
        <f ca="1">'典型户型修正-办公'!R481</f>
        <v>14474</v>
      </c>
      <c r="G45" s="3532">
        <v>14388</v>
      </c>
      <c r="I45" s="3536">
        <v>43</v>
      </c>
      <c r="J45" s="3532">
        <v>2</v>
      </c>
      <c r="K45" s="3532">
        <v>306</v>
      </c>
      <c r="L45" s="3532">
        <v>49.62</v>
      </c>
      <c r="M45" s="3532">
        <f ca="1">'典型户型修正-办公'!S66</f>
        <v>70</v>
      </c>
      <c r="N45" s="3532">
        <f ca="1">'典型户型修正-办公'!R66</f>
        <v>14190</v>
      </c>
      <c r="O45" s="3532">
        <v>14106</v>
      </c>
      <c r="Y45" s="3536">
        <v>43</v>
      </c>
      <c r="Z45" s="3532">
        <v>4</v>
      </c>
      <c r="AA45" s="3532">
        <v>305</v>
      </c>
      <c r="AB45" s="3532">
        <v>50.33</v>
      </c>
      <c r="AC45" s="3532">
        <f ca="1">'典型户型修正-办公'!S794</f>
        <v>71</v>
      </c>
      <c r="AD45" s="3532">
        <f ca="1">'典型户型修正-办公'!R794</f>
        <v>14190</v>
      </c>
      <c r="AE45" s="3532">
        <v>14106</v>
      </c>
      <c r="AG45" s="3536">
        <v>43</v>
      </c>
      <c r="AH45" s="3532">
        <v>1043</v>
      </c>
      <c r="AI45" s="3532">
        <v>46.32</v>
      </c>
      <c r="AJ45" s="3532">
        <f ca="1">'典型户型修正-车库'!S66</f>
        <v>13.15</v>
      </c>
      <c r="AK45" s="3532">
        <f ca="1">'典型户型修正-车库'!T66</f>
        <v>2839</v>
      </c>
      <c r="AL45" s="3532">
        <v>3068</v>
      </c>
    </row>
    <row r="46" spans="1:38" ht="14.25" thickBot="1">
      <c r="A46" s="3536">
        <v>44</v>
      </c>
      <c r="B46" s="3532">
        <v>1</v>
      </c>
      <c r="C46" s="3532">
        <v>308</v>
      </c>
      <c r="D46" s="3532">
        <v>49.74</v>
      </c>
      <c r="E46" s="3532">
        <f ca="1">'典型户型修正-办公'!S482</f>
        <v>72</v>
      </c>
      <c r="F46" s="3532">
        <f ca="1">'典型户型修正-办公'!R482</f>
        <v>14474</v>
      </c>
      <c r="G46" s="3532">
        <v>14388</v>
      </c>
      <c r="I46" s="3536">
        <v>44</v>
      </c>
      <c r="J46" s="3532">
        <v>2</v>
      </c>
      <c r="K46" s="3532">
        <v>307</v>
      </c>
      <c r="L46" s="3532">
        <v>49.62</v>
      </c>
      <c r="M46" s="3532">
        <f ca="1">'典型户型修正-办公'!S67</f>
        <v>70</v>
      </c>
      <c r="N46" s="3532">
        <f ca="1">'典型户型修正-办公'!R67</f>
        <v>14190</v>
      </c>
      <c r="O46" s="3532">
        <v>14106</v>
      </c>
      <c r="Y46" s="3536">
        <v>44</v>
      </c>
      <c r="Z46" s="3532">
        <v>4</v>
      </c>
      <c r="AA46" s="3532">
        <v>306</v>
      </c>
      <c r="AB46" s="3532">
        <v>50.33</v>
      </c>
      <c r="AC46" s="3532">
        <f ca="1">'典型户型修正-办公'!S795</f>
        <v>71</v>
      </c>
      <c r="AD46" s="3532">
        <f ca="1">'典型户型修正-办公'!R795</f>
        <v>14190</v>
      </c>
      <c r="AE46" s="3532">
        <v>14106</v>
      </c>
      <c r="AG46" s="3536">
        <v>44</v>
      </c>
      <c r="AH46" s="3532">
        <v>1044</v>
      </c>
      <c r="AI46" s="3532">
        <v>46.32</v>
      </c>
      <c r="AJ46" s="3532">
        <f ca="1">'典型户型修正-车库'!S67</f>
        <v>13.15</v>
      </c>
      <c r="AK46" s="3532">
        <f ca="1">'典型户型修正-车库'!T67</f>
        <v>2839</v>
      </c>
      <c r="AL46" s="3532">
        <v>3068</v>
      </c>
    </row>
    <row r="47" spans="1:38" ht="14.25" thickBot="1">
      <c r="A47" s="3536">
        <v>45</v>
      </c>
      <c r="B47" s="3532">
        <v>1</v>
      </c>
      <c r="C47" s="3532">
        <v>309</v>
      </c>
      <c r="D47" s="3532">
        <v>49.74</v>
      </c>
      <c r="E47" s="3532">
        <f ca="1">'典型户型修正-办公'!S483</f>
        <v>72</v>
      </c>
      <c r="F47" s="3532">
        <f ca="1">'典型户型修正-办公'!R483</f>
        <v>14474</v>
      </c>
      <c r="G47" s="3532">
        <v>14388</v>
      </c>
      <c r="I47" s="3536">
        <v>45</v>
      </c>
      <c r="J47" s="3532">
        <v>2</v>
      </c>
      <c r="K47" s="3532">
        <v>308</v>
      </c>
      <c r="L47" s="3532">
        <v>49.62</v>
      </c>
      <c r="M47" s="3532">
        <f ca="1">'典型户型修正-办公'!S68</f>
        <v>70</v>
      </c>
      <c r="N47" s="3532">
        <f ca="1">'典型户型修正-办公'!R68</f>
        <v>14190</v>
      </c>
      <c r="O47" s="3532">
        <v>14106</v>
      </c>
      <c r="Y47" s="3536">
        <v>45</v>
      </c>
      <c r="Z47" s="3532">
        <v>4</v>
      </c>
      <c r="AA47" s="3532">
        <v>307</v>
      </c>
      <c r="AB47" s="3532">
        <v>50.33</v>
      </c>
      <c r="AC47" s="3532">
        <f ca="1">'典型户型修正-办公'!S796</f>
        <v>71</v>
      </c>
      <c r="AD47" s="3532">
        <f ca="1">'典型户型修正-办公'!R796</f>
        <v>14190</v>
      </c>
      <c r="AE47" s="3532">
        <v>14106</v>
      </c>
      <c r="AG47" s="3536">
        <v>45</v>
      </c>
      <c r="AH47" s="3532">
        <v>1045</v>
      </c>
      <c r="AI47" s="3532">
        <v>46.32</v>
      </c>
      <c r="AJ47" s="3532">
        <f ca="1">'典型户型修正-车库'!S68</f>
        <v>13.15</v>
      </c>
      <c r="AK47" s="3532">
        <f ca="1">'典型户型修正-车库'!T68</f>
        <v>2839</v>
      </c>
      <c r="AL47" s="3532">
        <v>3068</v>
      </c>
    </row>
    <row r="48" spans="1:38" ht="14.25" thickBot="1">
      <c r="A48" s="3536">
        <v>46</v>
      </c>
      <c r="B48" s="3532">
        <v>1</v>
      </c>
      <c r="C48" s="3532">
        <v>310</v>
      </c>
      <c r="D48" s="3532">
        <v>49.74</v>
      </c>
      <c r="E48" s="3532">
        <f ca="1">'典型户型修正-办公'!S484</f>
        <v>72</v>
      </c>
      <c r="F48" s="3532">
        <f ca="1">'典型户型修正-办公'!R484</f>
        <v>14474</v>
      </c>
      <c r="G48" s="3532">
        <v>14388</v>
      </c>
      <c r="I48" s="3536">
        <v>46</v>
      </c>
      <c r="J48" s="3532">
        <v>2</v>
      </c>
      <c r="K48" s="3532">
        <v>309</v>
      </c>
      <c r="L48" s="3532">
        <v>49.62</v>
      </c>
      <c r="M48" s="3532">
        <f ca="1">'典型户型修正-办公'!S69</f>
        <v>70</v>
      </c>
      <c r="N48" s="3532">
        <f ca="1">'典型户型修正-办公'!R69</f>
        <v>14190</v>
      </c>
      <c r="O48" s="3532">
        <v>14106</v>
      </c>
      <c r="Y48" s="3536">
        <v>46</v>
      </c>
      <c r="Z48" s="3532">
        <v>4</v>
      </c>
      <c r="AA48" s="3532">
        <v>308</v>
      </c>
      <c r="AB48" s="3532">
        <v>50.33</v>
      </c>
      <c r="AC48" s="3532">
        <f ca="1">'典型户型修正-办公'!S797</f>
        <v>71</v>
      </c>
      <c r="AD48" s="3532">
        <f ca="1">'典型户型修正-办公'!R797</f>
        <v>14190</v>
      </c>
      <c r="AE48" s="3532">
        <v>14106</v>
      </c>
      <c r="AG48" s="3536">
        <v>46</v>
      </c>
      <c r="AH48" s="3532">
        <v>1046</v>
      </c>
      <c r="AI48" s="3532">
        <v>46.32</v>
      </c>
      <c r="AJ48" s="3532">
        <f ca="1">'典型户型修正-车库'!S69</f>
        <v>13.15</v>
      </c>
      <c r="AK48" s="3532">
        <f ca="1">'典型户型修正-车库'!T69</f>
        <v>2839</v>
      </c>
      <c r="AL48" s="3532">
        <v>3068</v>
      </c>
    </row>
    <row r="49" spans="1:38" ht="14.25" thickBot="1">
      <c r="A49" s="3536">
        <v>47</v>
      </c>
      <c r="B49" s="3532">
        <v>1</v>
      </c>
      <c r="C49" s="3532">
        <v>311</v>
      </c>
      <c r="D49" s="3532">
        <v>49.74</v>
      </c>
      <c r="E49" s="3532">
        <f ca="1">'典型户型修正-办公'!S485</f>
        <v>72</v>
      </c>
      <c r="F49" s="3532">
        <f ca="1">'典型户型修正-办公'!R485</f>
        <v>14474</v>
      </c>
      <c r="G49" s="3532">
        <v>14388</v>
      </c>
      <c r="I49" s="3536">
        <v>47</v>
      </c>
      <c r="J49" s="3532">
        <v>2</v>
      </c>
      <c r="K49" s="3532">
        <v>310</v>
      </c>
      <c r="L49" s="3532">
        <v>49.62</v>
      </c>
      <c r="M49" s="3532">
        <f ca="1">'典型户型修正-办公'!S70</f>
        <v>70</v>
      </c>
      <c r="N49" s="3532">
        <f ca="1">'典型户型修正-办公'!R70</f>
        <v>14190</v>
      </c>
      <c r="O49" s="3532">
        <v>14106</v>
      </c>
      <c r="Y49" s="3536">
        <v>47</v>
      </c>
      <c r="Z49" s="3532">
        <v>4</v>
      </c>
      <c r="AA49" s="3532">
        <v>309</v>
      </c>
      <c r="AB49" s="3532">
        <v>50.33</v>
      </c>
      <c r="AC49" s="3532">
        <f ca="1">'典型户型修正-办公'!S798</f>
        <v>71</v>
      </c>
      <c r="AD49" s="3532">
        <f ca="1">'典型户型修正-办公'!R798</f>
        <v>14190</v>
      </c>
      <c r="AE49" s="3532">
        <v>14106</v>
      </c>
      <c r="AG49" s="3536">
        <v>47</v>
      </c>
      <c r="AH49" s="3532">
        <v>1047</v>
      </c>
      <c r="AI49" s="3532">
        <v>46.32</v>
      </c>
      <c r="AJ49" s="3532">
        <f ca="1">'典型户型修正-车库'!S70</f>
        <v>13.15</v>
      </c>
      <c r="AK49" s="3532">
        <f ca="1">'典型户型修正-车库'!T70</f>
        <v>2839</v>
      </c>
      <c r="AL49" s="3532">
        <v>3068</v>
      </c>
    </row>
    <row r="50" spans="1:38" ht="14.25" thickBot="1">
      <c r="A50" s="3536">
        <v>48</v>
      </c>
      <c r="B50" s="3532">
        <v>1</v>
      </c>
      <c r="C50" s="3532">
        <v>312</v>
      </c>
      <c r="D50" s="3532">
        <v>49.74</v>
      </c>
      <c r="E50" s="3532">
        <f ca="1">'典型户型修正-办公'!S486</f>
        <v>72</v>
      </c>
      <c r="F50" s="3532">
        <f ca="1">'典型户型修正-办公'!R486</f>
        <v>14474</v>
      </c>
      <c r="G50" s="3532">
        <v>14388</v>
      </c>
      <c r="I50" s="3536">
        <v>48</v>
      </c>
      <c r="J50" s="3532">
        <v>2</v>
      </c>
      <c r="K50" s="3532">
        <v>311</v>
      </c>
      <c r="L50" s="3532">
        <v>49.62</v>
      </c>
      <c r="M50" s="3532">
        <f ca="1">'典型户型修正-办公'!S71</f>
        <v>70</v>
      </c>
      <c r="N50" s="3532">
        <f ca="1">'典型户型修正-办公'!R71</f>
        <v>14190</v>
      </c>
      <c r="O50" s="3532">
        <v>14106</v>
      </c>
      <c r="Y50" s="3536">
        <v>48</v>
      </c>
      <c r="Z50" s="3532">
        <v>4</v>
      </c>
      <c r="AA50" s="3532">
        <v>310</v>
      </c>
      <c r="AB50" s="3532">
        <v>50.33</v>
      </c>
      <c r="AC50" s="3532">
        <f ca="1">'典型户型修正-办公'!S799</f>
        <v>71</v>
      </c>
      <c r="AD50" s="3532">
        <f ca="1">'典型户型修正-办公'!R799</f>
        <v>14190</v>
      </c>
      <c r="AE50" s="3532">
        <v>14106</v>
      </c>
      <c r="AG50" s="3536">
        <v>48</v>
      </c>
      <c r="AH50" s="3532">
        <v>1048</v>
      </c>
      <c r="AI50" s="3532">
        <v>46.32</v>
      </c>
      <c r="AJ50" s="3532">
        <f ca="1">'典型户型修正-车库'!S71</f>
        <v>13.15</v>
      </c>
      <c r="AK50" s="3532">
        <f ca="1">'典型户型修正-车库'!T71</f>
        <v>2839</v>
      </c>
      <c r="AL50" s="3532">
        <v>3068</v>
      </c>
    </row>
    <row r="51" spans="1:38" ht="14.25" thickBot="1">
      <c r="A51" s="3536">
        <v>49</v>
      </c>
      <c r="B51" s="3532">
        <v>1</v>
      </c>
      <c r="C51" s="3532">
        <v>313</v>
      </c>
      <c r="D51" s="3532">
        <v>49.74</v>
      </c>
      <c r="E51" s="3532">
        <f ca="1">'典型户型修正-办公'!S487</f>
        <v>72</v>
      </c>
      <c r="F51" s="3532">
        <f ca="1">'典型户型修正-办公'!R487</f>
        <v>14474</v>
      </c>
      <c r="G51" s="3532">
        <v>14388</v>
      </c>
      <c r="I51" s="3536">
        <v>49</v>
      </c>
      <c r="J51" s="3532">
        <v>2</v>
      </c>
      <c r="K51" s="3532">
        <v>312</v>
      </c>
      <c r="L51" s="3532">
        <v>49.62</v>
      </c>
      <c r="M51" s="3532">
        <f ca="1">'典型户型修正-办公'!S72</f>
        <v>70</v>
      </c>
      <c r="N51" s="3532">
        <f ca="1">'典型户型修正-办公'!R72</f>
        <v>14190</v>
      </c>
      <c r="O51" s="3532">
        <v>14106</v>
      </c>
      <c r="Y51" s="3536">
        <v>49</v>
      </c>
      <c r="Z51" s="3532">
        <v>4</v>
      </c>
      <c r="AA51" s="3532">
        <v>311</v>
      </c>
      <c r="AB51" s="3532">
        <v>50.33</v>
      </c>
      <c r="AC51" s="3532">
        <f ca="1">'典型户型修正-办公'!S800</f>
        <v>71</v>
      </c>
      <c r="AD51" s="3532">
        <f ca="1">'典型户型修正-办公'!R800</f>
        <v>14190</v>
      </c>
      <c r="AE51" s="3532">
        <v>14106</v>
      </c>
      <c r="AG51" s="3536">
        <v>49</v>
      </c>
      <c r="AH51" s="3532">
        <v>1049</v>
      </c>
      <c r="AI51" s="3532">
        <v>46.32</v>
      </c>
      <c r="AJ51" s="3532">
        <f ca="1">'典型户型修正-车库'!S72</f>
        <v>13.15</v>
      </c>
      <c r="AK51" s="3532">
        <f ca="1">'典型户型修正-车库'!T72</f>
        <v>2839</v>
      </c>
      <c r="AL51" s="3532">
        <v>3068</v>
      </c>
    </row>
    <row r="52" spans="1:38" ht="14.25" thickBot="1">
      <c r="A52" s="3536">
        <v>50</v>
      </c>
      <c r="B52" s="3532">
        <v>1</v>
      </c>
      <c r="C52" s="3532">
        <v>314</v>
      </c>
      <c r="D52" s="3532">
        <v>49.74</v>
      </c>
      <c r="E52" s="3532">
        <f ca="1">'典型户型修正-办公'!S488</f>
        <v>72</v>
      </c>
      <c r="F52" s="3532">
        <f ca="1">'典型户型修正-办公'!R488</f>
        <v>14474</v>
      </c>
      <c r="G52" s="3532">
        <v>14388</v>
      </c>
      <c r="I52" s="3536">
        <v>50</v>
      </c>
      <c r="J52" s="3532">
        <v>2</v>
      </c>
      <c r="K52" s="3532">
        <v>313</v>
      </c>
      <c r="L52" s="3532">
        <v>49.62</v>
      </c>
      <c r="M52" s="3532">
        <f ca="1">'典型户型修正-办公'!S73</f>
        <v>70</v>
      </c>
      <c r="N52" s="3532">
        <f ca="1">'典型户型修正-办公'!R73</f>
        <v>14190</v>
      </c>
      <c r="O52" s="3532">
        <v>14106</v>
      </c>
      <c r="Y52" s="3536">
        <v>50</v>
      </c>
      <c r="Z52" s="3532">
        <v>4</v>
      </c>
      <c r="AA52" s="3532">
        <v>312</v>
      </c>
      <c r="AB52" s="3532">
        <v>50.33</v>
      </c>
      <c r="AC52" s="3532">
        <f ca="1">'典型户型修正-办公'!S801</f>
        <v>71</v>
      </c>
      <c r="AD52" s="3532">
        <f ca="1">'典型户型修正-办公'!R801</f>
        <v>14190</v>
      </c>
      <c r="AE52" s="3532">
        <v>14106</v>
      </c>
      <c r="AG52" s="3536">
        <v>50</v>
      </c>
      <c r="AH52" s="3532">
        <v>1050</v>
      </c>
      <c r="AI52" s="3532">
        <v>46.32</v>
      </c>
      <c r="AJ52" s="3532">
        <f ca="1">'典型户型修正-车库'!S73</f>
        <v>13.15</v>
      </c>
      <c r="AK52" s="3532">
        <f ca="1">'典型户型修正-车库'!T73</f>
        <v>2839</v>
      </c>
      <c r="AL52" s="3532">
        <v>3068</v>
      </c>
    </row>
    <row r="53" spans="1:38" ht="14.25" thickBot="1">
      <c r="A53" s="3536">
        <v>51</v>
      </c>
      <c r="B53" s="3532">
        <v>1</v>
      </c>
      <c r="C53" s="3532">
        <v>315</v>
      </c>
      <c r="D53" s="3532">
        <v>68.94</v>
      </c>
      <c r="E53" s="3532">
        <f ca="1">'典型户型修正-办公'!S489</f>
        <v>101</v>
      </c>
      <c r="F53" s="3532">
        <f ca="1">'典型户型修正-办公'!R489</f>
        <v>14619</v>
      </c>
      <c r="G53" s="3532">
        <v>14532</v>
      </c>
      <c r="I53" s="3536">
        <v>51</v>
      </c>
      <c r="J53" s="3532">
        <v>2</v>
      </c>
      <c r="K53" s="3532">
        <v>314</v>
      </c>
      <c r="L53" s="3532">
        <v>49.62</v>
      </c>
      <c r="M53" s="3532">
        <f ca="1">'典型户型修正-办公'!S74</f>
        <v>70</v>
      </c>
      <c r="N53" s="3532">
        <f ca="1">'典型户型修正-办公'!R74</f>
        <v>14190</v>
      </c>
      <c r="O53" s="3532">
        <v>14106</v>
      </c>
      <c r="Y53" s="3536">
        <v>51</v>
      </c>
      <c r="Z53" s="3532">
        <v>4</v>
      </c>
      <c r="AA53" s="3532">
        <v>313</v>
      </c>
      <c r="AB53" s="3532">
        <v>50.33</v>
      </c>
      <c r="AC53" s="3532">
        <f ca="1">'典型户型修正-办公'!S802</f>
        <v>71</v>
      </c>
      <c r="AD53" s="3532">
        <f ca="1">'典型户型修正-办公'!R802</f>
        <v>14190</v>
      </c>
      <c r="AE53" s="3532">
        <v>14106</v>
      </c>
      <c r="AG53" s="3536">
        <v>51</v>
      </c>
      <c r="AH53" s="3532">
        <v>1051</v>
      </c>
      <c r="AI53" s="3532">
        <v>46.32</v>
      </c>
      <c r="AJ53" s="3532">
        <f ca="1">'典型户型修正-车库'!S74</f>
        <v>13.15</v>
      </c>
      <c r="AK53" s="3532">
        <f ca="1">'典型户型修正-车库'!T74</f>
        <v>2839</v>
      </c>
      <c r="AL53" s="3532">
        <v>3068</v>
      </c>
    </row>
    <row r="54" spans="1:38" ht="14.25" thickBot="1">
      <c r="A54" s="3536">
        <v>52</v>
      </c>
      <c r="B54" s="3532">
        <v>1</v>
      </c>
      <c r="C54" s="3532">
        <v>316</v>
      </c>
      <c r="D54" s="3532">
        <v>38.19</v>
      </c>
      <c r="E54" s="3532">
        <f ca="1">'典型户型修正-办公'!S490</f>
        <v>55</v>
      </c>
      <c r="F54" s="3532">
        <f ca="1">'典型户型修正-办公'!R490</f>
        <v>14474</v>
      </c>
      <c r="G54" s="3532">
        <v>14388</v>
      </c>
      <c r="I54" s="3536">
        <v>52</v>
      </c>
      <c r="J54" s="3532">
        <v>2</v>
      </c>
      <c r="K54" s="3532">
        <v>315</v>
      </c>
      <c r="L54" s="3532">
        <v>49.62</v>
      </c>
      <c r="M54" s="3532">
        <f ca="1">'典型户型修正-办公'!S75</f>
        <v>70</v>
      </c>
      <c r="N54" s="3532">
        <f ca="1">'典型户型修正-办公'!R75</f>
        <v>14190</v>
      </c>
      <c r="O54" s="3532">
        <v>14106</v>
      </c>
      <c r="Y54" s="3536">
        <v>52</v>
      </c>
      <c r="Z54" s="3532">
        <v>4</v>
      </c>
      <c r="AA54" s="3532">
        <v>314</v>
      </c>
      <c r="AB54" s="3532">
        <v>50.33</v>
      </c>
      <c r="AC54" s="3532">
        <f ca="1">'典型户型修正-办公'!S803</f>
        <v>71</v>
      </c>
      <c r="AD54" s="3532">
        <f ca="1">'典型户型修正-办公'!R803</f>
        <v>14190</v>
      </c>
      <c r="AE54" s="3532">
        <v>14106</v>
      </c>
      <c r="AG54" s="3536">
        <v>52</v>
      </c>
      <c r="AH54" s="3532">
        <v>1052</v>
      </c>
      <c r="AI54" s="3532">
        <v>46.32</v>
      </c>
      <c r="AJ54" s="3532">
        <f ca="1">'典型户型修正-车库'!S75</f>
        <v>13.15</v>
      </c>
      <c r="AK54" s="3532">
        <f ca="1">'典型户型修正-车库'!T75</f>
        <v>2839</v>
      </c>
      <c r="AL54" s="3532">
        <v>3068</v>
      </c>
    </row>
    <row r="55" spans="1:38" ht="14.25" thickBot="1">
      <c r="A55" s="3536">
        <v>53</v>
      </c>
      <c r="B55" s="3532">
        <v>1</v>
      </c>
      <c r="C55" s="3532">
        <v>317</v>
      </c>
      <c r="D55" s="3532">
        <v>41.5</v>
      </c>
      <c r="E55" s="3532">
        <f ca="1">'典型户型修正-办公'!S491</f>
        <v>60</v>
      </c>
      <c r="F55" s="3532">
        <f ca="1">'典型户型修正-办公'!R491</f>
        <v>14474</v>
      </c>
      <c r="G55" s="3532">
        <v>14388</v>
      </c>
      <c r="I55" s="3536">
        <v>53</v>
      </c>
      <c r="J55" s="3532">
        <v>2</v>
      </c>
      <c r="K55" s="3532">
        <v>316</v>
      </c>
      <c r="L55" s="3532">
        <v>68.78</v>
      </c>
      <c r="M55" s="3532">
        <f ca="1">'典型户型修正-办公'!S76</f>
        <v>99</v>
      </c>
      <c r="N55" s="3532">
        <f ca="1">'典型户型修正-办公'!R76</f>
        <v>14332</v>
      </c>
      <c r="O55" s="3532">
        <v>14247</v>
      </c>
      <c r="Y55" s="3536">
        <v>53</v>
      </c>
      <c r="Z55" s="3532">
        <v>4</v>
      </c>
      <c r="AA55" s="3532">
        <v>315</v>
      </c>
      <c r="AB55" s="3532">
        <v>50.33</v>
      </c>
      <c r="AC55" s="3532">
        <f ca="1">'典型户型修正-办公'!S804</f>
        <v>71</v>
      </c>
      <c r="AD55" s="3532">
        <f ca="1">'典型户型修正-办公'!R804</f>
        <v>14190</v>
      </c>
      <c r="AE55" s="3532">
        <v>14106</v>
      </c>
      <c r="AG55" s="3536">
        <v>53</v>
      </c>
      <c r="AH55" s="3532">
        <v>1053</v>
      </c>
      <c r="AI55" s="3532">
        <v>71.41</v>
      </c>
      <c r="AJ55" s="3532">
        <f ca="1">'典型户型修正-车库'!S76</f>
        <v>17.094999999999999</v>
      </c>
      <c r="AK55" s="3532">
        <f ca="1">'典型户型修正-车库'!T76</f>
        <v>2394</v>
      </c>
      <c r="AL55" s="3532">
        <v>3129</v>
      </c>
    </row>
    <row r="56" spans="1:38" ht="14.25" thickBot="1">
      <c r="A56" s="3536">
        <v>54</v>
      </c>
      <c r="B56" s="3532">
        <v>1</v>
      </c>
      <c r="C56" s="3532">
        <v>318</v>
      </c>
      <c r="D56" s="3532">
        <v>44.19</v>
      </c>
      <c r="E56" s="3532">
        <f ca="1">'典型户型修正-办公'!S492</f>
        <v>64</v>
      </c>
      <c r="F56" s="3532">
        <f ca="1">'典型户型修正-办公'!R492</f>
        <v>14474</v>
      </c>
      <c r="G56" s="3532">
        <v>14388</v>
      </c>
      <c r="I56" s="3536">
        <v>54</v>
      </c>
      <c r="J56" s="3532">
        <v>2</v>
      </c>
      <c r="K56" s="3532">
        <v>317</v>
      </c>
      <c r="L56" s="3532">
        <v>38.1</v>
      </c>
      <c r="M56" s="3532">
        <f ca="1">'典型户型修正-办公'!S77</f>
        <v>54</v>
      </c>
      <c r="N56" s="3532">
        <f ca="1">'典型户型修正-办公'!R77</f>
        <v>14190</v>
      </c>
      <c r="O56" s="3532">
        <v>14106</v>
      </c>
      <c r="Y56" s="3536">
        <v>54</v>
      </c>
      <c r="Z56" s="3532">
        <v>4</v>
      </c>
      <c r="AA56" s="3532">
        <v>316</v>
      </c>
      <c r="AB56" s="3532">
        <v>69.77</v>
      </c>
      <c r="AC56" s="3532">
        <f ca="1">'典型户型修正-办公'!S805</f>
        <v>100</v>
      </c>
      <c r="AD56" s="3532">
        <f ca="1">'典型户型修正-办公'!R805</f>
        <v>14332</v>
      </c>
      <c r="AE56" s="3532">
        <v>14247</v>
      </c>
      <c r="AG56" s="3536">
        <v>54</v>
      </c>
      <c r="AH56" s="3532">
        <v>1054</v>
      </c>
      <c r="AI56" s="3532">
        <v>46.32</v>
      </c>
      <c r="AJ56" s="3532">
        <f ca="1">'典型户型修正-车库'!S77</f>
        <v>13.15</v>
      </c>
      <c r="AK56" s="3532">
        <f ca="1">'典型户型修正-车库'!T77</f>
        <v>2839</v>
      </c>
      <c r="AL56" s="3532">
        <v>3068</v>
      </c>
    </row>
    <row r="57" spans="1:38" ht="14.25" thickBot="1">
      <c r="A57" s="3536">
        <v>55</v>
      </c>
      <c r="B57" s="3532">
        <v>1</v>
      </c>
      <c r="C57" s="3532">
        <v>319</v>
      </c>
      <c r="D57" s="3532">
        <v>46.28</v>
      </c>
      <c r="E57" s="3532">
        <f ca="1">'典型户型修正-办公'!S493</f>
        <v>67</v>
      </c>
      <c r="F57" s="3532">
        <f ca="1">'典型户型修正-办公'!R493</f>
        <v>14474</v>
      </c>
      <c r="G57" s="3532">
        <v>14388</v>
      </c>
      <c r="I57" s="3536">
        <v>55</v>
      </c>
      <c r="J57" s="3532">
        <v>2</v>
      </c>
      <c r="K57" s="3532">
        <v>318</v>
      </c>
      <c r="L57" s="3532">
        <v>41.4</v>
      </c>
      <c r="M57" s="3532">
        <f ca="1">'典型户型修正-办公'!S78</f>
        <v>59</v>
      </c>
      <c r="N57" s="3532">
        <f ca="1">'典型户型修正-办公'!R78</f>
        <v>14190</v>
      </c>
      <c r="O57" s="3532">
        <v>14106</v>
      </c>
      <c r="Y57" s="3536">
        <v>55</v>
      </c>
      <c r="Z57" s="3532">
        <v>4</v>
      </c>
      <c r="AA57" s="3532">
        <v>317</v>
      </c>
      <c r="AB57" s="3532">
        <v>38.65</v>
      </c>
      <c r="AC57" s="3532">
        <f ca="1">'典型户型修正-办公'!S806</f>
        <v>55</v>
      </c>
      <c r="AD57" s="3532">
        <f ca="1">'典型户型修正-办公'!R806</f>
        <v>14190</v>
      </c>
      <c r="AE57" s="3532">
        <v>14106</v>
      </c>
      <c r="AG57" s="3536">
        <v>55</v>
      </c>
      <c r="AH57" s="3532">
        <v>1055</v>
      </c>
      <c r="AI57" s="3532">
        <v>46.32</v>
      </c>
      <c r="AJ57" s="3532">
        <f ca="1">'典型户型修正-车库'!S78</f>
        <v>13.15</v>
      </c>
      <c r="AK57" s="3532">
        <f ca="1">'典型户型修正-车库'!T78</f>
        <v>2839</v>
      </c>
      <c r="AL57" s="3532">
        <v>3068</v>
      </c>
    </row>
    <row r="58" spans="1:38" ht="14.25" thickBot="1">
      <c r="A58" s="3536">
        <v>56</v>
      </c>
      <c r="B58" s="3532">
        <v>1</v>
      </c>
      <c r="C58" s="3532">
        <v>320</v>
      </c>
      <c r="D58" s="3532">
        <v>47.76</v>
      </c>
      <c r="E58" s="3532">
        <f ca="1">'典型户型修正-办公'!S494</f>
        <v>69</v>
      </c>
      <c r="F58" s="3532">
        <f ca="1">'典型户型修正-办公'!R494</f>
        <v>14474</v>
      </c>
      <c r="G58" s="3532">
        <v>14388</v>
      </c>
      <c r="I58" s="3536">
        <v>56</v>
      </c>
      <c r="J58" s="3532">
        <v>2</v>
      </c>
      <c r="K58" s="3532">
        <v>319</v>
      </c>
      <c r="L58" s="3532">
        <v>44.09</v>
      </c>
      <c r="M58" s="3532">
        <f ca="1">'典型户型修正-办公'!S79</f>
        <v>63</v>
      </c>
      <c r="N58" s="3532">
        <f ca="1">'典型户型修正-办公'!R79</f>
        <v>14190</v>
      </c>
      <c r="O58" s="3532">
        <v>14106</v>
      </c>
      <c r="Y58" s="3536">
        <v>56</v>
      </c>
      <c r="Z58" s="3532">
        <v>4</v>
      </c>
      <c r="AA58" s="3532">
        <v>318</v>
      </c>
      <c r="AB58" s="3532">
        <v>41.99</v>
      </c>
      <c r="AC58" s="3532">
        <f ca="1">'典型户型修正-办公'!S807</f>
        <v>60</v>
      </c>
      <c r="AD58" s="3532">
        <f ca="1">'典型户型修正-办公'!R807</f>
        <v>14190</v>
      </c>
      <c r="AE58" s="3532">
        <v>14106</v>
      </c>
      <c r="AG58" s="3536">
        <v>56</v>
      </c>
      <c r="AH58" s="3532">
        <v>1056</v>
      </c>
      <c r="AI58" s="3532">
        <v>71.41</v>
      </c>
      <c r="AJ58" s="3532">
        <f ca="1">'典型户型修正-车库'!S79</f>
        <v>17.094999999999999</v>
      </c>
      <c r="AK58" s="3532">
        <f ca="1">'典型户型修正-车库'!T79</f>
        <v>2394</v>
      </c>
      <c r="AL58" s="3532">
        <v>3129</v>
      </c>
    </row>
    <row r="59" spans="1:38" ht="14.25" thickBot="1">
      <c r="A59" s="3536">
        <v>57</v>
      </c>
      <c r="B59" s="3532">
        <v>1</v>
      </c>
      <c r="C59" s="3532">
        <v>321</v>
      </c>
      <c r="D59" s="3532">
        <v>48.71</v>
      </c>
      <c r="E59" s="3532">
        <f ca="1">'典型户型修正-办公'!S495</f>
        <v>71</v>
      </c>
      <c r="F59" s="3532">
        <f ca="1">'典型户型修正-办公'!R495</f>
        <v>14474</v>
      </c>
      <c r="G59" s="3532">
        <v>14388</v>
      </c>
      <c r="I59" s="3536">
        <v>57</v>
      </c>
      <c r="J59" s="3532">
        <v>2</v>
      </c>
      <c r="K59" s="3532">
        <v>320</v>
      </c>
      <c r="L59" s="3532">
        <v>46.17</v>
      </c>
      <c r="M59" s="3532">
        <f ca="1">'典型户型修正-办公'!S80</f>
        <v>66</v>
      </c>
      <c r="N59" s="3532">
        <f ca="1">'典型户型修正-办公'!R80</f>
        <v>14190</v>
      </c>
      <c r="O59" s="3532">
        <v>14106</v>
      </c>
      <c r="Y59" s="3536">
        <v>57</v>
      </c>
      <c r="Z59" s="3532">
        <v>4</v>
      </c>
      <c r="AA59" s="3532">
        <v>319</v>
      </c>
      <c r="AB59" s="3532">
        <v>44.72</v>
      </c>
      <c r="AC59" s="3532">
        <f ca="1">'典型户型修正-办公'!S808</f>
        <v>63</v>
      </c>
      <c r="AD59" s="3532">
        <f ca="1">'典型户型修正-办公'!R808</f>
        <v>14190</v>
      </c>
      <c r="AE59" s="3532">
        <v>14106</v>
      </c>
      <c r="AG59" s="3536">
        <v>57</v>
      </c>
      <c r="AH59" s="3532">
        <v>1057</v>
      </c>
      <c r="AI59" s="3532">
        <v>46.32</v>
      </c>
      <c r="AJ59" s="3532">
        <f ca="1">'典型户型修正-车库'!S80</f>
        <v>13.15</v>
      </c>
      <c r="AK59" s="3532">
        <f ca="1">'典型户型修正-车库'!T80</f>
        <v>2839</v>
      </c>
      <c r="AL59" s="3532">
        <v>3068</v>
      </c>
    </row>
    <row r="60" spans="1:38" ht="14.25" thickBot="1">
      <c r="A60" s="3536">
        <v>58</v>
      </c>
      <c r="B60" s="3532">
        <v>1</v>
      </c>
      <c r="C60" s="3532">
        <v>322</v>
      </c>
      <c r="D60" s="3532">
        <v>49</v>
      </c>
      <c r="E60" s="3532">
        <f ca="1">'典型户型修正-办公'!S496</f>
        <v>71</v>
      </c>
      <c r="F60" s="3532">
        <f ca="1">'典型户型修正-办公'!R496</f>
        <v>14474</v>
      </c>
      <c r="G60" s="3532">
        <v>14388</v>
      </c>
      <c r="I60" s="3536">
        <v>58</v>
      </c>
      <c r="J60" s="3532">
        <v>2</v>
      </c>
      <c r="K60" s="3532">
        <v>321</v>
      </c>
      <c r="L60" s="3532">
        <v>47.65</v>
      </c>
      <c r="M60" s="3532">
        <f ca="1">'典型户型修正-办公'!S81</f>
        <v>68</v>
      </c>
      <c r="N60" s="3532">
        <f ca="1">'典型户型修正-办公'!R81</f>
        <v>14190</v>
      </c>
      <c r="O60" s="3532">
        <v>14106</v>
      </c>
      <c r="Y60" s="3536">
        <v>58</v>
      </c>
      <c r="Z60" s="3532">
        <v>4</v>
      </c>
      <c r="AA60" s="3532">
        <v>320</v>
      </c>
      <c r="AB60" s="3532">
        <v>46.83</v>
      </c>
      <c r="AC60" s="3532">
        <f ca="1">'典型户型修正-办公'!S809</f>
        <v>66</v>
      </c>
      <c r="AD60" s="3532">
        <f ca="1">'典型户型修正-办公'!R809</f>
        <v>14190</v>
      </c>
      <c r="AE60" s="3532">
        <v>14106</v>
      </c>
      <c r="AG60" s="3536">
        <v>58</v>
      </c>
      <c r="AH60" s="3532">
        <v>1058</v>
      </c>
      <c r="AI60" s="3532">
        <v>71.41</v>
      </c>
      <c r="AJ60" s="3532">
        <f ca="1">'典型户型修正-车库'!S81</f>
        <v>17.094999999999999</v>
      </c>
      <c r="AK60" s="3532">
        <f ca="1">'典型户型修正-车库'!T81</f>
        <v>2394</v>
      </c>
      <c r="AL60" s="3532">
        <v>3129</v>
      </c>
    </row>
    <row r="61" spans="1:38" ht="14.25" thickBot="1">
      <c r="A61" s="3536">
        <v>59</v>
      </c>
      <c r="B61" s="3532">
        <v>1</v>
      </c>
      <c r="C61" s="3532">
        <v>323</v>
      </c>
      <c r="D61" s="3532">
        <v>48.7</v>
      </c>
      <c r="E61" s="3532">
        <f ca="1">'典型户型修正-办公'!S497</f>
        <v>70</v>
      </c>
      <c r="F61" s="3532">
        <f ca="1">'典型户型修正-办公'!R497</f>
        <v>14474</v>
      </c>
      <c r="G61" s="3532">
        <v>14388</v>
      </c>
      <c r="I61" s="3536">
        <v>59</v>
      </c>
      <c r="J61" s="3532">
        <v>2</v>
      </c>
      <c r="K61" s="3532">
        <v>322</v>
      </c>
      <c r="L61" s="3532">
        <v>48.6</v>
      </c>
      <c r="M61" s="3532">
        <f ca="1">'典型户型修正-办公'!S82</f>
        <v>69</v>
      </c>
      <c r="N61" s="3532">
        <f ca="1">'典型户型修正-办公'!R82</f>
        <v>14190</v>
      </c>
      <c r="O61" s="3532">
        <v>14106</v>
      </c>
      <c r="Y61" s="3536">
        <v>59</v>
      </c>
      <c r="Z61" s="3532">
        <v>4</v>
      </c>
      <c r="AA61" s="3532">
        <v>321</v>
      </c>
      <c r="AB61" s="3532">
        <v>48.33</v>
      </c>
      <c r="AC61" s="3532">
        <f ca="1">'典型户型修正-办公'!S810</f>
        <v>69</v>
      </c>
      <c r="AD61" s="3532">
        <f ca="1">'典型户型修正-办公'!R810</f>
        <v>14190</v>
      </c>
      <c r="AE61" s="3532">
        <v>14106</v>
      </c>
      <c r="AG61" s="3536">
        <v>59</v>
      </c>
      <c r="AH61" s="3532">
        <v>1059</v>
      </c>
      <c r="AI61" s="3532">
        <v>46.32</v>
      </c>
      <c r="AJ61" s="3532">
        <f ca="1">'典型户型修正-车库'!S82</f>
        <v>13.15</v>
      </c>
      <c r="AK61" s="3532">
        <f ca="1">'典型户型修正-车库'!T82</f>
        <v>2839</v>
      </c>
      <c r="AL61" s="3532">
        <v>3068</v>
      </c>
    </row>
    <row r="62" spans="1:38" ht="14.25" thickBot="1">
      <c r="A62" s="3536">
        <v>60</v>
      </c>
      <c r="B62" s="3532">
        <v>1</v>
      </c>
      <c r="C62" s="3532">
        <v>324</v>
      </c>
      <c r="D62" s="3532">
        <v>73.150000000000006</v>
      </c>
      <c r="E62" s="3532">
        <f ca="1">'典型户型修正-办公'!S498</f>
        <v>107</v>
      </c>
      <c r="F62" s="3532">
        <f ca="1">'典型户型修正-办公'!R498</f>
        <v>14619</v>
      </c>
      <c r="G62" s="3532">
        <v>14532</v>
      </c>
      <c r="I62" s="3536">
        <v>60</v>
      </c>
      <c r="J62" s="3532">
        <v>2</v>
      </c>
      <c r="K62" s="3532">
        <v>323</v>
      </c>
      <c r="L62" s="3532">
        <v>48.89</v>
      </c>
      <c r="M62" s="3532">
        <f ca="1">'典型户型修正-办公'!S83</f>
        <v>69</v>
      </c>
      <c r="N62" s="3532">
        <f ca="1">'典型户型修正-办公'!R83</f>
        <v>14190</v>
      </c>
      <c r="O62" s="3532">
        <v>14106</v>
      </c>
      <c r="Y62" s="3536">
        <v>60</v>
      </c>
      <c r="Z62" s="3532">
        <v>4</v>
      </c>
      <c r="AA62" s="3532">
        <v>322</v>
      </c>
      <c r="AB62" s="3532">
        <v>49.3</v>
      </c>
      <c r="AC62" s="3532">
        <f ca="1">'典型户型修正-办公'!S811</f>
        <v>70</v>
      </c>
      <c r="AD62" s="3532">
        <f ca="1">'典型户型修正-办公'!R811</f>
        <v>14190</v>
      </c>
      <c r="AE62" s="3532">
        <v>14106</v>
      </c>
      <c r="AG62" s="3536">
        <v>60</v>
      </c>
      <c r="AH62" s="3532">
        <v>1060</v>
      </c>
      <c r="AI62" s="3532">
        <v>71.41</v>
      </c>
      <c r="AJ62" s="3532">
        <f ca="1">'典型户型修正-车库'!S83</f>
        <v>17.094999999999999</v>
      </c>
      <c r="AK62" s="3532">
        <f ca="1">'典型户型修正-车库'!T83</f>
        <v>2394</v>
      </c>
      <c r="AL62" s="3532">
        <v>3129</v>
      </c>
    </row>
    <row r="63" spans="1:38" ht="14.25" thickBot="1">
      <c r="A63" s="3536">
        <v>61</v>
      </c>
      <c r="B63" s="3532">
        <v>1</v>
      </c>
      <c r="C63" s="3532">
        <v>401</v>
      </c>
      <c r="D63" s="3532">
        <v>50.15</v>
      </c>
      <c r="E63" s="3532">
        <f ca="1">'典型户型修正-办公'!S499</f>
        <v>73</v>
      </c>
      <c r="F63" s="3532">
        <f ca="1">'典型户型修正-办公'!R499</f>
        <v>14474</v>
      </c>
      <c r="G63" s="3532">
        <v>14388</v>
      </c>
      <c r="I63" s="3536">
        <v>61</v>
      </c>
      <c r="J63" s="3532">
        <v>2</v>
      </c>
      <c r="K63" s="3532">
        <v>324</v>
      </c>
      <c r="L63" s="3532">
        <v>48.59</v>
      </c>
      <c r="M63" s="3532">
        <f ca="1">'典型户型修正-办公'!S84</f>
        <v>69</v>
      </c>
      <c r="N63" s="3532">
        <f ca="1">'典型户型修正-办公'!R84</f>
        <v>14190</v>
      </c>
      <c r="O63" s="3532">
        <v>14106</v>
      </c>
      <c r="Y63" s="3536">
        <v>61</v>
      </c>
      <c r="Z63" s="3532">
        <v>4</v>
      </c>
      <c r="AA63" s="3532">
        <v>323</v>
      </c>
      <c r="AB63" s="3532">
        <v>49.59</v>
      </c>
      <c r="AC63" s="3532">
        <f ca="1">'典型户型修正-办公'!S812</f>
        <v>70</v>
      </c>
      <c r="AD63" s="3532">
        <f ca="1">'典型户型修正-办公'!R812</f>
        <v>14190</v>
      </c>
      <c r="AE63" s="3532">
        <v>14106</v>
      </c>
      <c r="AG63" s="3536">
        <v>61</v>
      </c>
      <c r="AH63" s="3532">
        <v>1061</v>
      </c>
      <c r="AI63" s="3532">
        <v>46.32</v>
      </c>
      <c r="AJ63" s="3532">
        <f ca="1">'典型户型修正-车库'!S84</f>
        <v>13.15</v>
      </c>
      <c r="AK63" s="3532">
        <f ca="1">'典型户型修正-车库'!T84</f>
        <v>2839</v>
      </c>
      <c r="AL63" s="3532">
        <v>3068</v>
      </c>
    </row>
    <row r="64" spans="1:38" ht="14.25" thickBot="1">
      <c r="A64" s="3536">
        <v>62</v>
      </c>
      <c r="B64" s="3532">
        <v>1</v>
      </c>
      <c r="C64" s="3532">
        <v>402</v>
      </c>
      <c r="D64" s="3532">
        <v>49.74</v>
      </c>
      <c r="E64" s="3532">
        <f ca="1">'典型户型修正-办公'!S500</f>
        <v>72</v>
      </c>
      <c r="F64" s="3532">
        <f ca="1">'典型户型修正-办公'!R500</f>
        <v>14474</v>
      </c>
      <c r="G64" s="3532">
        <v>14388</v>
      </c>
      <c r="I64" s="3536">
        <v>62</v>
      </c>
      <c r="J64" s="3532">
        <v>2</v>
      </c>
      <c r="K64" s="3532">
        <v>325</v>
      </c>
      <c r="L64" s="3532">
        <v>47.73</v>
      </c>
      <c r="M64" s="3532">
        <f ca="1">'典型户型修正-办公'!S85</f>
        <v>68</v>
      </c>
      <c r="N64" s="3532">
        <f ca="1">'典型户型修正-办公'!R85</f>
        <v>14190</v>
      </c>
      <c r="O64" s="3532">
        <v>14106</v>
      </c>
      <c r="Y64" s="3536">
        <v>62</v>
      </c>
      <c r="Z64" s="3532">
        <v>4</v>
      </c>
      <c r="AA64" s="3532">
        <v>324</v>
      </c>
      <c r="AB64" s="3532">
        <v>49.28</v>
      </c>
      <c r="AC64" s="3532">
        <f ca="1">'典型户型修正-办公'!S813</f>
        <v>70</v>
      </c>
      <c r="AD64" s="3532">
        <f ca="1">'典型户型修正-办公'!R813</f>
        <v>14190</v>
      </c>
      <c r="AE64" s="3532">
        <v>14106</v>
      </c>
      <c r="AG64" s="3536">
        <v>62</v>
      </c>
      <c r="AH64" s="3532">
        <v>1062</v>
      </c>
      <c r="AI64" s="3532">
        <v>46.32</v>
      </c>
      <c r="AJ64" s="3532">
        <f ca="1">'典型户型修正-车库'!S85</f>
        <v>13.15</v>
      </c>
      <c r="AK64" s="3532">
        <f ca="1">'典型户型修正-车库'!T85</f>
        <v>2839</v>
      </c>
      <c r="AL64" s="3532">
        <v>3068</v>
      </c>
    </row>
    <row r="65" spans="1:38" ht="14.25" thickBot="1">
      <c r="A65" s="3536">
        <v>63</v>
      </c>
      <c r="B65" s="3532">
        <v>1</v>
      </c>
      <c r="C65" s="3532">
        <v>403</v>
      </c>
      <c r="D65" s="3532">
        <v>49.74</v>
      </c>
      <c r="E65" s="3532">
        <f ca="1">'典型户型修正-办公'!S501</f>
        <v>72</v>
      </c>
      <c r="F65" s="3532">
        <f ca="1">'典型户型修正-办公'!R501</f>
        <v>14474</v>
      </c>
      <c r="G65" s="3532">
        <v>14388</v>
      </c>
      <c r="I65" s="3536">
        <v>63</v>
      </c>
      <c r="J65" s="3532">
        <v>2</v>
      </c>
      <c r="K65" s="3532">
        <v>326</v>
      </c>
      <c r="L65" s="3532">
        <v>70.2</v>
      </c>
      <c r="M65" s="3532">
        <f ca="1">'典型户型修正-办公'!S86</f>
        <v>101</v>
      </c>
      <c r="N65" s="3532">
        <f ca="1">'典型户型修正-办公'!R86</f>
        <v>14332</v>
      </c>
      <c r="O65" s="3532">
        <v>14247</v>
      </c>
      <c r="Y65" s="3536">
        <v>63</v>
      </c>
      <c r="Z65" s="3532">
        <v>4</v>
      </c>
      <c r="AA65" s="3532">
        <v>325</v>
      </c>
      <c r="AB65" s="3532">
        <v>48.41</v>
      </c>
      <c r="AC65" s="3532">
        <f ca="1">'典型户型修正-办公'!S814</f>
        <v>69</v>
      </c>
      <c r="AD65" s="3532">
        <f ca="1">'典型户型修正-办公'!R814</f>
        <v>14190</v>
      </c>
      <c r="AE65" s="3532">
        <v>14106</v>
      </c>
      <c r="AG65" s="3536">
        <v>63</v>
      </c>
      <c r="AH65" s="3532">
        <v>1063</v>
      </c>
      <c r="AI65" s="3532">
        <v>46.32</v>
      </c>
      <c r="AJ65" s="3532">
        <f ca="1">'典型户型修正-车库'!S86</f>
        <v>13.15</v>
      </c>
      <c r="AK65" s="3532">
        <f ca="1">'典型户型修正-车库'!T86</f>
        <v>2839</v>
      </c>
      <c r="AL65" s="3532">
        <v>3068</v>
      </c>
    </row>
    <row r="66" spans="1:38" ht="14.25" thickBot="1">
      <c r="A66" s="3536">
        <v>64</v>
      </c>
      <c r="B66" s="3532">
        <v>1</v>
      </c>
      <c r="C66" s="3532">
        <v>404</v>
      </c>
      <c r="D66" s="3532">
        <v>49.74</v>
      </c>
      <c r="E66" s="3532">
        <f ca="1">'典型户型修正-办公'!S502</f>
        <v>72</v>
      </c>
      <c r="F66" s="3532">
        <f ca="1">'典型户型修正-办公'!R502</f>
        <v>14474</v>
      </c>
      <c r="G66" s="3532">
        <v>14388</v>
      </c>
      <c r="I66" s="3536">
        <v>64</v>
      </c>
      <c r="J66" s="3532">
        <v>2</v>
      </c>
      <c r="K66" s="3532">
        <v>401</v>
      </c>
      <c r="L66" s="3532">
        <v>51.46</v>
      </c>
      <c r="M66" s="3532">
        <f ca="1">'典型户型修正-办公'!S87</f>
        <v>73</v>
      </c>
      <c r="N66" s="3532">
        <f ca="1">'典型户型修正-办公'!R87</f>
        <v>14190</v>
      </c>
      <c r="O66" s="3532">
        <v>14106</v>
      </c>
      <c r="Y66" s="3536">
        <v>64</v>
      </c>
      <c r="Z66" s="3532">
        <v>4</v>
      </c>
      <c r="AA66" s="3532">
        <v>326</v>
      </c>
      <c r="AB66" s="3532">
        <v>47.44</v>
      </c>
      <c r="AC66" s="3532">
        <f ca="1">'典型户型修正-办公'!S815</f>
        <v>67</v>
      </c>
      <c r="AD66" s="3532">
        <f ca="1">'典型户型修正-办公'!R815</f>
        <v>14190</v>
      </c>
      <c r="AE66" s="3532">
        <v>14106</v>
      </c>
      <c r="AG66" s="3536">
        <v>64</v>
      </c>
      <c r="AH66" s="3532">
        <v>1064</v>
      </c>
      <c r="AI66" s="3532">
        <v>46.32</v>
      </c>
      <c r="AJ66" s="3532">
        <f ca="1">'典型户型修正-车库'!S87</f>
        <v>13.15</v>
      </c>
      <c r="AK66" s="3532">
        <f ca="1">'典型户型修正-车库'!T87</f>
        <v>2839</v>
      </c>
      <c r="AL66" s="3532">
        <v>3068</v>
      </c>
    </row>
    <row r="67" spans="1:38" ht="14.25" thickBot="1">
      <c r="A67" s="3536">
        <v>65</v>
      </c>
      <c r="B67" s="3532">
        <v>1</v>
      </c>
      <c r="C67" s="3532">
        <v>405</v>
      </c>
      <c r="D67" s="3532">
        <v>49.74</v>
      </c>
      <c r="E67" s="3532">
        <f ca="1">'典型户型修正-办公'!S503</f>
        <v>72</v>
      </c>
      <c r="F67" s="3532">
        <f ca="1">'典型户型修正-办公'!R503</f>
        <v>14474</v>
      </c>
      <c r="G67" s="3532">
        <v>14388</v>
      </c>
      <c r="I67" s="3536">
        <v>65</v>
      </c>
      <c r="J67" s="3532">
        <v>2</v>
      </c>
      <c r="K67" s="3532">
        <v>402</v>
      </c>
      <c r="L67" s="3532">
        <v>49.62</v>
      </c>
      <c r="M67" s="3532">
        <f ca="1">'典型户型修正-办公'!S88</f>
        <v>70</v>
      </c>
      <c r="N67" s="3532">
        <f ca="1">'典型户型修正-办公'!R88</f>
        <v>14190</v>
      </c>
      <c r="O67" s="3532">
        <v>14106</v>
      </c>
      <c r="Y67" s="3536">
        <v>65</v>
      </c>
      <c r="Z67" s="3532">
        <v>4</v>
      </c>
      <c r="AA67" s="3532">
        <v>401</v>
      </c>
      <c r="AB67" s="3532">
        <v>52.2</v>
      </c>
      <c r="AC67" s="3532">
        <f ca="1">'典型户型修正-办公'!S816</f>
        <v>74</v>
      </c>
      <c r="AD67" s="3532">
        <f ca="1">'典型户型修正-办公'!R816</f>
        <v>14190</v>
      </c>
      <c r="AE67" s="3532">
        <v>14106</v>
      </c>
      <c r="AG67" s="3536">
        <v>65</v>
      </c>
      <c r="AH67" s="3532">
        <v>1065</v>
      </c>
      <c r="AI67" s="3532">
        <v>46.32</v>
      </c>
      <c r="AJ67" s="3532">
        <f ca="1">'典型户型修正-车库'!S88</f>
        <v>13.15</v>
      </c>
      <c r="AK67" s="3532">
        <f ca="1">'典型户型修正-车库'!T88</f>
        <v>2839</v>
      </c>
      <c r="AL67" s="3532">
        <v>3068</v>
      </c>
    </row>
    <row r="68" spans="1:38" ht="14.25" thickBot="1">
      <c r="A68" s="3536">
        <v>66</v>
      </c>
      <c r="B68" s="3532">
        <v>1</v>
      </c>
      <c r="C68" s="3532">
        <v>406</v>
      </c>
      <c r="D68" s="3532">
        <v>49.74</v>
      </c>
      <c r="E68" s="3532">
        <f ca="1">'典型户型修正-办公'!S504</f>
        <v>72</v>
      </c>
      <c r="F68" s="3532">
        <f ca="1">'典型户型修正-办公'!R504</f>
        <v>14474</v>
      </c>
      <c r="G68" s="3532">
        <v>14388</v>
      </c>
      <c r="I68" s="3536">
        <v>66</v>
      </c>
      <c r="J68" s="3532">
        <v>2</v>
      </c>
      <c r="K68" s="3532">
        <v>403</v>
      </c>
      <c r="L68" s="3532">
        <v>49.62</v>
      </c>
      <c r="M68" s="3532">
        <f ca="1">'典型户型修正-办公'!S89</f>
        <v>70</v>
      </c>
      <c r="N68" s="3532">
        <f ca="1">'典型户型修正-办公'!R89</f>
        <v>14190</v>
      </c>
      <c r="O68" s="3532">
        <v>14106</v>
      </c>
      <c r="Y68" s="3536">
        <v>66</v>
      </c>
      <c r="Z68" s="3532">
        <v>4</v>
      </c>
      <c r="AA68" s="3532">
        <v>402</v>
      </c>
      <c r="AB68" s="3532">
        <v>50.33</v>
      </c>
      <c r="AC68" s="3532">
        <f ca="1">'典型户型修正-办公'!S817</f>
        <v>71</v>
      </c>
      <c r="AD68" s="3532">
        <f ca="1">'典型户型修正-办公'!R817</f>
        <v>14190</v>
      </c>
      <c r="AE68" s="3532">
        <v>14106</v>
      </c>
      <c r="AG68" s="3536">
        <v>66</v>
      </c>
      <c r="AH68" s="3532">
        <v>1066</v>
      </c>
      <c r="AI68" s="3532">
        <v>46.32</v>
      </c>
      <c r="AJ68" s="3532">
        <f ca="1">'典型户型修正-车库'!S89</f>
        <v>13.15</v>
      </c>
      <c r="AK68" s="3532">
        <f ca="1">'典型户型修正-车库'!T89</f>
        <v>2839</v>
      </c>
      <c r="AL68" s="3532">
        <v>3068</v>
      </c>
    </row>
    <row r="69" spans="1:38" ht="14.25" thickBot="1">
      <c r="A69" s="3536">
        <v>67</v>
      </c>
      <c r="B69" s="3532">
        <v>1</v>
      </c>
      <c r="C69" s="3532">
        <v>407</v>
      </c>
      <c r="D69" s="3532">
        <v>49.74</v>
      </c>
      <c r="E69" s="3532">
        <f ca="1">'典型户型修正-办公'!S505</f>
        <v>72</v>
      </c>
      <c r="F69" s="3532">
        <f ca="1">'典型户型修正-办公'!R505</f>
        <v>14474</v>
      </c>
      <c r="G69" s="3532">
        <v>14388</v>
      </c>
      <c r="I69" s="3536">
        <v>67</v>
      </c>
      <c r="J69" s="3532">
        <v>2</v>
      </c>
      <c r="K69" s="3532">
        <v>404</v>
      </c>
      <c r="L69" s="3532">
        <v>49.62</v>
      </c>
      <c r="M69" s="3532">
        <f ca="1">'典型户型修正-办公'!S90</f>
        <v>70</v>
      </c>
      <c r="N69" s="3532">
        <f ca="1">'典型户型修正-办公'!R90</f>
        <v>14190</v>
      </c>
      <c r="O69" s="3532">
        <v>14106</v>
      </c>
      <c r="Y69" s="3536">
        <v>67</v>
      </c>
      <c r="Z69" s="3532">
        <v>4</v>
      </c>
      <c r="AA69" s="3532">
        <v>403</v>
      </c>
      <c r="AB69" s="3532">
        <v>50.33</v>
      </c>
      <c r="AC69" s="3532">
        <f ca="1">'典型户型修正-办公'!S818</f>
        <v>71</v>
      </c>
      <c r="AD69" s="3532">
        <f ca="1">'典型户型修正-办公'!R818</f>
        <v>14190</v>
      </c>
      <c r="AE69" s="3532">
        <v>14106</v>
      </c>
      <c r="AG69" s="3536">
        <v>67</v>
      </c>
      <c r="AH69" s="3532">
        <v>1067</v>
      </c>
      <c r="AI69" s="3532">
        <v>46.32</v>
      </c>
      <c r="AJ69" s="3532">
        <f ca="1">'典型户型修正-车库'!S90</f>
        <v>13.15</v>
      </c>
      <c r="AK69" s="3532">
        <f ca="1">'典型户型修正-车库'!T90</f>
        <v>2839</v>
      </c>
      <c r="AL69" s="3532">
        <v>3068</v>
      </c>
    </row>
    <row r="70" spans="1:38" ht="14.25" thickBot="1">
      <c r="A70" s="3536">
        <v>68</v>
      </c>
      <c r="B70" s="3532">
        <v>1</v>
      </c>
      <c r="C70" s="3532">
        <v>408</v>
      </c>
      <c r="D70" s="3532">
        <v>49.74</v>
      </c>
      <c r="E70" s="3532">
        <f ca="1">'典型户型修正-办公'!S506</f>
        <v>72</v>
      </c>
      <c r="F70" s="3532">
        <f ca="1">'典型户型修正-办公'!R506</f>
        <v>14474</v>
      </c>
      <c r="G70" s="3532">
        <v>14388</v>
      </c>
      <c r="I70" s="3536">
        <v>68</v>
      </c>
      <c r="J70" s="3532">
        <v>2</v>
      </c>
      <c r="K70" s="3532">
        <v>405</v>
      </c>
      <c r="L70" s="3532">
        <v>49.62</v>
      </c>
      <c r="M70" s="3532">
        <f ca="1">'典型户型修正-办公'!S91</f>
        <v>70</v>
      </c>
      <c r="N70" s="3532">
        <f ca="1">'典型户型修正-办公'!R91</f>
        <v>14190</v>
      </c>
      <c r="O70" s="3532">
        <v>14106</v>
      </c>
      <c r="Y70" s="3536">
        <v>68</v>
      </c>
      <c r="Z70" s="3532">
        <v>4</v>
      </c>
      <c r="AA70" s="3532">
        <v>404</v>
      </c>
      <c r="AB70" s="3532">
        <v>50.33</v>
      </c>
      <c r="AC70" s="3532">
        <f ca="1">'典型户型修正-办公'!S819</f>
        <v>71</v>
      </c>
      <c r="AD70" s="3532">
        <f ca="1">'典型户型修正-办公'!R819</f>
        <v>14190</v>
      </c>
      <c r="AE70" s="3532">
        <v>14106</v>
      </c>
      <c r="AG70" s="3536">
        <v>68</v>
      </c>
      <c r="AH70" s="3532">
        <v>1068</v>
      </c>
      <c r="AI70" s="3532">
        <v>46.32</v>
      </c>
      <c r="AJ70" s="3532">
        <f ca="1">'典型户型修正-车库'!S91</f>
        <v>13.15</v>
      </c>
      <c r="AK70" s="3532">
        <f ca="1">'典型户型修正-车库'!T91</f>
        <v>2839</v>
      </c>
      <c r="AL70" s="3532">
        <v>3068</v>
      </c>
    </row>
    <row r="71" spans="1:38" ht="14.25" thickBot="1">
      <c r="A71" s="3536">
        <v>69</v>
      </c>
      <c r="B71" s="3532">
        <v>1</v>
      </c>
      <c r="C71" s="3532">
        <v>409</v>
      </c>
      <c r="D71" s="3532">
        <v>49.74</v>
      </c>
      <c r="E71" s="3532">
        <f ca="1">'典型户型修正-办公'!S507</f>
        <v>72</v>
      </c>
      <c r="F71" s="3532">
        <f ca="1">'典型户型修正-办公'!R507</f>
        <v>14474</v>
      </c>
      <c r="G71" s="3532">
        <v>14388</v>
      </c>
      <c r="I71" s="3536">
        <v>69</v>
      </c>
      <c r="J71" s="3532">
        <v>2</v>
      </c>
      <c r="K71" s="3532">
        <v>406</v>
      </c>
      <c r="L71" s="3532">
        <v>49.62</v>
      </c>
      <c r="M71" s="3532">
        <f ca="1">'典型户型修正-办公'!S92</f>
        <v>70</v>
      </c>
      <c r="N71" s="3532">
        <f ca="1">'典型户型修正-办公'!R92</f>
        <v>14190</v>
      </c>
      <c r="O71" s="3532">
        <v>14106</v>
      </c>
      <c r="Y71" s="3536">
        <v>69</v>
      </c>
      <c r="Z71" s="3532">
        <v>4</v>
      </c>
      <c r="AA71" s="3532">
        <v>405</v>
      </c>
      <c r="AB71" s="3532">
        <v>50.33</v>
      </c>
      <c r="AC71" s="3532">
        <f ca="1">'典型户型修正-办公'!S820</f>
        <v>71</v>
      </c>
      <c r="AD71" s="3532">
        <f ca="1">'典型户型修正-办公'!R820</f>
        <v>14190</v>
      </c>
      <c r="AE71" s="3532">
        <v>14106</v>
      </c>
      <c r="AG71" s="3536">
        <v>69</v>
      </c>
      <c r="AH71" s="3532">
        <v>1069</v>
      </c>
      <c r="AI71" s="3532">
        <v>46.32</v>
      </c>
      <c r="AJ71" s="3532">
        <f ca="1">'典型户型修正-车库'!S92</f>
        <v>13.15</v>
      </c>
      <c r="AK71" s="3532">
        <f ca="1">'典型户型修正-车库'!T92</f>
        <v>2839</v>
      </c>
      <c r="AL71" s="3532">
        <v>3068</v>
      </c>
    </row>
    <row r="72" spans="1:38" ht="14.25" thickBot="1">
      <c r="A72" s="3536">
        <v>70</v>
      </c>
      <c r="B72" s="3532">
        <v>1</v>
      </c>
      <c r="C72" s="3532">
        <v>410</v>
      </c>
      <c r="D72" s="3532">
        <v>49.74</v>
      </c>
      <c r="E72" s="3532">
        <f ca="1">'典型户型修正-办公'!S508</f>
        <v>72</v>
      </c>
      <c r="F72" s="3532">
        <f ca="1">'典型户型修正-办公'!R508</f>
        <v>14474</v>
      </c>
      <c r="G72" s="3532">
        <v>14388</v>
      </c>
      <c r="I72" s="3536">
        <v>70</v>
      </c>
      <c r="J72" s="3532">
        <v>2</v>
      </c>
      <c r="K72" s="3532">
        <v>407</v>
      </c>
      <c r="L72" s="3532">
        <v>49.62</v>
      </c>
      <c r="M72" s="3532">
        <f ca="1">'典型户型修正-办公'!S93</f>
        <v>70</v>
      </c>
      <c r="N72" s="3532">
        <f ca="1">'典型户型修正-办公'!R93</f>
        <v>14190</v>
      </c>
      <c r="O72" s="3532">
        <v>14106</v>
      </c>
      <c r="Y72" s="3536">
        <v>70</v>
      </c>
      <c r="Z72" s="3532">
        <v>4</v>
      </c>
      <c r="AA72" s="3532">
        <v>406</v>
      </c>
      <c r="AB72" s="3532">
        <v>50.33</v>
      </c>
      <c r="AC72" s="3532">
        <f ca="1">'典型户型修正-办公'!S821</f>
        <v>71</v>
      </c>
      <c r="AD72" s="3532">
        <f ca="1">'典型户型修正-办公'!R821</f>
        <v>14190</v>
      </c>
      <c r="AE72" s="3532">
        <v>14106</v>
      </c>
      <c r="AG72" s="3536">
        <v>70</v>
      </c>
      <c r="AH72" s="3532">
        <v>1070</v>
      </c>
      <c r="AI72" s="3532">
        <v>46.32</v>
      </c>
      <c r="AJ72" s="3532">
        <f ca="1">'典型户型修正-车库'!S93</f>
        <v>13.15</v>
      </c>
      <c r="AK72" s="3532">
        <f ca="1">'典型户型修正-车库'!T93</f>
        <v>2839</v>
      </c>
      <c r="AL72" s="3532">
        <v>3068</v>
      </c>
    </row>
    <row r="73" spans="1:38" ht="14.25" thickBot="1">
      <c r="A73" s="3536">
        <v>71</v>
      </c>
      <c r="B73" s="3532">
        <v>1</v>
      </c>
      <c r="C73" s="3532">
        <v>411</v>
      </c>
      <c r="D73" s="3532">
        <v>49.74</v>
      </c>
      <c r="E73" s="3532">
        <f ca="1">'典型户型修正-办公'!S509</f>
        <v>72</v>
      </c>
      <c r="F73" s="3532">
        <f ca="1">'典型户型修正-办公'!R509</f>
        <v>14474</v>
      </c>
      <c r="G73" s="3532">
        <v>14388</v>
      </c>
      <c r="I73" s="3536">
        <v>71</v>
      </c>
      <c r="J73" s="3532">
        <v>2</v>
      </c>
      <c r="K73" s="3532">
        <v>408</v>
      </c>
      <c r="L73" s="3532">
        <v>49.62</v>
      </c>
      <c r="M73" s="3532">
        <f ca="1">'典型户型修正-办公'!S94</f>
        <v>70</v>
      </c>
      <c r="N73" s="3532">
        <f ca="1">'典型户型修正-办公'!R94</f>
        <v>14190</v>
      </c>
      <c r="O73" s="3532">
        <v>14106</v>
      </c>
      <c r="Y73" s="3536">
        <v>71</v>
      </c>
      <c r="Z73" s="3532">
        <v>4</v>
      </c>
      <c r="AA73" s="3532">
        <v>407</v>
      </c>
      <c r="AB73" s="3532">
        <v>50.33</v>
      </c>
      <c r="AC73" s="3532">
        <f ca="1">'典型户型修正-办公'!S822</f>
        <v>71</v>
      </c>
      <c r="AD73" s="3532">
        <f ca="1">'典型户型修正-办公'!R822</f>
        <v>14190</v>
      </c>
      <c r="AE73" s="3532">
        <v>14106</v>
      </c>
      <c r="AG73" s="3536">
        <v>71</v>
      </c>
      <c r="AH73" s="3532">
        <v>1071</v>
      </c>
      <c r="AI73" s="3532">
        <v>46.32</v>
      </c>
      <c r="AJ73" s="3532">
        <f ca="1">'典型户型修正-车库'!S94</f>
        <v>13.15</v>
      </c>
      <c r="AK73" s="3532">
        <f ca="1">'典型户型修正-车库'!T94</f>
        <v>2839</v>
      </c>
      <c r="AL73" s="3532">
        <v>3068</v>
      </c>
    </row>
    <row r="74" spans="1:38" ht="14.25" thickBot="1">
      <c r="A74" s="3536">
        <v>72</v>
      </c>
      <c r="B74" s="3532">
        <v>1</v>
      </c>
      <c r="C74" s="3532">
        <v>412</v>
      </c>
      <c r="D74" s="3532">
        <v>49.74</v>
      </c>
      <c r="E74" s="3532">
        <f ca="1">'典型户型修正-办公'!S510</f>
        <v>72</v>
      </c>
      <c r="F74" s="3532">
        <f ca="1">'典型户型修正-办公'!R510</f>
        <v>14474</v>
      </c>
      <c r="G74" s="3532">
        <v>14388</v>
      </c>
      <c r="I74" s="3536">
        <v>72</v>
      </c>
      <c r="J74" s="3532">
        <v>2</v>
      </c>
      <c r="K74" s="3532">
        <v>409</v>
      </c>
      <c r="L74" s="3532">
        <v>49.62</v>
      </c>
      <c r="M74" s="3532">
        <f ca="1">'典型户型修正-办公'!S95</f>
        <v>70</v>
      </c>
      <c r="N74" s="3532">
        <f ca="1">'典型户型修正-办公'!R95</f>
        <v>14190</v>
      </c>
      <c r="O74" s="3532">
        <v>14106</v>
      </c>
      <c r="Y74" s="3536">
        <v>72</v>
      </c>
      <c r="Z74" s="3532">
        <v>4</v>
      </c>
      <c r="AA74" s="3532">
        <v>408</v>
      </c>
      <c r="AB74" s="3532">
        <v>50.33</v>
      </c>
      <c r="AC74" s="3532">
        <f ca="1">'典型户型修正-办公'!S823</f>
        <v>71</v>
      </c>
      <c r="AD74" s="3532">
        <f ca="1">'典型户型修正-办公'!R823</f>
        <v>14190</v>
      </c>
      <c r="AE74" s="3532">
        <v>14106</v>
      </c>
      <c r="AG74" s="3536">
        <v>72</v>
      </c>
      <c r="AH74" s="3532">
        <v>1072</v>
      </c>
      <c r="AI74" s="3532">
        <v>46.32</v>
      </c>
      <c r="AJ74" s="3532">
        <f ca="1">'典型户型修正-车库'!S95</f>
        <v>13.15</v>
      </c>
      <c r="AK74" s="3532">
        <f ca="1">'典型户型修正-车库'!T95</f>
        <v>2839</v>
      </c>
      <c r="AL74" s="3532">
        <v>3068</v>
      </c>
    </row>
    <row r="75" spans="1:38" ht="14.25" thickBot="1">
      <c r="A75" s="3536">
        <v>73</v>
      </c>
      <c r="B75" s="3532">
        <v>1</v>
      </c>
      <c r="C75" s="3532">
        <v>413</v>
      </c>
      <c r="D75" s="3532">
        <v>49.74</v>
      </c>
      <c r="E75" s="3532">
        <f ca="1">'典型户型修正-办公'!S511</f>
        <v>72</v>
      </c>
      <c r="F75" s="3532">
        <f ca="1">'典型户型修正-办公'!R511</f>
        <v>14474</v>
      </c>
      <c r="G75" s="3532">
        <v>14388</v>
      </c>
      <c r="I75" s="3536">
        <v>73</v>
      </c>
      <c r="J75" s="3532">
        <v>2</v>
      </c>
      <c r="K75" s="3532">
        <v>410</v>
      </c>
      <c r="L75" s="3532">
        <v>49.62</v>
      </c>
      <c r="M75" s="3532">
        <f ca="1">'典型户型修正-办公'!S96</f>
        <v>70</v>
      </c>
      <c r="N75" s="3532">
        <f ca="1">'典型户型修正-办公'!R96</f>
        <v>14190</v>
      </c>
      <c r="O75" s="3532">
        <v>14106</v>
      </c>
      <c r="Y75" s="3536">
        <v>73</v>
      </c>
      <c r="Z75" s="3532">
        <v>4</v>
      </c>
      <c r="AA75" s="3532">
        <v>409</v>
      </c>
      <c r="AB75" s="3532">
        <v>50.33</v>
      </c>
      <c r="AC75" s="3532">
        <f ca="1">'典型户型修正-办公'!S824</f>
        <v>71</v>
      </c>
      <c r="AD75" s="3532">
        <f ca="1">'典型户型修正-办公'!R824</f>
        <v>14190</v>
      </c>
      <c r="AE75" s="3532">
        <v>14106</v>
      </c>
      <c r="AG75" s="3536">
        <v>73</v>
      </c>
      <c r="AH75" s="3532">
        <v>1073</v>
      </c>
      <c r="AI75" s="3532">
        <v>46.32</v>
      </c>
      <c r="AJ75" s="3532">
        <f ca="1">'典型户型修正-车库'!S96</f>
        <v>13.15</v>
      </c>
      <c r="AK75" s="3532">
        <f ca="1">'典型户型修正-车库'!T96</f>
        <v>2839</v>
      </c>
      <c r="AL75" s="3532">
        <v>3068</v>
      </c>
    </row>
    <row r="76" spans="1:38" ht="14.25" thickBot="1">
      <c r="A76" s="3536">
        <v>74</v>
      </c>
      <c r="B76" s="3532">
        <v>1</v>
      </c>
      <c r="C76" s="3532">
        <v>414</v>
      </c>
      <c r="D76" s="3532">
        <v>49.74</v>
      </c>
      <c r="E76" s="3532">
        <f ca="1">'典型户型修正-办公'!S512</f>
        <v>72</v>
      </c>
      <c r="F76" s="3532">
        <f ca="1">'典型户型修正-办公'!R512</f>
        <v>14474</v>
      </c>
      <c r="G76" s="3532">
        <v>14388</v>
      </c>
      <c r="I76" s="3536">
        <v>74</v>
      </c>
      <c r="J76" s="3532">
        <v>2</v>
      </c>
      <c r="K76" s="3532">
        <v>411</v>
      </c>
      <c r="L76" s="3532">
        <v>49.62</v>
      </c>
      <c r="M76" s="3532">
        <f ca="1">'典型户型修正-办公'!S97</f>
        <v>70</v>
      </c>
      <c r="N76" s="3532">
        <f ca="1">'典型户型修正-办公'!R97</f>
        <v>14190</v>
      </c>
      <c r="O76" s="3532">
        <v>14106</v>
      </c>
      <c r="Y76" s="3536">
        <v>74</v>
      </c>
      <c r="Z76" s="3532">
        <v>4</v>
      </c>
      <c r="AA76" s="3532">
        <v>410</v>
      </c>
      <c r="AB76" s="3532">
        <v>50.33</v>
      </c>
      <c r="AC76" s="3532">
        <f ca="1">'典型户型修正-办公'!S825</f>
        <v>71</v>
      </c>
      <c r="AD76" s="3532">
        <f ca="1">'典型户型修正-办公'!R825</f>
        <v>14190</v>
      </c>
      <c r="AE76" s="3532">
        <v>14106</v>
      </c>
      <c r="AG76" s="3536">
        <v>74</v>
      </c>
      <c r="AH76" s="3532">
        <v>1074</v>
      </c>
      <c r="AI76" s="3532">
        <v>46.32</v>
      </c>
      <c r="AJ76" s="3532">
        <f ca="1">'典型户型修正-车库'!S97</f>
        <v>13.15</v>
      </c>
      <c r="AK76" s="3532">
        <f ca="1">'典型户型修正-车库'!T97</f>
        <v>2839</v>
      </c>
      <c r="AL76" s="3532">
        <v>3068</v>
      </c>
    </row>
    <row r="77" spans="1:38" ht="14.25" thickBot="1">
      <c r="A77" s="3536">
        <v>75</v>
      </c>
      <c r="B77" s="3532">
        <v>1</v>
      </c>
      <c r="C77" s="3532">
        <v>415</v>
      </c>
      <c r="D77" s="3532">
        <v>68.94</v>
      </c>
      <c r="E77" s="3532">
        <f ca="1">'典型户型修正-办公'!S513</f>
        <v>101</v>
      </c>
      <c r="F77" s="3532">
        <f ca="1">'典型户型修正-办公'!R513</f>
        <v>14619</v>
      </c>
      <c r="G77" s="3532">
        <v>14532</v>
      </c>
      <c r="I77" s="3536">
        <v>75</v>
      </c>
      <c r="J77" s="3532">
        <v>2</v>
      </c>
      <c r="K77" s="3532">
        <v>412</v>
      </c>
      <c r="L77" s="3532">
        <v>49.62</v>
      </c>
      <c r="M77" s="3532">
        <f ca="1">'典型户型修正-办公'!S98</f>
        <v>70</v>
      </c>
      <c r="N77" s="3532">
        <f ca="1">'典型户型修正-办公'!R98</f>
        <v>14190</v>
      </c>
      <c r="O77" s="3532">
        <v>14106</v>
      </c>
      <c r="Y77" s="3536">
        <v>75</v>
      </c>
      <c r="Z77" s="3532">
        <v>4</v>
      </c>
      <c r="AA77" s="3532">
        <v>411</v>
      </c>
      <c r="AB77" s="3532">
        <v>50.33</v>
      </c>
      <c r="AC77" s="3532">
        <f ca="1">'典型户型修正-办公'!S826</f>
        <v>71</v>
      </c>
      <c r="AD77" s="3532">
        <f ca="1">'典型户型修正-办公'!R826</f>
        <v>14190</v>
      </c>
      <c r="AE77" s="3532">
        <v>14106</v>
      </c>
      <c r="AG77" s="3536">
        <v>75</v>
      </c>
      <c r="AH77" s="3532">
        <v>1075</v>
      </c>
      <c r="AI77" s="3532">
        <v>46.32</v>
      </c>
      <c r="AJ77" s="3532">
        <f ca="1">'典型户型修正-车库'!S98</f>
        <v>13.15</v>
      </c>
      <c r="AK77" s="3532">
        <f ca="1">'典型户型修正-车库'!T98</f>
        <v>2839</v>
      </c>
      <c r="AL77" s="3532">
        <v>3068</v>
      </c>
    </row>
    <row r="78" spans="1:38" ht="14.25" thickBot="1">
      <c r="A78" s="3536">
        <v>76</v>
      </c>
      <c r="B78" s="3532">
        <v>1</v>
      </c>
      <c r="C78" s="3532">
        <v>416</v>
      </c>
      <c r="D78" s="3532">
        <v>38.19</v>
      </c>
      <c r="E78" s="3532">
        <f ca="1">'典型户型修正-办公'!S514</f>
        <v>55</v>
      </c>
      <c r="F78" s="3532">
        <f ca="1">'典型户型修正-办公'!R514</f>
        <v>14474</v>
      </c>
      <c r="G78" s="3532">
        <v>14388</v>
      </c>
      <c r="I78" s="3536">
        <v>76</v>
      </c>
      <c r="J78" s="3532">
        <v>2</v>
      </c>
      <c r="K78" s="3532">
        <v>413</v>
      </c>
      <c r="L78" s="3532">
        <v>49.62</v>
      </c>
      <c r="M78" s="3532">
        <f ca="1">'典型户型修正-办公'!S99</f>
        <v>70</v>
      </c>
      <c r="N78" s="3532">
        <f ca="1">'典型户型修正-办公'!R99</f>
        <v>14190</v>
      </c>
      <c r="O78" s="3532">
        <v>14106</v>
      </c>
      <c r="Y78" s="3536">
        <v>76</v>
      </c>
      <c r="Z78" s="3532">
        <v>4</v>
      </c>
      <c r="AA78" s="3532">
        <v>412</v>
      </c>
      <c r="AB78" s="3532">
        <v>50.33</v>
      </c>
      <c r="AC78" s="3532">
        <f ca="1">'典型户型修正-办公'!S827</f>
        <v>71</v>
      </c>
      <c r="AD78" s="3532">
        <f ca="1">'典型户型修正-办公'!R827</f>
        <v>14190</v>
      </c>
      <c r="AE78" s="3532">
        <v>14106</v>
      </c>
      <c r="AG78" s="3536">
        <v>76</v>
      </c>
      <c r="AH78" s="3532">
        <v>1076</v>
      </c>
      <c r="AI78" s="3532">
        <v>46.32</v>
      </c>
      <c r="AJ78" s="3532">
        <f ca="1">'典型户型修正-车库'!S99</f>
        <v>13.15</v>
      </c>
      <c r="AK78" s="3532">
        <f ca="1">'典型户型修正-车库'!T99</f>
        <v>2839</v>
      </c>
      <c r="AL78" s="3532">
        <v>3068</v>
      </c>
    </row>
    <row r="79" spans="1:38" ht="14.25" thickBot="1">
      <c r="A79" s="3536">
        <v>77</v>
      </c>
      <c r="B79" s="3532">
        <v>1</v>
      </c>
      <c r="C79" s="3532">
        <v>417</v>
      </c>
      <c r="D79" s="3532">
        <v>41.5</v>
      </c>
      <c r="E79" s="3532">
        <f ca="1">'典型户型修正-办公'!S515</f>
        <v>60</v>
      </c>
      <c r="F79" s="3532">
        <f ca="1">'典型户型修正-办公'!R515</f>
        <v>14474</v>
      </c>
      <c r="G79" s="3532">
        <v>14388</v>
      </c>
      <c r="I79" s="3536">
        <v>77</v>
      </c>
      <c r="J79" s="3532">
        <v>2</v>
      </c>
      <c r="K79" s="3532">
        <v>414</v>
      </c>
      <c r="L79" s="3532">
        <v>49.62</v>
      </c>
      <c r="M79" s="3532">
        <f ca="1">'典型户型修正-办公'!S100</f>
        <v>70</v>
      </c>
      <c r="N79" s="3532">
        <f ca="1">'典型户型修正-办公'!R100</f>
        <v>14190</v>
      </c>
      <c r="O79" s="3532">
        <v>14106</v>
      </c>
      <c r="Y79" s="3536">
        <v>77</v>
      </c>
      <c r="Z79" s="3532">
        <v>4</v>
      </c>
      <c r="AA79" s="3532">
        <v>413</v>
      </c>
      <c r="AB79" s="3532">
        <v>50.33</v>
      </c>
      <c r="AC79" s="3532">
        <f ca="1">'典型户型修正-办公'!S828</f>
        <v>71</v>
      </c>
      <c r="AD79" s="3532">
        <f ca="1">'典型户型修正-办公'!R828</f>
        <v>14190</v>
      </c>
      <c r="AE79" s="3532">
        <v>14106</v>
      </c>
      <c r="AG79" s="3536">
        <v>77</v>
      </c>
      <c r="AH79" s="3532">
        <v>1077</v>
      </c>
      <c r="AI79" s="3532">
        <v>46.32</v>
      </c>
      <c r="AJ79" s="3532">
        <f ca="1">'典型户型修正-车库'!S100</f>
        <v>13.15</v>
      </c>
      <c r="AK79" s="3532">
        <f ca="1">'典型户型修正-车库'!T100</f>
        <v>2839</v>
      </c>
      <c r="AL79" s="3532">
        <v>3068</v>
      </c>
    </row>
    <row r="80" spans="1:38" ht="14.25" thickBot="1">
      <c r="A80" s="3536">
        <v>78</v>
      </c>
      <c r="B80" s="3532">
        <v>1</v>
      </c>
      <c r="C80" s="3532">
        <v>418</v>
      </c>
      <c r="D80" s="3532">
        <v>44.19</v>
      </c>
      <c r="E80" s="3532">
        <f ca="1">'典型户型修正-办公'!S516</f>
        <v>64</v>
      </c>
      <c r="F80" s="3532">
        <f ca="1">'典型户型修正-办公'!R516</f>
        <v>14474</v>
      </c>
      <c r="G80" s="3532">
        <v>14388</v>
      </c>
      <c r="I80" s="3536">
        <v>78</v>
      </c>
      <c r="J80" s="3532">
        <v>2</v>
      </c>
      <c r="K80" s="3532">
        <v>415</v>
      </c>
      <c r="L80" s="3532">
        <v>49.62</v>
      </c>
      <c r="M80" s="3532">
        <f ca="1">'典型户型修正-办公'!S101</f>
        <v>70</v>
      </c>
      <c r="N80" s="3532">
        <f ca="1">'典型户型修正-办公'!R101</f>
        <v>14190</v>
      </c>
      <c r="O80" s="3532">
        <v>14106</v>
      </c>
      <c r="Y80" s="3536">
        <v>78</v>
      </c>
      <c r="Z80" s="3532">
        <v>4</v>
      </c>
      <c r="AA80" s="3532">
        <v>414</v>
      </c>
      <c r="AB80" s="3532">
        <v>50.33</v>
      </c>
      <c r="AC80" s="3532">
        <f ca="1">'典型户型修正-办公'!S829</f>
        <v>71</v>
      </c>
      <c r="AD80" s="3532">
        <f ca="1">'典型户型修正-办公'!R829</f>
        <v>14190</v>
      </c>
      <c r="AE80" s="3532">
        <v>14106</v>
      </c>
      <c r="AG80" s="3536">
        <v>78</v>
      </c>
      <c r="AH80" s="3532">
        <v>1078</v>
      </c>
      <c r="AI80" s="3532">
        <v>46.32</v>
      </c>
      <c r="AJ80" s="3532">
        <f ca="1">'典型户型修正-车库'!S101</f>
        <v>13.15</v>
      </c>
      <c r="AK80" s="3532">
        <f ca="1">'典型户型修正-车库'!T101</f>
        <v>2839</v>
      </c>
      <c r="AL80" s="3532">
        <v>3068</v>
      </c>
    </row>
    <row r="81" spans="1:38" ht="14.25" thickBot="1">
      <c r="A81" s="3536">
        <v>79</v>
      </c>
      <c r="B81" s="3532">
        <v>1</v>
      </c>
      <c r="C81" s="3532">
        <v>419</v>
      </c>
      <c r="D81" s="3532">
        <v>46.28</v>
      </c>
      <c r="E81" s="3532">
        <f ca="1">'典型户型修正-办公'!S517</f>
        <v>67</v>
      </c>
      <c r="F81" s="3532">
        <f ca="1">'典型户型修正-办公'!R517</f>
        <v>14474</v>
      </c>
      <c r="G81" s="3532">
        <v>14388</v>
      </c>
      <c r="I81" s="3536">
        <v>79</v>
      </c>
      <c r="J81" s="3532">
        <v>2</v>
      </c>
      <c r="K81" s="3532">
        <v>416</v>
      </c>
      <c r="L81" s="3532">
        <v>68.78</v>
      </c>
      <c r="M81" s="3532">
        <f ca="1">'典型户型修正-办公'!S102</f>
        <v>99</v>
      </c>
      <c r="N81" s="3532">
        <f ca="1">'典型户型修正-办公'!R102</f>
        <v>14332</v>
      </c>
      <c r="O81" s="3532">
        <v>14247</v>
      </c>
      <c r="Y81" s="3536">
        <v>79</v>
      </c>
      <c r="Z81" s="3532">
        <v>4</v>
      </c>
      <c r="AA81" s="3532">
        <v>415</v>
      </c>
      <c r="AB81" s="3532">
        <v>50.33</v>
      </c>
      <c r="AC81" s="3532">
        <f ca="1">'典型户型修正-办公'!S830</f>
        <v>71</v>
      </c>
      <c r="AD81" s="3532">
        <f ca="1">'典型户型修正-办公'!R830</f>
        <v>14190</v>
      </c>
      <c r="AE81" s="3532">
        <v>14106</v>
      </c>
      <c r="AG81" s="3536">
        <v>79</v>
      </c>
      <c r="AH81" s="3532">
        <v>1079</v>
      </c>
      <c r="AI81" s="3532">
        <v>46.32</v>
      </c>
      <c r="AJ81" s="3532">
        <f ca="1">'典型户型修正-车库'!S102</f>
        <v>13.15</v>
      </c>
      <c r="AK81" s="3532">
        <f ca="1">'典型户型修正-车库'!T102</f>
        <v>2839</v>
      </c>
      <c r="AL81" s="3532">
        <v>3068</v>
      </c>
    </row>
    <row r="82" spans="1:38" ht="14.25" thickBot="1">
      <c r="A82" s="3536">
        <v>80</v>
      </c>
      <c r="B82" s="3532">
        <v>1</v>
      </c>
      <c r="C82" s="3532">
        <v>420</v>
      </c>
      <c r="D82" s="3532">
        <v>47.76</v>
      </c>
      <c r="E82" s="3532">
        <f ca="1">'典型户型修正-办公'!S518</f>
        <v>69</v>
      </c>
      <c r="F82" s="3532">
        <f ca="1">'典型户型修正-办公'!R518</f>
        <v>14474</v>
      </c>
      <c r="G82" s="3532">
        <v>14388</v>
      </c>
      <c r="I82" s="3536">
        <v>80</v>
      </c>
      <c r="J82" s="3532">
        <v>2</v>
      </c>
      <c r="K82" s="3532">
        <v>417</v>
      </c>
      <c r="L82" s="3532">
        <v>38.1</v>
      </c>
      <c r="M82" s="3532">
        <f ca="1">'典型户型修正-办公'!S103</f>
        <v>54</v>
      </c>
      <c r="N82" s="3532">
        <f ca="1">'典型户型修正-办公'!R103</f>
        <v>14190</v>
      </c>
      <c r="O82" s="3532">
        <v>14106</v>
      </c>
      <c r="Y82" s="3536">
        <v>80</v>
      </c>
      <c r="Z82" s="3532">
        <v>4</v>
      </c>
      <c r="AA82" s="3532">
        <v>416</v>
      </c>
      <c r="AB82" s="3532">
        <v>69.77</v>
      </c>
      <c r="AC82" s="3532">
        <f ca="1">'典型户型修正-办公'!S831</f>
        <v>100</v>
      </c>
      <c r="AD82" s="3532">
        <f ca="1">'典型户型修正-办公'!R831</f>
        <v>14332</v>
      </c>
      <c r="AE82" s="3532">
        <v>14247</v>
      </c>
      <c r="AG82" s="3536">
        <v>80</v>
      </c>
      <c r="AH82" s="3532">
        <v>1080</v>
      </c>
      <c r="AI82" s="3532">
        <v>46.32</v>
      </c>
      <c r="AJ82" s="3532">
        <f ca="1">'典型户型修正-车库'!S103</f>
        <v>13.15</v>
      </c>
      <c r="AK82" s="3532">
        <f ca="1">'典型户型修正-车库'!T103</f>
        <v>2839</v>
      </c>
      <c r="AL82" s="3532">
        <v>3068</v>
      </c>
    </row>
    <row r="83" spans="1:38" ht="14.25" thickBot="1">
      <c r="A83" s="3536">
        <v>81</v>
      </c>
      <c r="B83" s="3532">
        <v>1</v>
      </c>
      <c r="C83" s="3532">
        <v>421</v>
      </c>
      <c r="D83" s="3532">
        <v>48.71</v>
      </c>
      <c r="E83" s="3532">
        <f ca="1">'典型户型修正-办公'!S519</f>
        <v>71</v>
      </c>
      <c r="F83" s="3532">
        <f ca="1">'典型户型修正-办公'!R519</f>
        <v>14474</v>
      </c>
      <c r="G83" s="3532">
        <v>14388</v>
      </c>
      <c r="I83" s="3536">
        <v>81</v>
      </c>
      <c r="J83" s="3532">
        <v>2</v>
      </c>
      <c r="K83" s="3532">
        <v>418</v>
      </c>
      <c r="L83" s="3532">
        <v>41.4</v>
      </c>
      <c r="M83" s="3532">
        <f ca="1">'典型户型修正-办公'!S104</f>
        <v>59</v>
      </c>
      <c r="N83" s="3532">
        <f ca="1">'典型户型修正-办公'!R104</f>
        <v>14190</v>
      </c>
      <c r="O83" s="3532">
        <v>14106</v>
      </c>
      <c r="Y83" s="3536">
        <v>81</v>
      </c>
      <c r="Z83" s="3532">
        <v>4</v>
      </c>
      <c r="AA83" s="3532">
        <v>417</v>
      </c>
      <c r="AB83" s="3532">
        <v>38.65</v>
      </c>
      <c r="AC83" s="3532">
        <f ca="1">'典型户型修正-办公'!S832</f>
        <v>55</v>
      </c>
      <c r="AD83" s="3532">
        <f ca="1">'典型户型修正-办公'!R832</f>
        <v>14190</v>
      </c>
      <c r="AE83" s="3532">
        <v>14106</v>
      </c>
      <c r="AG83" s="3536">
        <v>81</v>
      </c>
      <c r="AH83" s="3532">
        <v>1081</v>
      </c>
      <c r="AI83" s="3532">
        <v>46.32</v>
      </c>
      <c r="AJ83" s="3532">
        <f ca="1">'典型户型修正-车库'!S104</f>
        <v>13.15</v>
      </c>
      <c r="AK83" s="3532">
        <f ca="1">'典型户型修正-车库'!T104</f>
        <v>2839</v>
      </c>
      <c r="AL83" s="3532">
        <v>3068</v>
      </c>
    </row>
    <row r="84" spans="1:38" ht="14.25" thickBot="1">
      <c r="A84" s="3536">
        <v>82</v>
      </c>
      <c r="B84" s="3532">
        <v>1</v>
      </c>
      <c r="C84" s="3532">
        <v>422</v>
      </c>
      <c r="D84" s="3532">
        <v>49</v>
      </c>
      <c r="E84" s="3532">
        <f ca="1">'典型户型修正-办公'!S520</f>
        <v>71</v>
      </c>
      <c r="F84" s="3532">
        <f ca="1">'典型户型修正-办公'!R520</f>
        <v>14474</v>
      </c>
      <c r="G84" s="3532">
        <v>14388</v>
      </c>
      <c r="I84" s="3536">
        <v>82</v>
      </c>
      <c r="J84" s="3532">
        <v>2</v>
      </c>
      <c r="K84" s="3532">
        <v>419</v>
      </c>
      <c r="L84" s="3532">
        <v>44.09</v>
      </c>
      <c r="M84" s="3532">
        <f ca="1">'典型户型修正-办公'!S105</f>
        <v>63</v>
      </c>
      <c r="N84" s="3532">
        <f ca="1">'典型户型修正-办公'!R105</f>
        <v>14190</v>
      </c>
      <c r="O84" s="3532">
        <v>14106</v>
      </c>
      <c r="Y84" s="3536">
        <v>82</v>
      </c>
      <c r="Z84" s="3532">
        <v>4</v>
      </c>
      <c r="AA84" s="3532">
        <v>418</v>
      </c>
      <c r="AB84" s="3532">
        <v>41.99</v>
      </c>
      <c r="AC84" s="3532">
        <f ca="1">'典型户型修正-办公'!S833</f>
        <v>60</v>
      </c>
      <c r="AD84" s="3532">
        <f ca="1">'典型户型修正-办公'!R833</f>
        <v>14190</v>
      </c>
      <c r="AE84" s="3532">
        <v>14106</v>
      </c>
      <c r="AG84" s="3536">
        <v>82</v>
      </c>
      <c r="AH84" s="3532">
        <v>1082</v>
      </c>
      <c r="AI84" s="3532">
        <v>46.32</v>
      </c>
      <c r="AJ84" s="3532">
        <f ca="1">'典型户型修正-车库'!S105</f>
        <v>13.15</v>
      </c>
      <c r="AK84" s="3532">
        <f ca="1">'典型户型修正-车库'!T105</f>
        <v>2839</v>
      </c>
      <c r="AL84" s="3532">
        <v>3068</v>
      </c>
    </row>
    <row r="85" spans="1:38" ht="14.25" thickBot="1">
      <c r="A85" s="3536">
        <v>83</v>
      </c>
      <c r="B85" s="3532">
        <v>1</v>
      </c>
      <c r="C85" s="3532">
        <v>423</v>
      </c>
      <c r="D85" s="3532">
        <v>48.7</v>
      </c>
      <c r="E85" s="3532">
        <f ca="1">'典型户型修正-办公'!S521</f>
        <v>70</v>
      </c>
      <c r="F85" s="3532">
        <f ca="1">'典型户型修正-办公'!R521</f>
        <v>14474</v>
      </c>
      <c r="G85" s="3532">
        <v>14388</v>
      </c>
      <c r="I85" s="3536">
        <v>83</v>
      </c>
      <c r="J85" s="3532">
        <v>2</v>
      </c>
      <c r="K85" s="3532">
        <v>420</v>
      </c>
      <c r="L85" s="3532">
        <v>46.17</v>
      </c>
      <c r="M85" s="3532">
        <f ca="1">'典型户型修正-办公'!S106</f>
        <v>66</v>
      </c>
      <c r="N85" s="3532">
        <f ca="1">'典型户型修正-办公'!R106</f>
        <v>14190</v>
      </c>
      <c r="O85" s="3532">
        <v>14106</v>
      </c>
      <c r="Y85" s="3536">
        <v>83</v>
      </c>
      <c r="Z85" s="3532">
        <v>4</v>
      </c>
      <c r="AA85" s="3532">
        <v>419</v>
      </c>
      <c r="AB85" s="3532">
        <v>44.72</v>
      </c>
      <c r="AC85" s="3532">
        <f ca="1">'典型户型修正-办公'!S834</f>
        <v>63</v>
      </c>
      <c r="AD85" s="3532">
        <f ca="1">'典型户型修正-办公'!R834</f>
        <v>14190</v>
      </c>
      <c r="AE85" s="3532">
        <v>14106</v>
      </c>
      <c r="AG85" s="3536">
        <v>83</v>
      </c>
      <c r="AH85" s="3532">
        <v>1083</v>
      </c>
      <c r="AI85" s="3532">
        <v>46.32</v>
      </c>
      <c r="AJ85" s="3532">
        <f ca="1">'典型户型修正-车库'!S106</f>
        <v>13.15</v>
      </c>
      <c r="AK85" s="3532">
        <f ca="1">'典型户型修正-车库'!T106</f>
        <v>2839</v>
      </c>
      <c r="AL85" s="3532">
        <v>3068</v>
      </c>
    </row>
    <row r="86" spans="1:38" ht="14.25" thickBot="1">
      <c r="A86" s="3536">
        <v>84</v>
      </c>
      <c r="B86" s="3532">
        <v>1</v>
      </c>
      <c r="C86" s="3532">
        <v>424</v>
      </c>
      <c r="D86" s="3532">
        <v>73.150000000000006</v>
      </c>
      <c r="E86" s="3532">
        <f ca="1">'典型户型修正-办公'!S522</f>
        <v>107</v>
      </c>
      <c r="F86" s="3532">
        <f ca="1">'典型户型修正-办公'!R522</f>
        <v>14619</v>
      </c>
      <c r="G86" s="3532">
        <v>14532</v>
      </c>
      <c r="I86" s="3536">
        <v>84</v>
      </c>
      <c r="J86" s="3532">
        <v>2</v>
      </c>
      <c r="K86" s="3532">
        <v>421</v>
      </c>
      <c r="L86" s="3532">
        <v>47.65</v>
      </c>
      <c r="M86" s="3532">
        <f ca="1">'典型户型修正-办公'!S107</f>
        <v>68</v>
      </c>
      <c r="N86" s="3532">
        <f ca="1">'典型户型修正-办公'!R107</f>
        <v>14190</v>
      </c>
      <c r="O86" s="3532">
        <v>14106</v>
      </c>
      <c r="Y86" s="3536">
        <v>84</v>
      </c>
      <c r="Z86" s="3532">
        <v>4</v>
      </c>
      <c r="AA86" s="3532">
        <v>420</v>
      </c>
      <c r="AB86" s="3532">
        <v>46.83</v>
      </c>
      <c r="AC86" s="3532">
        <f ca="1">'典型户型修正-办公'!S835</f>
        <v>66</v>
      </c>
      <c r="AD86" s="3532">
        <f ca="1">'典型户型修正-办公'!R835</f>
        <v>14190</v>
      </c>
      <c r="AE86" s="3532">
        <v>14106</v>
      </c>
      <c r="AG86" s="3536">
        <v>84</v>
      </c>
      <c r="AH86" s="3532">
        <v>1084</v>
      </c>
      <c r="AI86" s="3532">
        <v>46.32</v>
      </c>
      <c r="AJ86" s="3532">
        <f ca="1">'典型户型修正-车库'!S107</f>
        <v>13.15</v>
      </c>
      <c r="AK86" s="3532">
        <f ca="1">'典型户型修正-车库'!T107</f>
        <v>2839</v>
      </c>
      <c r="AL86" s="3532">
        <v>3068</v>
      </c>
    </row>
    <row r="87" spans="1:38" ht="14.25" thickBot="1">
      <c r="A87" s="3536">
        <v>85</v>
      </c>
      <c r="B87" s="3532">
        <v>1</v>
      </c>
      <c r="C87" s="3532">
        <v>501</v>
      </c>
      <c r="D87" s="3532">
        <v>50.15</v>
      </c>
      <c r="E87" s="3532">
        <f ca="1">'典型户型修正-办公'!S523</f>
        <v>73</v>
      </c>
      <c r="F87" s="3532">
        <f ca="1">'典型户型修正-办公'!R523</f>
        <v>14474</v>
      </c>
      <c r="G87" s="3532">
        <v>14388</v>
      </c>
      <c r="I87" s="3536">
        <v>85</v>
      </c>
      <c r="J87" s="3532">
        <v>2</v>
      </c>
      <c r="K87" s="3532">
        <v>422</v>
      </c>
      <c r="L87" s="3532">
        <v>48.6</v>
      </c>
      <c r="M87" s="3532">
        <f ca="1">'典型户型修正-办公'!S108</f>
        <v>69</v>
      </c>
      <c r="N87" s="3532">
        <f ca="1">'典型户型修正-办公'!R108</f>
        <v>14190</v>
      </c>
      <c r="O87" s="3532">
        <v>14106</v>
      </c>
      <c r="Y87" s="3536">
        <v>85</v>
      </c>
      <c r="Z87" s="3532">
        <v>4</v>
      </c>
      <c r="AA87" s="3532">
        <v>421</v>
      </c>
      <c r="AB87" s="3532">
        <v>48.33</v>
      </c>
      <c r="AC87" s="3532">
        <f ca="1">'典型户型修正-办公'!S836</f>
        <v>69</v>
      </c>
      <c r="AD87" s="3532">
        <f ca="1">'典型户型修正-办公'!R836</f>
        <v>14190</v>
      </c>
      <c r="AE87" s="3532">
        <v>14106</v>
      </c>
      <c r="AG87" s="3536">
        <v>85</v>
      </c>
      <c r="AH87" s="3532">
        <v>1085</v>
      </c>
      <c r="AI87" s="3532">
        <v>46.32</v>
      </c>
      <c r="AJ87" s="3532">
        <f ca="1">'典型户型修正-车库'!S108</f>
        <v>13.15</v>
      </c>
      <c r="AK87" s="3532">
        <f ca="1">'典型户型修正-车库'!T108</f>
        <v>2839</v>
      </c>
      <c r="AL87" s="3532">
        <v>3068</v>
      </c>
    </row>
    <row r="88" spans="1:38" ht="14.25" thickBot="1">
      <c r="A88" s="3536">
        <v>86</v>
      </c>
      <c r="B88" s="3532">
        <v>1</v>
      </c>
      <c r="C88" s="3532">
        <v>502</v>
      </c>
      <c r="D88" s="3532">
        <v>49.74</v>
      </c>
      <c r="E88" s="3532">
        <f ca="1">'典型户型修正-办公'!S524</f>
        <v>72</v>
      </c>
      <c r="F88" s="3532">
        <f ca="1">'典型户型修正-办公'!R524</f>
        <v>14474</v>
      </c>
      <c r="G88" s="3532">
        <v>14388</v>
      </c>
      <c r="I88" s="3536">
        <v>86</v>
      </c>
      <c r="J88" s="3532">
        <v>2</v>
      </c>
      <c r="K88" s="3532">
        <v>423</v>
      </c>
      <c r="L88" s="3532">
        <v>48.89</v>
      </c>
      <c r="M88" s="3532">
        <f ca="1">'典型户型修正-办公'!S109</f>
        <v>69</v>
      </c>
      <c r="N88" s="3532">
        <f ca="1">'典型户型修正-办公'!R109</f>
        <v>14190</v>
      </c>
      <c r="O88" s="3532">
        <v>14106</v>
      </c>
      <c r="Y88" s="3536">
        <v>86</v>
      </c>
      <c r="Z88" s="3532">
        <v>4</v>
      </c>
      <c r="AA88" s="3532">
        <v>422</v>
      </c>
      <c r="AB88" s="3532">
        <v>49.3</v>
      </c>
      <c r="AC88" s="3532">
        <f ca="1">'典型户型修正-办公'!S837</f>
        <v>70</v>
      </c>
      <c r="AD88" s="3532">
        <f ca="1">'典型户型修正-办公'!R837</f>
        <v>14190</v>
      </c>
      <c r="AE88" s="3532">
        <v>14106</v>
      </c>
      <c r="AG88" s="3536">
        <v>86</v>
      </c>
      <c r="AH88" s="3532">
        <v>1086</v>
      </c>
      <c r="AI88" s="3532">
        <v>46.32</v>
      </c>
      <c r="AJ88" s="3532">
        <f ca="1">'典型户型修正-车库'!S109</f>
        <v>13.15</v>
      </c>
      <c r="AK88" s="3532">
        <f ca="1">'典型户型修正-车库'!T109</f>
        <v>2839</v>
      </c>
      <c r="AL88" s="3532">
        <v>3068</v>
      </c>
    </row>
    <row r="89" spans="1:38" ht="14.25" thickBot="1">
      <c r="A89" s="3536">
        <v>87</v>
      </c>
      <c r="B89" s="3532">
        <v>1</v>
      </c>
      <c r="C89" s="3532">
        <v>503</v>
      </c>
      <c r="D89" s="3532">
        <v>49.74</v>
      </c>
      <c r="E89" s="3532">
        <f ca="1">'典型户型修正-办公'!S525</f>
        <v>72</v>
      </c>
      <c r="F89" s="3532">
        <f ca="1">'典型户型修正-办公'!R525</f>
        <v>14474</v>
      </c>
      <c r="G89" s="3532">
        <v>14388</v>
      </c>
      <c r="I89" s="3536">
        <v>87</v>
      </c>
      <c r="J89" s="3532">
        <v>2</v>
      </c>
      <c r="K89" s="3532">
        <v>424</v>
      </c>
      <c r="L89" s="3532">
        <v>48.59</v>
      </c>
      <c r="M89" s="3532">
        <f ca="1">'典型户型修正-办公'!S110</f>
        <v>69</v>
      </c>
      <c r="N89" s="3532">
        <f ca="1">'典型户型修正-办公'!R110</f>
        <v>14190</v>
      </c>
      <c r="O89" s="3532">
        <v>14106</v>
      </c>
      <c r="Y89" s="3536">
        <v>87</v>
      </c>
      <c r="Z89" s="3532">
        <v>4</v>
      </c>
      <c r="AA89" s="3532">
        <v>423</v>
      </c>
      <c r="AB89" s="3532">
        <v>49.59</v>
      </c>
      <c r="AC89" s="3532">
        <f ca="1">'典型户型修正-办公'!S838</f>
        <v>70</v>
      </c>
      <c r="AD89" s="3532">
        <f ca="1">'典型户型修正-办公'!R838</f>
        <v>14190</v>
      </c>
      <c r="AE89" s="3532">
        <v>14106</v>
      </c>
      <c r="AG89" s="3536">
        <v>87</v>
      </c>
      <c r="AH89" s="3532">
        <v>1087</v>
      </c>
      <c r="AI89" s="3532">
        <v>46.32</v>
      </c>
      <c r="AJ89" s="3532">
        <f ca="1">'典型户型修正-车库'!S110</f>
        <v>13.15</v>
      </c>
      <c r="AK89" s="3532">
        <f ca="1">'典型户型修正-车库'!T110</f>
        <v>2839</v>
      </c>
      <c r="AL89" s="3532">
        <v>3068</v>
      </c>
    </row>
    <row r="90" spans="1:38" ht="14.25" thickBot="1">
      <c r="A90" s="3536">
        <v>88</v>
      </c>
      <c r="B90" s="3532">
        <v>1</v>
      </c>
      <c r="C90" s="3532">
        <v>504</v>
      </c>
      <c r="D90" s="3532">
        <v>49.74</v>
      </c>
      <c r="E90" s="3532">
        <f ca="1">'典型户型修正-办公'!S526</f>
        <v>72</v>
      </c>
      <c r="F90" s="3532">
        <f ca="1">'典型户型修正-办公'!R526</f>
        <v>14474</v>
      </c>
      <c r="G90" s="3532">
        <v>14388</v>
      </c>
      <c r="I90" s="3536">
        <v>88</v>
      </c>
      <c r="J90" s="3532">
        <v>2</v>
      </c>
      <c r="K90" s="3532">
        <v>425</v>
      </c>
      <c r="L90" s="3532">
        <v>47.73</v>
      </c>
      <c r="M90" s="3532">
        <f ca="1">'典型户型修正-办公'!S111</f>
        <v>68</v>
      </c>
      <c r="N90" s="3532">
        <f ca="1">'典型户型修正-办公'!R111</f>
        <v>14190</v>
      </c>
      <c r="O90" s="3532">
        <v>14106</v>
      </c>
      <c r="Y90" s="3536">
        <v>88</v>
      </c>
      <c r="Z90" s="3532">
        <v>4</v>
      </c>
      <c r="AA90" s="3532">
        <v>424</v>
      </c>
      <c r="AB90" s="3532">
        <v>49.28</v>
      </c>
      <c r="AC90" s="3532">
        <f ca="1">'典型户型修正-办公'!S839</f>
        <v>70</v>
      </c>
      <c r="AD90" s="3532">
        <f ca="1">'典型户型修正-办公'!R839</f>
        <v>14190</v>
      </c>
      <c r="AE90" s="3532">
        <v>14106</v>
      </c>
      <c r="AG90" s="3536">
        <v>88</v>
      </c>
      <c r="AH90" s="3532">
        <v>1088</v>
      </c>
      <c r="AI90" s="3532">
        <v>46.32</v>
      </c>
      <c r="AJ90" s="3532">
        <f ca="1">'典型户型修正-车库'!S111</f>
        <v>13.15</v>
      </c>
      <c r="AK90" s="3532">
        <f ca="1">'典型户型修正-车库'!T111</f>
        <v>2839</v>
      </c>
      <c r="AL90" s="3532">
        <v>3068</v>
      </c>
    </row>
    <row r="91" spans="1:38" ht="14.25" thickBot="1">
      <c r="A91" s="3536">
        <v>89</v>
      </c>
      <c r="B91" s="3532">
        <v>1</v>
      </c>
      <c r="C91" s="3532">
        <v>505</v>
      </c>
      <c r="D91" s="3532">
        <v>49.74</v>
      </c>
      <c r="E91" s="3532">
        <f ca="1">'典型户型修正-办公'!S527</f>
        <v>72</v>
      </c>
      <c r="F91" s="3532">
        <f ca="1">'典型户型修正-办公'!R527</f>
        <v>14474</v>
      </c>
      <c r="G91" s="3532">
        <v>14388</v>
      </c>
      <c r="I91" s="3536">
        <v>89</v>
      </c>
      <c r="J91" s="3532">
        <v>2</v>
      </c>
      <c r="K91" s="3532">
        <v>426</v>
      </c>
      <c r="L91" s="3532">
        <v>70.2</v>
      </c>
      <c r="M91" s="3532">
        <f ca="1">'典型户型修正-办公'!S112</f>
        <v>101</v>
      </c>
      <c r="N91" s="3532">
        <f ca="1">'典型户型修正-办公'!R112</f>
        <v>14332</v>
      </c>
      <c r="O91" s="3532">
        <v>14247</v>
      </c>
      <c r="Y91" s="3536">
        <v>89</v>
      </c>
      <c r="Z91" s="3532">
        <v>4</v>
      </c>
      <c r="AA91" s="3532">
        <v>425</v>
      </c>
      <c r="AB91" s="3532">
        <v>48.41</v>
      </c>
      <c r="AC91" s="3532">
        <f ca="1">'典型户型修正-办公'!S840</f>
        <v>69</v>
      </c>
      <c r="AD91" s="3532">
        <f ca="1">'典型户型修正-办公'!R840</f>
        <v>14190</v>
      </c>
      <c r="AE91" s="3532">
        <v>14106</v>
      </c>
      <c r="AG91" s="3536">
        <v>89</v>
      </c>
      <c r="AH91" s="3532">
        <v>1089</v>
      </c>
      <c r="AI91" s="3532">
        <v>46.32</v>
      </c>
      <c r="AJ91" s="3532">
        <f ca="1">'典型户型修正-车库'!S112</f>
        <v>13.15</v>
      </c>
      <c r="AK91" s="3532">
        <f ca="1">'典型户型修正-车库'!T112</f>
        <v>2839</v>
      </c>
      <c r="AL91" s="3532">
        <v>3068</v>
      </c>
    </row>
    <row r="92" spans="1:38" ht="14.25" thickBot="1">
      <c r="A92" s="3536">
        <v>90</v>
      </c>
      <c r="B92" s="3532">
        <v>1</v>
      </c>
      <c r="C92" s="3532">
        <v>506</v>
      </c>
      <c r="D92" s="3532">
        <v>49.74</v>
      </c>
      <c r="E92" s="3532">
        <f ca="1">'典型户型修正-办公'!S528</f>
        <v>72</v>
      </c>
      <c r="F92" s="3532">
        <f ca="1">'典型户型修正-办公'!R528</f>
        <v>14474</v>
      </c>
      <c r="G92" s="3532">
        <v>14388</v>
      </c>
      <c r="I92" s="3536">
        <v>90</v>
      </c>
      <c r="J92" s="3532">
        <v>2</v>
      </c>
      <c r="K92" s="3532">
        <v>501</v>
      </c>
      <c r="L92" s="3532">
        <v>51.46</v>
      </c>
      <c r="M92" s="3532">
        <f ca="1">'典型户型修正-办公'!S113</f>
        <v>73</v>
      </c>
      <c r="N92" s="3532">
        <f ca="1">'典型户型修正-办公'!R113</f>
        <v>14190</v>
      </c>
      <c r="O92" s="3532">
        <v>14106</v>
      </c>
      <c r="Y92" s="3536">
        <v>90</v>
      </c>
      <c r="Z92" s="3532">
        <v>4</v>
      </c>
      <c r="AA92" s="3532">
        <v>426</v>
      </c>
      <c r="AB92" s="3532">
        <v>47.44</v>
      </c>
      <c r="AC92" s="3532">
        <f ca="1">'典型户型修正-办公'!S841</f>
        <v>67</v>
      </c>
      <c r="AD92" s="3532">
        <f ca="1">'典型户型修正-办公'!R841</f>
        <v>14190</v>
      </c>
      <c r="AE92" s="3532">
        <v>14106</v>
      </c>
      <c r="AG92" s="3536">
        <v>90</v>
      </c>
      <c r="AH92" s="3532">
        <v>1090</v>
      </c>
      <c r="AI92" s="3532">
        <v>46.32</v>
      </c>
      <c r="AJ92" s="3532">
        <f ca="1">'典型户型修正-车库'!S113</f>
        <v>13.15</v>
      </c>
      <c r="AK92" s="3532">
        <f ca="1">'典型户型修正-车库'!T113</f>
        <v>2839</v>
      </c>
      <c r="AL92" s="3532">
        <v>3068</v>
      </c>
    </row>
    <row r="93" spans="1:38" ht="14.25" thickBot="1">
      <c r="A93" s="3536">
        <v>91</v>
      </c>
      <c r="B93" s="3532">
        <v>1</v>
      </c>
      <c r="C93" s="3532">
        <v>507</v>
      </c>
      <c r="D93" s="3532">
        <v>49.74</v>
      </c>
      <c r="E93" s="3532">
        <f ca="1">'典型户型修正-办公'!S529</f>
        <v>72</v>
      </c>
      <c r="F93" s="3532">
        <f ca="1">'典型户型修正-办公'!R529</f>
        <v>14474</v>
      </c>
      <c r="G93" s="3532">
        <v>14388</v>
      </c>
      <c r="I93" s="3536">
        <v>91</v>
      </c>
      <c r="J93" s="3532">
        <v>2</v>
      </c>
      <c r="K93" s="3532">
        <v>502</v>
      </c>
      <c r="L93" s="3532">
        <v>49.62</v>
      </c>
      <c r="M93" s="3532">
        <f ca="1">'典型户型修正-办公'!S114</f>
        <v>70</v>
      </c>
      <c r="N93" s="3532">
        <f ca="1">'典型户型修正-办公'!R114</f>
        <v>14190</v>
      </c>
      <c r="O93" s="3532">
        <v>14106</v>
      </c>
      <c r="Y93" s="3536">
        <v>91</v>
      </c>
      <c r="Z93" s="3532">
        <v>4</v>
      </c>
      <c r="AA93" s="3532">
        <v>501</v>
      </c>
      <c r="AB93" s="3532">
        <v>52.2</v>
      </c>
      <c r="AC93" s="3532">
        <f ca="1">'典型户型修正-办公'!S842</f>
        <v>74</v>
      </c>
      <c r="AD93" s="3532">
        <f ca="1">'典型户型修正-办公'!R842</f>
        <v>14190</v>
      </c>
      <c r="AE93" s="3532">
        <v>14106</v>
      </c>
      <c r="AG93" s="3536">
        <v>91</v>
      </c>
      <c r="AH93" s="3532">
        <v>1091</v>
      </c>
      <c r="AI93" s="3532">
        <v>46.32</v>
      </c>
      <c r="AJ93" s="3532">
        <f ca="1">'典型户型修正-车库'!S114</f>
        <v>13.15</v>
      </c>
      <c r="AK93" s="3532">
        <f ca="1">'典型户型修正-车库'!T114</f>
        <v>2839</v>
      </c>
      <c r="AL93" s="3532">
        <v>3068</v>
      </c>
    </row>
    <row r="94" spans="1:38" ht="14.25" thickBot="1">
      <c r="A94" s="3536">
        <v>92</v>
      </c>
      <c r="B94" s="3532">
        <v>1</v>
      </c>
      <c r="C94" s="3532">
        <v>508</v>
      </c>
      <c r="D94" s="3532">
        <v>49.74</v>
      </c>
      <c r="E94" s="3532">
        <f ca="1">'典型户型修正-办公'!S530</f>
        <v>72</v>
      </c>
      <c r="F94" s="3532">
        <f ca="1">'典型户型修正-办公'!R530</f>
        <v>14474</v>
      </c>
      <c r="G94" s="3532">
        <v>14388</v>
      </c>
      <c r="I94" s="3536">
        <v>92</v>
      </c>
      <c r="J94" s="3532">
        <v>2</v>
      </c>
      <c r="K94" s="3532">
        <v>503</v>
      </c>
      <c r="L94" s="3532">
        <v>49.62</v>
      </c>
      <c r="M94" s="3532">
        <f ca="1">'典型户型修正-办公'!S115</f>
        <v>70</v>
      </c>
      <c r="N94" s="3532">
        <f ca="1">'典型户型修正-办公'!R115</f>
        <v>14190</v>
      </c>
      <c r="O94" s="3532">
        <v>14106</v>
      </c>
      <c r="Y94" s="3536">
        <v>92</v>
      </c>
      <c r="Z94" s="3532">
        <v>4</v>
      </c>
      <c r="AA94" s="3532">
        <v>502</v>
      </c>
      <c r="AB94" s="3532">
        <v>50.33</v>
      </c>
      <c r="AC94" s="3532">
        <f ca="1">'典型户型修正-办公'!S843</f>
        <v>71</v>
      </c>
      <c r="AD94" s="3532">
        <f ca="1">'典型户型修正-办公'!R843</f>
        <v>14190</v>
      </c>
      <c r="AE94" s="3532">
        <v>14106</v>
      </c>
      <c r="AG94" s="3536">
        <v>92</v>
      </c>
      <c r="AH94" s="3532">
        <v>1092</v>
      </c>
      <c r="AI94" s="3532">
        <v>46.32</v>
      </c>
      <c r="AJ94" s="3532">
        <f ca="1">'典型户型修正-车库'!S115</f>
        <v>13.15</v>
      </c>
      <c r="AK94" s="3532">
        <f ca="1">'典型户型修正-车库'!T115</f>
        <v>2839</v>
      </c>
      <c r="AL94" s="3532">
        <v>3068</v>
      </c>
    </row>
    <row r="95" spans="1:38" ht="14.25" thickBot="1">
      <c r="A95" s="3536">
        <v>93</v>
      </c>
      <c r="B95" s="3532">
        <v>1</v>
      </c>
      <c r="C95" s="3532">
        <v>509</v>
      </c>
      <c r="D95" s="3532">
        <v>49.74</v>
      </c>
      <c r="E95" s="3532">
        <f ca="1">'典型户型修正-办公'!S531</f>
        <v>72</v>
      </c>
      <c r="F95" s="3532">
        <f ca="1">'典型户型修正-办公'!R531</f>
        <v>14474</v>
      </c>
      <c r="G95" s="3532">
        <v>14388</v>
      </c>
      <c r="I95" s="3536">
        <v>93</v>
      </c>
      <c r="J95" s="3532">
        <v>2</v>
      </c>
      <c r="K95" s="3532">
        <v>504</v>
      </c>
      <c r="L95" s="3532">
        <v>49.62</v>
      </c>
      <c r="M95" s="3532">
        <f ca="1">'典型户型修正-办公'!S116</f>
        <v>70</v>
      </c>
      <c r="N95" s="3532">
        <f ca="1">'典型户型修正-办公'!R116</f>
        <v>14190</v>
      </c>
      <c r="O95" s="3532">
        <v>14106</v>
      </c>
      <c r="Y95" s="3536">
        <v>93</v>
      </c>
      <c r="Z95" s="3532">
        <v>4</v>
      </c>
      <c r="AA95" s="3532">
        <v>503</v>
      </c>
      <c r="AB95" s="3532">
        <v>50.33</v>
      </c>
      <c r="AC95" s="3532">
        <f ca="1">'典型户型修正-办公'!S844</f>
        <v>71</v>
      </c>
      <c r="AD95" s="3532">
        <f ca="1">'典型户型修正-办公'!R844</f>
        <v>14190</v>
      </c>
      <c r="AE95" s="3532">
        <v>14106</v>
      </c>
      <c r="AG95" s="3536">
        <v>93</v>
      </c>
      <c r="AH95" s="3532">
        <v>1093</v>
      </c>
      <c r="AI95" s="3532">
        <v>46.32</v>
      </c>
      <c r="AJ95" s="3532">
        <f ca="1">'典型户型修正-车库'!S116</f>
        <v>13.15</v>
      </c>
      <c r="AK95" s="3532">
        <f ca="1">'典型户型修正-车库'!T116</f>
        <v>2839</v>
      </c>
      <c r="AL95" s="3532">
        <v>3068</v>
      </c>
    </row>
    <row r="96" spans="1:38" ht="14.25" thickBot="1">
      <c r="A96" s="3536">
        <v>94</v>
      </c>
      <c r="B96" s="3532">
        <v>1</v>
      </c>
      <c r="C96" s="3532">
        <v>510</v>
      </c>
      <c r="D96" s="3532">
        <v>49.74</v>
      </c>
      <c r="E96" s="3532">
        <f ca="1">'典型户型修正-办公'!S532</f>
        <v>72</v>
      </c>
      <c r="F96" s="3532">
        <f ca="1">'典型户型修正-办公'!R532</f>
        <v>14474</v>
      </c>
      <c r="G96" s="3532">
        <v>14388</v>
      </c>
      <c r="I96" s="3536">
        <v>94</v>
      </c>
      <c r="J96" s="3532">
        <v>2</v>
      </c>
      <c r="K96" s="3532">
        <v>505</v>
      </c>
      <c r="L96" s="3532">
        <v>49.62</v>
      </c>
      <c r="M96" s="3532">
        <f ca="1">'典型户型修正-办公'!S117</f>
        <v>70</v>
      </c>
      <c r="N96" s="3532">
        <f ca="1">'典型户型修正-办公'!R117</f>
        <v>14190</v>
      </c>
      <c r="O96" s="3532">
        <v>14106</v>
      </c>
      <c r="Y96" s="3536">
        <v>94</v>
      </c>
      <c r="Z96" s="3532">
        <v>4</v>
      </c>
      <c r="AA96" s="3532">
        <v>504</v>
      </c>
      <c r="AB96" s="3532">
        <v>50.33</v>
      </c>
      <c r="AC96" s="3532">
        <f ca="1">'典型户型修正-办公'!S845</f>
        <v>71</v>
      </c>
      <c r="AD96" s="3532">
        <f ca="1">'典型户型修正-办公'!R845</f>
        <v>14190</v>
      </c>
      <c r="AE96" s="3532">
        <v>14106</v>
      </c>
      <c r="AG96" s="3536">
        <v>94</v>
      </c>
      <c r="AH96" s="3532">
        <v>1094</v>
      </c>
      <c r="AI96" s="3532">
        <v>46.32</v>
      </c>
      <c r="AJ96" s="3532">
        <f ca="1">'典型户型修正-车库'!S117</f>
        <v>13.15</v>
      </c>
      <c r="AK96" s="3532">
        <f ca="1">'典型户型修正-车库'!T117</f>
        <v>2839</v>
      </c>
      <c r="AL96" s="3532">
        <v>3068</v>
      </c>
    </row>
    <row r="97" spans="1:38" ht="14.25" thickBot="1">
      <c r="A97" s="3536">
        <v>95</v>
      </c>
      <c r="B97" s="3532">
        <v>1</v>
      </c>
      <c r="C97" s="3532">
        <v>511</v>
      </c>
      <c r="D97" s="3532">
        <v>49.74</v>
      </c>
      <c r="E97" s="3532">
        <f ca="1">'典型户型修正-办公'!S533</f>
        <v>72</v>
      </c>
      <c r="F97" s="3532">
        <f ca="1">'典型户型修正-办公'!R533</f>
        <v>14474</v>
      </c>
      <c r="G97" s="3532">
        <v>14388</v>
      </c>
      <c r="I97" s="3536">
        <v>95</v>
      </c>
      <c r="J97" s="3532">
        <v>2</v>
      </c>
      <c r="K97" s="3532">
        <v>506</v>
      </c>
      <c r="L97" s="3532">
        <v>49.62</v>
      </c>
      <c r="M97" s="3532">
        <f ca="1">'典型户型修正-办公'!S118</f>
        <v>70</v>
      </c>
      <c r="N97" s="3532">
        <f ca="1">'典型户型修正-办公'!R118</f>
        <v>14190</v>
      </c>
      <c r="O97" s="3532">
        <v>14106</v>
      </c>
      <c r="Y97" s="3536">
        <v>95</v>
      </c>
      <c r="Z97" s="3532">
        <v>4</v>
      </c>
      <c r="AA97" s="3532">
        <v>505</v>
      </c>
      <c r="AB97" s="3532">
        <v>50.33</v>
      </c>
      <c r="AC97" s="3532">
        <f ca="1">'典型户型修正-办公'!S846</f>
        <v>71</v>
      </c>
      <c r="AD97" s="3532">
        <f ca="1">'典型户型修正-办公'!R846</f>
        <v>14190</v>
      </c>
      <c r="AE97" s="3532">
        <v>14106</v>
      </c>
      <c r="AG97" s="3536">
        <v>95</v>
      </c>
      <c r="AH97" s="3532">
        <v>1095</v>
      </c>
      <c r="AI97" s="3532">
        <v>46.32</v>
      </c>
      <c r="AJ97" s="3532">
        <f ca="1">'典型户型修正-车库'!S118</f>
        <v>13.15</v>
      </c>
      <c r="AK97" s="3532">
        <f ca="1">'典型户型修正-车库'!T118</f>
        <v>2839</v>
      </c>
      <c r="AL97" s="3532">
        <v>3068</v>
      </c>
    </row>
    <row r="98" spans="1:38" ht="14.25" thickBot="1">
      <c r="A98" s="3536">
        <v>96</v>
      </c>
      <c r="B98" s="3532">
        <v>1</v>
      </c>
      <c r="C98" s="3532">
        <v>512</v>
      </c>
      <c r="D98" s="3532">
        <v>49.74</v>
      </c>
      <c r="E98" s="3532">
        <f ca="1">'典型户型修正-办公'!S534</f>
        <v>72</v>
      </c>
      <c r="F98" s="3532">
        <f ca="1">'典型户型修正-办公'!R534</f>
        <v>14474</v>
      </c>
      <c r="G98" s="3532">
        <v>14388</v>
      </c>
      <c r="I98" s="3536">
        <v>96</v>
      </c>
      <c r="J98" s="3532">
        <v>2</v>
      </c>
      <c r="K98" s="3532">
        <v>507</v>
      </c>
      <c r="L98" s="3532">
        <v>49.62</v>
      </c>
      <c r="M98" s="3532">
        <f ca="1">'典型户型修正-办公'!S119</f>
        <v>70</v>
      </c>
      <c r="N98" s="3532">
        <f ca="1">'典型户型修正-办公'!R119</f>
        <v>14190</v>
      </c>
      <c r="O98" s="3532">
        <v>14106</v>
      </c>
      <c r="Y98" s="3536">
        <v>96</v>
      </c>
      <c r="Z98" s="3532">
        <v>4</v>
      </c>
      <c r="AA98" s="3532">
        <v>506</v>
      </c>
      <c r="AB98" s="3532">
        <v>50.33</v>
      </c>
      <c r="AC98" s="3532">
        <f ca="1">'典型户型修正-办公'!S847</f>
        <v>71</v>
      </c>
      <c r="AD98" s="3532">
        <f ca="1">'典型户型修正-办公'!R847</f>
        <v>14190</v>
      </c>
      <c r="AE98" s="3532">
        <v>14106</v>
      </c>
      <c r="AG98" s="3536">
        <v>96</v>
      </c>
      <c r="AH98" s="3532">
        <v>1096</v>
      </c>
      <c r="AI98" s="3532">
        <v>46.32</v>
      </c>
      <c r="AJ98" s="3532">
        <f ca="1">'典型户型修正-车库'!S119</f>
        <v>13.15</v>
      </c>
      <c r="AK98" s="3532">
        <f ca="1">'典型户型修正-车库'!T119</f>
        <v>2839</v>
      </c>
      <c r="AL98" s="3532">
        <v>3068</v>
      </c>
    </row>
    <row r="99" spans="1:38" ht="14.25" thickBot="1">
      <c r="A99" s="3536">
        <v>97</v>
      </c>
      <c r="B99" s="3532">
        <v>1</v>
      </c>
      <c r="C99" s="3532">
        <v>513</v>
      </c>
      <c r="D99" s="3532">
        <v>49.74</v>
      </c>
      <c r="E99" s="3532">
        <f ca="1">'典型户型修正-办公'!S535</f>
        <v>72</v>
      </c>
      <c r="F99" s="3532">
        <f ca="1">'典型户型修正-办公'!R535</f>
        <v>14474</v>
      </c>
      <c r="G99" s="3532">
        <v>14388</v>
      </c>
      <c r="I99" s="3536">
        <v>97</v>
      </c>
      <c r="J99" s="3532">
        <v>2</v>
      </c>
      <c r="K99" s="3532">
        <v>508</v>
      </c>
      <c r="L99" s="3532">
        <v>49.62</v>
      </c>
      <c r="M99" s="3532">
        <f ca="1">'典型户型修正-办公'!S120</f>
        <v>70</v>
      </c>
      <c r="N99" s="3532">
        <f ca="1">'典型户型修正-办公'!R120</f>
        <v>14190</v>
      </c>
      <c r="O99" s="3532">
        <v>14106</v>
      </c>
      <c r="Y99" s="3536">
        <v>97</v>
      </c>
      <c r="Z99" s="3532">
        <v>4</v>
      </c>
      <c r="AA99" s="3532">
        <v>507</v>
      </c>
      <c r="AB99" s="3532">
        <v>50.33</v>
      </c>
      <c r="AC99" s="3532">
        <f ca="1">'典型户型修正-办公'!S848</f>
        <v>71</v>
      </c>
      <c r="AD99" s="3532">
        <f ca="1">'典型户型修正-办公'!R848</f>
        <v>14190</v>
      </c>
      <c r="AE99" s="3532">
        <v>14106</v>
      </c>
      <c r="AG99" s="3536">
        <v>97</v>
      </c>
      <c r="AH99" s="3532">
        <v>1097</v>
      </c>
      <c r="AI99" s="3532">
        <v>46.32</v>
      </c>
      <c r="AJ99" s="3532">
        <f ca="1">'典型户型修正-车库'!S120</f>
        <v>13.15</v>
      </c>
      <c r="AK99" s="3532">
        <f ca="1">'典型户型修正-车库'!T120</f>
        <v>2839</v>
      </c>
      <c r="AL99" s="3532">
        <v>3068</v>
      </c>
    </row>
    <row r="100" spans="1:38" ht="14.25" thickBot="1">
      <c r="A100" s="3536">
        <v>98</v>
      </c>
      <c r="B100" s="3532">
        <v>1</v>
      </c>
      <c r="C100" s="3532">
        <v>514</v>
      </c>
      <c r="D100" s="3532">
        <v>49.74</v>
      </c>
      <c r="E100" s="3532">
        <f ca="1">'典型户型修正-办公'!S536</f>
        <v>72</v>
      </c>
      <c r="F100" s="3532">
        <f ca="1">'典型户型修正-办公'!R536</f>
        <v>14474</v>
      </c>
      <c r="G100" s="3532">
        <v>14388</v>
      </c>
      <c r="I100" s="3536">
        <v>98</v>
      </c>
      <c r="J100" s="3532">
        <v>2</v>
      </c>
      <c r="K100" s="3532">
        <v>509</v>
      </c>
      <c r="L100" s="3532">
        <v>49.62</v>
      </c>
      <c r="M100" s="3532">
        <f ca="1">'典型户型修正-办公'!S121</f>
        <v>70</v>
      </c>
      <c r="N100" s="3532">
        <f ca="1">'典型户型修正-办公'!R121</f>
        <v>14190</v>
      </c>
      <c r="O100" s="3532">
        <v>14106</v>
      </c>
      <c r="Y100" s="3536">
        <v>98</v>
      </c>
      <c r="Z100" s="3532">
        <v>4</v>
      </c>
      <c r="AA100" s="3532">
        <v>508</v>
      </c>
      <c r="AB100" s="3532">
        <v>50.33</v>
      </c>
      <c r="AC100" s="3532">
        <f ca="1">'典型户型修正-办公'!S849</f>
        <v>71</v>
      </c>
      <c r="AD100" s="3532">
        <f ca="1">'典型户型修正-办公'!R849</f>
        <v>14190</v>
      </c>
      <c r="AE100" s="3532">
        <v>14106</v>
      </c>
      <c r="AG100" s="3536">
        <v>98</v>
      </c>
      <c r="AH100" s="3532">
        <v>1098</v>
      </c>
      <c r="AI100" s="3532">
        <v>46.32</v>
      </c>
      <c r="AJ100" s="3532">
        <f ca="1">'典型户型修正-车库'!S121</f>
        <v>13.15</v>
      </c>
      <c r="AK100" s="3532">
        <f ca="1">'典型户型修正-车库'!T121</f>
        <v>2839</v>
      </c>
      <c r="AL100" s="3532">
        <v>3068</v>
      </c>
    </row>
    <row r="101" spans="1:38" ht="14.25" thickBot="1">
      <c r="A101" s="3536">
        <v>99</v>
      </c>
      <c r="B101" s="3532">
        <v>1</v>
      </c>
      <c r="C101" s="3532">
        <v>515</v>
      </c>
      <c r="D101" s="3532">
        <v>68.94</v>
      </c>
      <c r="E101" s="3532">
        <f ca="1">'典型户型修正-办公'!S537</f>
        <v>101</v>
      </c>
      <c r="F101" s="3532">
        <f ca="1">'典型户型修正-办公'!R537</f>
        <v>14619</v>
      </c>
      <c r="G101" s="3532">
        <v>14532</v>
      </c>
      <c r="I101" s="3536">
        <v>99</v>
      </c>
      <c r="J101" s="3532">
        <v>2</v>
      </c>
      <c r="K101" s="3532">
        <v>510</v>
      </c>
      <c r="L101" s="3532">
        <v>49.62</v>
      </c>
      <c r="M101" s="3532">
        <f ca="1">'典型户型修正-办公'!S122</f>
        <v>70</v>
      </c>
      <c r="N101" s="3532">
        <f ca="1">'典型户型修正-办公'!R122</f>
        <v>14190</v>
      </c>
      <c r="O101" s="3532">
        <v>14106</v>
      </c>
      <c r="Y101" s="3536">
        <v>99</v>
      </c>
      <c r="Z101" s="3532">
        <v>4</v>
      </c>
      <c r="AA101" s="3532">
        <v>509</v>
      </c>
      <c r="AB101" s="3532">
        <v>50.33</v>
      </c>
      <c r="AC101" s="3532">
        <f ca="1">'典型户型修正-办公'!S850</f>
        <v>71</v>
      </c>
      <c r="AD101" s="3532">
        <f ca="1">'典型户型修正-办公'!R850</f>
        <v>14190</v>
      </c>
      <c r="AE101" s="3532">
        <v>14106</v>
      </c>
      <c r="AG101" s="3536">
        <v>99</v>
      </c>
      <c r="AH101" s="3532">
        <v>1099</v>
      </c>
      <c r="AI101" s="3532">
        <v>46.32</v>
      </c>
      <c r="AJ101" s="3532">
        <f ca="1">'典型户型修正-车库'!S122</f>
        <v>13.15</v>
      </c>
      <c r="AK101" s="3532">
        <f ca="1">'典型户型修正-车库'!T122</f>
        <v>2839</v>
      </c>
      <c r="AL101" s="3532">
        <v>3068</v>
      </c>
    </row>
    <row r="102" spans="1:38" ht="14.25" thickBot="1">
      <c r="A102" s="3536">
        <v>100</v>
      </c>
      <c r="B102" s="3532">
        <v>1</v>
      </c>
      <c r="C102" s="3532">
        <v>516</v>
      </c>
      <c r="D102" s="3532">
        <v>38.19</v>
      </c>
      <c r="E102" s="3532">
        <f ca="1">'典型户型修正-办公'!S538</f>
        <v>55</v>
      </c>
      <c r="F102" s="3532">
        <f ca="1">'典型户型修正-办公'!R538</f>
        <v>14474</v>
      </c>
      <c r="G102" s="3532">
        <v>14388</v>
      </c>
      <c r="I102" s="3536">
        <v>100</v>
      </c>
      <c r="J102" s="3532">
        <v>2</v>
      </c>
      <c r="K102" s="3532">
        <v>511</v>
      </c>
      <c r="L102" s="3532">
        <v>49.62</v>
      </c>
      <c r="M102" s="3532">
        <f ca="1">'典型户型修正-办公'!S123</f>
        <v>70</v>
      </c>
      <c r="N102" s="3532">
        <f ca="1">'典型户型修正-办公'!R123</f>
        <v>14190</v>
      </c>
      <c r="O102" s="3532">
        <v>14106</v>
      </c>
      <c r="Y102" s="3536">
        <v>100</v>
      </c>
      <c r="Z102" s="3532">
        <v>4</v>
      </c>
      <c r="AA102" s="3532">
        <v>510</v>
      </c>
      <c r="AB102" s="3532">
        <v>50.33</v>
      </c>
      <c r="AC102" s="3532">
        <f ca="1">'典型户型修正-办公'!S851</f>
        <v>71</v>
      </c>
      <c r="AD102" s="3532">
        <f ca="1">'典型户型修正-办公'!R851</f>
        <v>14190</v>
      </c>
      <c r="AE102" s="3532">
        <v>14106</v>
      </c>
      <c r="AG102" s="3536">
        <v>100</v>
      </c>
      <c r="AH102" s="3532">
        <v>1100</v>
      </c>
      <c r="AI102" s="3532">
        <v>46.32</v>
      </c>
      <c r="AJ102" s="3532">
        <f ca="1">'典型户型修正-车库'!S123</f>
        <v>13.15</v>
      </c>
      <c r="AK102" s="3532">
        <f ca="1">'典型户型修正-车库'!T123</f>
        <v>2839</v>
      </c>
      <c r="AL102" s="3532">
        <v>3068</v>
      </c>
    </row>
    <row r="103" spans="1:38" ht="14.25" thickBot="1">
      <c r="A103" s="3536">
        <v>101</v>
      </c>
      <c r="B103" s="3532">
        <v>1</v>
      </c>
      <c r="C103" s="3532">
        <v>517</v>
      </c>
      <c r="D103" s="3532">
        <v>41.5</v>
      </c>
      <c r="E103" s="3532">
        <f ca="1">'典型户型修正-办公'!S539</f>
        <v>60</v>
      </c>
      <c r="F103" s="3532">
        <f ca="1">'典型户型修正-办公'!R539</f>
        <v>14474</v>
      </c>
      <c r="G103" s="3532">
        <v>14388</v>
      </c>
      <c r="I103" s="3536">
        <v>101</v>
      </c>
      <c r="J103" s="3532">
        <v>2</v>
      </c>
      <c r="K103" s="3532">
        <v>512</v>
      </c>
      <c r="L103" s="3532">
        <v>49.62</v>
      </c>
      <c r="M103" s="3532">
        <f ca="1">'典型户型修正-办公'!S124</f>
        <v>70</v>
      </c>
      <c r="N103" s="3532">
        <f ca="1">'典型户型修正-办公'!R124</f>
        <v>14190</v>
      </c>
      <c r="O103" s="3532">
        <v>14106</v>
      </c>
      <c r="Y103" s="3536">
        <v>101</v>
      </c>
      <c r="Z103" s="3532">
        <v>4</v>
      </c>
      <c r="AA103" s="3532">
        <v>511</v>
      </c>
      <c r="AB103" s="3532">
        <v>50.33</v>
      </c>
      <c r="AC103" s="3532">
        <f ca="1">'典型户型修正-办公'!S852</f>
        <v>71</v>
      </c>
      <c r="AD103" s="3532">
        <f ca="1">'典型户型修正-办公'!R852</f>
        <v>14190</v>
      </c>
      <c r="AE103" s="3532">
        <v>14106</v>
      </c>
      <c r="AG103" s="3536">
        <v>101</v>
      </c>
      <c r="AH103" s="3532">
        <v>1101</v>
      </c>
      <c r="AI103" s="3532">
        <v>46.32</v>
      </c>
      <c r="AJ103" s="3532">
        <f ca="1">'典型户型修正-车库'!S124</f>
        <v>13.15</v>
      </c>
      <c r="AK103" s="3532">
        <f ca="1">'典型户型修正-车库'!T124</f>
        <v>2839</v>
      </c>
      <c r="AL103" s="3532">
        <v>3068</v>
      </c>
    </row>
    <row r="104" spans="1:38" ht="14.25" thickBot="1">
      <c r="A104" s="3536">
        <v>102</v>
      </c>
      <c r="B104" s="3532">
        <v>1</v>
      </c>
      <c r="C104" s="3532">
        <v>518</v>
      </c>
      <c r="D104" s="3532">
        <v>44.19</v>
      </c>
      <c r="E104" s="3532">
        <f ca="1">'典型户型修正-办公'!S540</f>
        <v>64</v>
      </c>
      <c r="F104" s="3532">
        <f ca="1">'典型户型修正-办公'!R540</f>
        <v>14474</v>
      </c>
      <c r="G104" s="3532">
        <v>14388</v>
      </c>
      <c r="I104" s="3536">
        <v>102</v>
      </c>
      <c r="J104" s="3532">
        <v>2</v>
      </c>
      <c r="K104" s="3532">
        <v>513</v>
      </c>
      <c r="L104" s="3532">
        <v>49.62</v>
      </c>
      <c r="M104" s="3532">
        <f ca="1">'典型户型修正-办公'!S125</f>
        <v>70</v>
      </c>
      <c r="N104" s="3532">
        <f ca="1">'典型户型修正-办公'!R125</f>
        <v>14190</v>
      </c>
      <c r="O104" s="3532">
        <v>14106</v>
      </c>
      <c r="Y104" s="3536">
        <v>102</v>
      </c>
      <c r="Z104" s="3532">
        <v>4</v>
      </c>
      <c r="AA104" s="3532">
        <v>512</v>
      </c>
      <c r="AB104" s="3532">
        <v>50.33</v>
      </c>
      <c r="AC104" s="3532">
        <f ca="1">'典型户型修正-办公'!S853</f>
        <v>71</v>
      </c>
      <c r="AD104" s="3532">
        <f ca="1">'典型户型修正-办公'!R853</f>
        <v>14190</v>
      </c>
      <c r="AE104" s="3532">
        <v>14106</v>
      </c>
      <c r="AG104" s="3536">
        <v>102</v>
      </c>
      <c r="AH104" s="3532">
        <v>1102</v>
      </c>
      <c r="AI104" s="3532">
        <v>46.32</v>
      </c>
      <c r="AJ104" s="3532">
        <f ca="1">'典型户型修正-车库'!S125</f>
        <v>13.15</v>
      </c>
      <c r="AK104" s="3532">
        <f ca="1">'典型户型修正-车库'!T125</f>
        <v>2839</v>
      </c>
      <c r="AL104" s="3532">
        <v>3068</v>
      </c>
    </row>
    <row r="105" spans="1:38" ht="14.25" thickBot="1">
      <c r="A105" s="3536">
        <v>103</v>
      </c>
      <c r="B105" s="3532">
        <v>1</v>
      </c>
      <c r="C105" s="3532">
        <v>519</v>
      </c>
      <c r="D105" s="3532">
        <v>46.28</v>
      </c>
      <c r="E105" s="3532">
        <f ca="1">'典型户型修正-办公'!S541</f>
        <v>67</v>
      </c>
      <c r="F105" s="3532">
        <f ca="1">'典型户型修正-办公'!R541</f>
        <v>14474</v>
      </c>
      <c r="G105" s="3532">
        <v>14388</v>
      </c>
      <c r="I105" s="3536">
        <v>103</v>
      </c>
      <c r="J105" s="3532">
        <v>2</v>
      </c>
      <c r="K105" s="3532">
        <v>514</v>
      </c>
      <c r="L105" s="3532">
        <v>49.62</v>
      </c>
      <c r="M105" s="3532">
        <f ca="1">'典型户型修正-办公'!S126</f>
        <v>70</v>
      </c>
      <c r="N105" s="3532">
        <f ca="1">'典型户型修正-办公'!R126</f>
        <v>14190</v>
      </c>
      <c r="O105" s="3532">
        <v>14106</v>
      </c>
      <c r="Y105" s="3536">
        <v>103</v>
      </c>
      <c r="Z105" s="3532">
        <v>4</v>
      </c>
      <c r="AA105" s="3532">
        <v>513</v>
      </c>
      <c r="AB105" s="3532">
        <v>50.33</v>
      </c>
      <c r="AC105" s="3532">
        <f ca="1">'典型户型修正-办公'!S854</f>
        <v>71</v>
      </c>
      <c r="AD105" s="3532">
        <f ca="1">'典型户型修正-办公'!R854</f>
        <v>14190</v>
      </c>
      <c r="AE105" s="3532">
        <v>14106</v>
      </c>
      <c r="AG105" s="3536">
        <v>103</v>
      </c>
      <c r="AH105" s="3532">
        <v>1103</v>
      </c>
      <c r="AI105" s="3532">
        <v>46.32</v>
      </c>
      <c r="AJ105" s="3532">
        <f ca="1">'典型户型修正-车库'!S126</f>
        <v>13.15</v>
      </c>
      <c r="AK105" s="3532">
        <f ca="1">'典型户型修正-车库'!T126</f>
        <v>2839</v>
      </c>
      <c r="AL105" s="3532">
        <v>3068</v>
      </c>
    </row>
    <row r="106" spans="1:38" ht="14.25" thickBot="1">
      <c r="A106" s="3536">
        <v>104</v>
      </c>
      <c r="B106" s="3532">
        <v>1</v>
      </c>
      <c r="C106" s="3532">
        <v>520</v>
      </c>
      <c r="D106" s="3532">
        <v>47.76</v>
      </c>
      <c r="E106" s="3532">
        <f ca="1">'典型户型修正-办公'!S542</f>
        <v>69</v>
      </c>
      <c r="F106" s="3532">
        <f ca="1">'典型户型修正-办公'!R542</f>
        <v>14474</v>
      </c>
      <c r="G106" s="3532">
        <v>14388</v>
      </c>
      <c r="I106" s="3536">
        <v>104</v>
      </c>
      <c r="J106" s="3532">
        <v>2</v>
      </c>
      <c r="K106" s="3532">
        <v>515</v>
      </c>
      <c r="L106" s="3532">
        <v>49.62</v>
      </c>
      <c r="M106" s="3532">
        <f ca="1">'典型户型修正-办公'!S127</f>
        <v>70</v>
      </c>
      <c r="N106" s="3532">
        <f ca="1">'典型户型修正-办公'!R127</f>
        <v>14190</v>
      </c>
      <c r="O106" s="3532">
        <v>14106</v>
      </c>
      <c r="Y106" s="3536">
        <v>104</v>
      </c>
      <c r="Z106" s="3532">
        <v>4</v>
      </c>
      <c r="AA106" s="3532">
        <v>514</v>
      </c>
      <c r="AB106" s="3532">
        <v>50.33</v>
      </c>
      <c r="AC106" s="3532">
        <f ca="1">'典型户型修正-办公'!S855</f>
        <v>71</v>
      </c>
      <c r="AD106" s="3532">
        <f ca="1">'典型户型修正-办公'!R855</f>
        <v>14190</v>
      </c>
      <c r="AE106" s="3532">
        <v>14106</v>
      </c>
      <c r="AG106" s="3536">
        <v>104</v>
      </c>
      <c r="AH106" s="3532">
        <v>1104</v>
      </c>
      <c r="AI106" s="3532">
        <v>46.32</v>
      </c>
      <c r="AJ106" s="3532">
        <f ca="1">'典型户型修正-车库'!S127</f>
        <v>13.15</v>
      </c>
      <c r="AK106" s="3532">
        <f ca="1">'典型户型修正-车库'!T127</f>
        <v>2839</v>
      </c>
      <c r="AL106" s="3532">
        <v>3068</v>
      </c>
    </row>
    <row r="107" spans="1:38" ht="14.25" thickBot="1">
      <c r="A107" s="3536">
        <v>105</v>
      </c>
      <c r="B107" s="3532">
        <v>1</v>
      </c>
      <c r="C107" s="3532">
        <v>521</v>
      </c>
      <c r="D107" s="3532">
        <v>48.71</v>
      </c>
      <c r="E107" s="3532">
        <f ca="1">'典型户型修正-办公'!S543</f>
        <v>71</v>
      </c>
      <c r="F107" s="3532">
        <f ca="1">'典型户型修正-办公'!R543</f>
        <v>14474</v>
      </c>
      <c r="G107" s="3532">
        <v>14388</v>
      </c>
      <c r="I107" s="3536">
        <v>105</v>
      </c>
      <c r="J107" s="3532">
        <v>2</v>
      </c>
      <c r="K107" s="3532">
        <v>516</v>
      </c>
      <c r="L107" s="3532">
        <v>68.78</v>
      </c>
      <c r="M107" s="3532">
        <f ca="1">'典型户型修正-办公'!S128</f>
        <v>99</v>
      </c>
      <c r="N107" s="3532">
        <f ca="1">'典型户型修正-办公'!R128</f>
        <v>14332</v>
      </c>
      <c r="O107" s="3532">
        <v>14247</v>
      </c>
      <c r="Y107" s="3536">
        <v>105</v>
      </c>
      <c r="Z107" s="3532">
        <v>4</v>
      </c>
      <c r="AA107" s="3532">
        <v>515</v>
      </c>
      <c r="AB107" s="3532">
        <v>50.33</v>
      </c>
      <c r="AC107" s="3532">
        <f ca="1">'典型户型修正-办公'!S856</f>
        <v>71</v>
      </c>
      <c r="AD107" s="3532">
        <f ca="1">'典型户型修正-办公'!R856</f>
        <v>14190</v>
      </c>
      <c r="AE107" s="3532">
        <v>14106</v>
      </c>
      <c r="AG107" s="3536">
        <v>105</v>
      </c>
      <c r="AH107" s="3532">
        <v>1105</v>
      </c>
      <c r="AI107" s="3532">
        <v>46.32</v>
      </c>
      <c r="AJ107" s="3532">
        <f ca="1">'典型户型修正-车库'!S128</f>
        <v>13.15</v>
      </c>
      <c r="AK107" s="3532">
        <f ca="1">'典型户型修正-车库'!T128</f>
        <v>2839</v>
      </c>
      <c r="AL107" s="3532">
        <v>3068</v>
      </c>
    </row>
    <row r="108" spans="1:38" ht="14.25" thickBot="1">
      <c r="A108" s="3536">
        <v>106</v>
      </c>
      <c r="B108" s="3532">
        <v>1</v>
      </c>
      <c r="C108" s="3532">
        <v>522</v>
      </c>
      <c r="D108" s="3532">
        <v>49</v>
      </c>
      <c r="E108" s="3532">
        <f ca="1">'典型户型修正-办公'!S544</f>
        <v>71</v>
      </c>
      <c r="F108" s="3532">
        <f ca="1">'典型户型修正-办公'!R544</f>
        <v>14474</v>
      </c>
      <c r="G108" s="3532">
        <v>14388</v>
      </c>
      <c r="I108" s="3536">
        <v>106</v>
      </c>
      <c r="J108" s="3532">
        <v>2</v>
      </c>
      <c r="K108" s="3532">
        <v>517</v>
      </c>
      <c r="L108" s="3532">
        <v>38.1</v>
      </c>
      <c r="M108" s="3532">
        <f ca="1">'典型户型修正-办公'!S129</f>
        <v>54</v>
      </c>
      <c r="N108" s="3532">
        <f ca="1">'典型户型修正-办公'!R129</f>
        <v>14190</v>
      </c>
      <c r="O108" s="3532">
        <v>14106</v>
      </c>
      <c r="Y108" s="3536">
        <v>106</v>
      </c>
      <c r="Z108" s="3532">
        <v>4</v>
      </c>
      <c r="AA108" s="3532">
        <v>516</v>
      </c>
      <c r="AB108" s="3532">
        <v>69.77</v>
      </c>
      <c r="AC108" s="3532">
        <f ca="1">'典型户型修正-办公'!S857</f>
        <v>100</v>
      </c>
      <c r="AD108" s="3532">
        <f ca="1">'典型户型修正-办公'!R857</f>
        <v>14332</v>
      </c>
      <c r="AE108" s="3532">
        <v>14247</v>
      </c>
      <c r="AG108" s="3536">
        <v>106</v>
      </c>
      <c r="AH108" s="3532">
        <v>1106</v>
      </c>
      <c r="AI108" s="3532">
        <v>46.32</v>
      </c>
      <c r="AJ108" s="3532">
        <f ca="1">'典型户型修正-车库'!S129</f>
        <v>13.15</v>
      </c>
      <c r="AK108" s="3532">
        <f ca="1">'典型户型修正-车库'!T129</f>
        <v>2839</v>
      </c>
      <c r="AL108" s="3532">
        <v>3068</v>
      </c>
    </row>
    <row r="109" spans="1:38" ht="14.25" thickBot="1">
      <c r="A109" s="3536">
        <v>107</v>
      </c>
      <c r="B109" s="3532">
        <v>1</v>
      </c>
      <c r="C109" s="3532">
        <v>523</v>
      </c>
      <c r="D109" s="3532">
        <v>48.7</v>
      </c>
      <c r="E109" s="3532">
        <f ca="1">'典型户型修正-办公'!S545</f>
        <v>70</v>
      </c>
      <c r="F109" s="3532">
        <f ca="1">'典型户型修正-办公'!R545</f>
        <v>14474</v>
      </c>
      <c r="G109" s="3532">
        <v>14388</v>
      </c>
      <c r="I109" s="3536">
        <v>107</v>
      </c>
      <c r="J109" s="3532">
        <v>2</v>
      </c>
      <c r="K109" s="3532">
        <v>518</v>
      </c>
      <c r="L109" s="3532">
        <v>41.4</v>
      </c>
      <c r="M109" s="3532">
        <f ca="1">'典型户型修正-办公'!S130</f>
        <v>59</v>
      </c>
      <c r="N109" s="3532">
        <f ca="1">'典型户型修正-办公'!R130</f>
        <v>14190</v>
      </c>
      <c r="O109" s="3532">
        <v>14106</v>
      </c>
      <c r="Y109" s="3536">
        <v>107</v>
      </c>
      <c r="Z109" s="3532">
        <v>4</v>
      </c>
      <c r="AA109" s="3532">
        <v>517</v>
      </c>
      <c r="AB109" s="3532">
        <v>38.65</v>
      </c>
      <c r="AC109" s="3532">
        <f ca="1">'典型户型修正-办公'!S858</f>
        <v>55</v>
      </c>
      <c r="AD109" s="3532">
        <f ca="1">'典型户型修正-办公'!R858</f>
        <v>14190</v>
      </c>
      <c r="AE109" s="3532">
        <v>14106</v>
      </c>
      <c r="AG109" s="3536">
        <v>107</v>
      </c>
      <c r="AH109" s="3532">
        <v>1107</v>
      </c>
      <c r="AI109" s="3532">
        <v>46.32</v>
      </c>
      <c r="AJ109" s="3532">
        <f ca="1">'典型户型修正-车库'!S130</f>
        <v>13.15</v>
      </c>
      <c r="AK109" s="3532">
        <f ca="1">'典型户型修正-车库'!T130</f>
        <v>2839</v>
      </c>
      <c r="AL109" s="3532">
        <v>3068</v>
      </c>
    </row>
    <row r="110" spans="1:38" ht="14.25" thickBot="1">
      <c r="A110" s="3536">
        <v>108</v>
      </c>
      <c r="B110" s="3532">
        <v>1</v>
      </c>
      <c r="C110" s="3532">
        <v>524</v>
      </c>
      <c r="D110" s="3532">
        <v>73.150000000000006</v>
      </c>
      <c r="E110" s="3532">
        <f ca="1">'典型户型修正-办公'!S546</f>
        <v>107</v>
      </c>
      <c r="F110" s="3532">
        <f ca="1">'典型户型修正-办公'!R546</f>
        <v>14619</v>
      </c>
      <c r="G110" s="3532">
        <v>14532</v>
      </c>
      <c r="I110" s="3536">
        <v>108</v>
      </c>
      <c r="J110" s="3532">
        <v>2</v>
      </c>
      <c r="K110" s="3532">
        <v>519</v>
      </c>
      <c r="L110" s="3532">
        <v>44.09</v>
      </c>
      <c r="M110" s="3532">
        <f ca="1">'典型户型修正-办公'!S131</f>
        <v>63</v>
      </c>
      <c r="N110" s="3532">
        <f ca="1">'典型户型修正-办公'!R131</f>
        <v>14190</v>
      </c>
      <c r="O110" s="3532">
        <v>14106</v>
      </c>
      <c r="Y110" s="3536">
        <v>108</v>
      </c>
      <c r="Z110" s="3532">
        <v>4</v>
      </c>
      <c r="AA110" s="3532">
        <v>518</v>
      </c>
      <c r="AB110" s="3532">
        <v>41.99</v>
      </c>
      <c r="AC110" s="3532">
        <f ca="1">'典型户型修正-办公'!S859</f>
        <v>60</v>
      </c>
      <c r="AD110" s="3532">
        <f ca="1">'典型户型修正-办公'!R859</f>
        <v>14190</v>
      </c>
      <c r="AE110" s="3532">
        <v>14106</v>
      </c>
      <c r="AG110" s="3536">
        <v>108</v>
      </c>
      <c r="AH110" s="3532">
        <v>1108</v>
      </c>
      <c r="AI110" s="3532">
        <v>46.32</v>
      </c>
      <c r="AJ110" s="3532">
        <f ca="1">'典型户型修正-车库'!S131</f>
        <v>13.15</v>
      </c>
      <c r="AK110" s="3532">
        <f ca="1">'典型户型修正-车库'!T131</f>
        <v>2839</v>
      </c>
      <c r="AL110" s="3532">
        <v>3068</v>
      </c>
    </row>
    <row r="111" spans="1:38" ht="14.25" thickBot="1">
      <c r="A111" s="3536">
        <v>109</v>
      </c>
      <c r="B111" s="3532">
        <v>1</v>
      </c>
      <c r="C111" s="3532">
        <v>601</v>
      </c>
      <c r="D111" s="3532">
        <v>50.15</v>
      </c>
      <c r="E111" s="3532">
        <f ca="1">'典型户型修正-办公'!S547</f>
        <v>74</v>
      </c>
      <c r="F111" s="3532">
        <f ca="1">'典型户型修正-办公'!R547</f>
        <v>14691</v>
      </c>
      <c r="G111" s="3532">
        <v>14604</v>
      </c>
      <c r="I111" s="3536">
        <v>109</v>
      </c>
      <c r="J111" s="3532">
        <v>2</v>
      </c>
      <c r="K111" s="3532">
        <v>520</v>
      </c>
      <c r="L111" s="3532">
        <v>46.17</v>
      </c>
      <c r="M111" s="3532">
        <f ca="1">'典型户型修正-办公'!S132</f>
        <v>66</v>
      </c>
      <c r="N111" s="3532">
        <f ca="1">'典型户型修正-办公'!R132</f>
        <v>14190</v>
      </c>
      <c r="O111" s="3532">
        <v>14106</v>
      </c>
      <c r="Y111" s="3536">
        <v>109</v>
      </c>
      <c r="Z111" s="3532">
        <v>4</v>
      </c>
      <c r="AA111" s="3532">
        <v>519</v>
      </c>
      <c r="AB111" s="3532">
        <v>44.72</v>
      </c>
      <c r="AC111" s="3532">
        <f ca="1">'典型户型修正-办公'!S860</f>
        <v>63</v>
      </c>
      <c r="AD111" s="3532">
        <f ca="1">'典型户型修正-办公'!R860</f>
        <v>14190</v>
      </c>
      <c r="AE111" s="3532">
        <v>14106</v>
      </c>
      <c r="AG111" s="3536">
        <v>109</v>
      </c>
      <c r="AH111" s="3532">
        <v>1109</v>
      </c>
      <c r="AI111" s="3532">
        <v>46.32</v>
      </c>
      <c r="AJ111" s="3532">
        <f ca="1">'典型户型修正-车库'!S132</f>
        <v>13.15</v>
      </c>
      <c r="AK111" s="3532">
        <f ca="1">'典型户型修正-车库'!T132</f>
        <v>2839</v>
      </c>
      <c r="AL111" s="3532">
        <v>3068</v>
      </c>
    </row>
    <row r="112" spans="1:38" ht="14.25" thickBot="1">
      <c r="A112" s="3536">
        <v>110</v>
      </c>
      <c r="B112" s="3532">
        <v>1</v>
      </c>
      <c r="C112" s="3532">
        <v>602</v>
      </c>
      <c r="D112" s="3532">
        <v>49.74</v>
      </c>
      <c r="E112" s="3532">
        <f ca="1">'典型户型修正-办公'!S548</f>
        <v>73</v>
      </c>
      <c r="F112" s="3532">
        <f ca="1">'典型户型修正-办公'!R548</f>
        <v>14691</v>
      </c>
      <c r="G112" s="3532">
        <v>14604</v>
      </c>
      <c r="I112" s="3536">
        <v>110</v>
      </c>
      <c r="J112" s="3532">
        <v>2</v>
      </c>
      <c r="K112" s="3532">
        <v>521</v>
      </c>
      <c r="L112" s="3532">
        <v>47.65</v>
      </c>
      <c r="M112" s="3532">
        <f ca="1">'典型户型修正-办公'!S133</f>
        <v>68</v>
      </c>
      <c r="N112" s="3532">
        <f ca="1">'典型户型修正-办公'!R133</f>
        <v>14190</v>
      </c>
      <c r="O112" s="3532">
        <v>14106</v>
      </c>
      <c r="Y112" s="3536">
        <v>110</v>
      </c>
      <c r="Z112" s="3532">
        <v>4</v>
      </c>
      <c r="AA112" s="3532">
        <v>520</v>
      </c>
      <c r="AB112" s="3532">
        <v>46.83</v>
      </c>
      <c r="AC112" s="3532">
        <f ca="1">'典型户型修正-办公'!S861</f>
        <v>66</v>
      </c>
      <c r="AD112" s="3532">
        <f ca="1">'典型户型修正-办公'!R861</f>
        <v>14190</v>
      </c>
      <c r="AE112" s="3532">
        <v>14106</v>
      </c>
      <c r="AG112" s="3536">
        <v>110</v>
      </c>
      <c r="AH112" s="3532">
        <v>1110</v>
      </c>
      <c r="AI112" s="3532">
        <v>46.32</v>
      </c>
      <c r="AJ112" s="3532">
        <f ca="1">'典型户型修正-车库'!S133</f>
        <v>13.15</v>
      </c>
      <c r="AK112" s="3532">
        <f ca="1">'典型户型修正-车库'!T133</f>
        <v>2839</v>
      </c>
      <c r="AL112" s="3532">
        <v>3068</v>
      </c>
    </row>
    <row r="113" spans="1:38" ht="14.25" thickBot="1">
      <c r="A113" s="3536">
        <v>111</v>
      </c>
      <c r="B113" s="3532">
        <v>1</v>
      </c>
      <c r="C113" s="3532">
        <v>603</v>
      </c>
      <c r="D113" s="3532">
        <v>49.74</v>
      </c>
      <c r="E113" s="3532">
        <f ca="1">'典型户型修正-办公'!S549</f>
        <v>73</v>
      </c>
      <c r="F113" s="3532">
        <f ca="1">'典型户型修正-办公'!R549</f>
        <v>14691</v>
      </c>
      <c r="G113" s="3532">
        <v>14604</v>
      </c>
      <c r="I113" s="3536">
        <v>111</v>
      </c>
      <c r="J113" s="3532">
        <v>2</v>
      </c>
      <c r="K113" s="3532">
        <v>522</v>
      </c>
      <c r="L113" s="3532">
        <v>48.6</v>
      </c>
      <c r="M113" s="3532">
        <f ca="1">'典型户型修正-办公'!S134</f>
        <v>69</v>
      </c>
      <c r="N113" s="3532">
        <f ca="1">'典型户型修正-办公'!R134</f>
        <v>14190</v>
      </c>
      <c r="O113" s="3532">
        <v>14106</v>
      </c>
      <c r="Y113" s="3536">
        <v>111</v>
      </c>
      <c r="Z113" s="3532">
        <v>4</v>
      </c>
      <c r="AA113" s="3532">
        <v>521</v>
      </c>
      <c r="AB113" s="3532">
        <v>48.33</v>
      </c>
      <c r="AC113" s="3532">
        <f ca="1">'典型户型修正-办公'!S862</f>
        <v>69</v>
      </c>
      <c r="AD113" s="3532">
        <f ca="1">'典型户型修正-办公'!R862</f>
        <v>14190</v>
      </c>
      <c r="AE113" s="3532">
        <v>14106</v>
      </c>
      <c r="AG113" s="3536">
        <v>111</v>
      </c>
      <c r="AH113" s="3532">
        <v>1111</v>
      </c>
      <c r="AI113" s="3532">
        <v>46.32</v>
      </c>
      <c r="AJ113" s="3532">
        <f ca="1">'典型户型修正-车库'!S134</f>
        <v>13.15</v>
      </c>
      <c r="AK113" s="3532">
        <f ca="1">'典型户型修正-车库'!T134</f>
        <v>2839</v>
      </c>
      <c r="AL113" s="3532">
        <v>3068</v>
      </c>
    </row>
    <row r="114" spans="1:38" ht="14.25" thickBot="1">
      <c r="A114" s="3536">
        <v>112</v>
      </c>
      <c r="B114" s="3532">
        <v>1</v>
      </c>
      <c r="C114" s="3532">
        <v>604</v>
      </c>
      <c r="D114" s="3532">
        <v>49.74</v>
      </c>
      <c r="E114" s="3532">
        <f ca="1">'典型户型修正-办公'!S550</f>
        <v>73</v>
      </c>
      <c r="F114" s="3532">
        <f ca="1">'典型户型修正-办公'!R550</f>
        <v>14691</v>
      </c>
      <c r="G114" s="3532">
        <v>14604</v>
      </c>
      <c r="I114" s="3536">
        <v>112</v>
      </c>
      <c r="J114" s="3532">
        <v>2</v>
      </c>
      <c r="K114" s="3532">
        <v>523</v>
      </c>
      <c r="L114" s="3532">
        <v>48.89</v>
      </c>
      <c r="M114" s="3532">
        <f ca="1">'典型户型修正-办公'!S135</f>
        <v>69</v>
      </c>
      <c r="N114" s="3532">
        <f ca="1">'典型户型修正-办公'!R135</f>
        <v>14190</v>
      </c>
      <c r="O114" s="3532">
        <v>14106</v>
      </c>
      <c r="Y114" s="3536">
        <v>112</v>
      </c>
      <c r="Z114" s="3532">
        <v>4</v>
      </c>
      <c r="AA114" s="3532">
        <v>522</v>
      </c>
      <c r="AB114" s="3532">
        <v>49.3</v>
      </c>
      <c r="AC114" s="3532">
        <f ca="1">'典型户型修正-办公'!S863</f>
        <v>70</v>
      </c>
      <c r="AD114" s="3532">
        <f ca="1">'典型户型修正-办公'!R863</f>
        <v>14190</v>
      </c>
      <c r="AE114" s="3532">
        <v>14106</v>
      </c>
      <c r="AG114" s="3536">
        <v>112</v>
      </c>
      <c r="AH114" s="3532">
        <v>1112</v>
      </c>
      <c r="AI114" s="3532">
        <v>46.32</v>
      </c>
      <c r="AJ114" s="3532">
        <f ca="1">'典型户型修正-车库'!S135</f>
        <v>13.15</v>
      </c>
      <c r="AK114" s="3532">
        <f ca="1">'典型户型修正-车库'!T135</f>
        <v>2839</v>
      </c>
      <c r="AL114" s="3532">
        <v>3068</v>
      </c>
    </row>
    <row r="115" spans="1:38" ht="14.25" thickBot="1">
      <c r="A115" s="3536">
        <v>113</v>
      </c>
      <c r="B115" s="3532">
        <v>1</v>
      </c>
      <c r="C115" s="3532">
        <v>605</v>
      </c>
      <c r="D115" s="3532">
        <v>49.74</v>
      </c>
      <c r="E115" s="3532">
        <f ca="1">'典型户型修正-办公'!S551</f>
        <v>73</v>
      </c>
      <c r="F115" s="3532">
        <f ca="1">'典型户型修正-办公'!R551</f>
        <v>14691</v>
      </c>
      <c r="G115" s="3532">
        <v>14604</v>
      </c>
      <c r="I115" s="3536">
        <v>113</v>
      </c>
      <c r="J115" s="3532">
        <v>2</v>
      </c>
      <c r="K115" s="3532">
        <v>524</v>
      </c>
      <c r="L115" s="3532">
        <v>48.59</v>
      </c>
      <c r="M115" s="3532">
        <f ca="1">'典型户型修正-办公'!S136</f>
        <v>69</v>
      </c>
      <c r="N115" s="3532">
        <f ca="1">'典型户型修正-办公'!R136</f>
        <v>14190</v>
      </c>
      <c r="O115" s="3532">
        <v>14106</v>
      </c>
      <c r="Y115" s="3536">
        <v>113</v>
      </c>
      <c r="Z115" s="3532">
        <v>4</v>
      </c>
      <c r="AA115" s="3532">
        <v>523</v>
      </c>
      <c r="AB115" s="3532">
        <v>49.59</v>
      </c>
      <c r="AC115" s="3532">
        <f ca="1">'典型户型修正-办公'!S864</f>
        <v>70</v>
      </c>
      <c r="AD115" s="3532">
        <f ca="1">'典型户型修正-办公'!R864</f>
        <v>14190</v>
      </c>
      <c r="AE115" s="3532">
        <v>14106</v>
      </c>
      <c r="AG115" s="3536">
        <v>113</v>
      </c>
      <c r="AH115" s="3532">
        <v>1113</v>
      </c>
      <c r="AI115" s="3532">
        <v>46.32</v>
      </c>
      <c r="AJ115" s="3532">
        <f ca="1">'典型户型修正-车库'!S136</f>
        <v>13.15</v>
      </c>
      <c r="AK115" s="3532">
        <f ca="1">'典型户型修正-车库'!T136</f>
        <v>2839</v>
      </c>
      <c r="AL115" s="3532">
        <v>3068</v>
      </c>
    </row>
    <row r="116" spans="1:38" ht="14.25" thickBot="1">
      <c r="A116" s="3536">
        <v>114</v>
      </c>
      <c r="B116" s="3532">
        <v>1</v>
      </c>
      <c r="C116" s="3532">
        <v>606</v>
      </c>
      <c r="D116" s="3532">
        <v>49.74</v>
      </c>
      <c r="E116" s="3532">
        <f ca="1">'典型户型修正-办公'!S552</f>
        <v>73</v>
      </c>
      <c r="F116" s="3532">
        <f ca="1">'典型户型修正-办公'!R552</f>
        <v>14691</v>
      </c>
      <c r="G116" s="3532">
        <v>14604</v>
      </c>
      <c r="I116" s="3536">
        <v>114</v>
      </c>
      <c r="J116" s="3532">
        <v>2</v>
      </c>
      <c r="K116" s="3532">
        <v>525</v>
      </c>
      <c r="L116" s="3532">
        <v>47.73</v>
      </c>
      <c r="M116" s="3532">
        <f ca="1">'典型户型修正-办公'!S137</f>
        <v>68</v>
      </c>
      <c r="N116" s="3532">
        <f ca="1">'典型户型修正-办公'!R137</f>
        <v>14190</v>
      </c>
      <c r="O116" s="3532">
        <v>14106</v>
      </c>
      <c r="Y116" s="3536">
        <v>114</v>
      </c>
      <c r="Z116" s="3532">
        <v>4</v>
      </c>
      <c r="AA116" s="3532">
        <v>524</v>
      </c>
      <c r="AB116" s="3532">
        <v>49.28</v>
      </c>
      <c r="AC116" s="3532">
        <f ca="1">'典型户型修正-办公'!S865</f>
        <v>70</v>
      </c>
      <c r="AD116" s="3532">
        <f ca="1">'典型户型修正-办公'!R865</f>
        <v>14190</v>
      </c>
      <c r="AE116" s="3532">
        <v>14106</v>
      </c>
      <c r="AG116" s="3536">
        <v>114</v>
      </c>
      <c r="AH116" s="3532">
        <v>1114</v>
      </c>
      <c r="AI116" s="3532">
        <v>46.32</v>
      </c>
      <c r="AJ116" s="3532">
        <f ca="1">'典型户型修正-车库'!S137</f>
        <v>13.15</v>
      </c>
      <c r="AK116" s="3532">
        <f ca="1">'典型户型修正-车库'!T137</f>
        <v>2839</v>
      </c>
      <c r="AL116" s="3532">
        <v>3068</v>
      </c>
    </row>
    <row r="117" spans="1:38" ht="14.25" thickBot="1">
      <c r="A117" s="3536">
        <v>115</v>
      </c>
      <c r="B117" s="3532">
        <v>1</v>
      </c>
      <c r="C117" s="3532">
        <v>607</v>
      </c>
      <c r="D117" s="3532">
        <v>49.74</v>
      </c>
      <c r="E117" s="3532">
        <f ca="1">'典型户型修正-办公'!S553</f>
        <v>73</v>
      </c>
      <c r="F117" s="3532">
        <f ca="1">'典型户型修正-办公'!R553</f>
        <v>14691</v>
      </c>
      <c r="G117" s="3532">
        <v>14604</v>
      </c>
      <c r="I117" s="3536">
        <v>115</v>
      </c>
      <c r="J117" s="3532">
        <v>2</v>
      </c>
      <c r="K117" s="3532">
        <v>526</v>
      </c>
      <c r="L117" s="3532">
        <v>70.2</v>
      </c>
      <c r="M117" s="3532">
        <f ca="1">'典型户型修正-办公'!S138</f>
        <v>101</v>
      </c>
      <c r="N117" s="3532">
        <f ca="1">'典型户型修正-办公'!R138</f>
        <v>14332</v>
      </c>
      <c r="O117" s="3532">
        <v>14247</v>
      </c>
      <c r="Y117" s="3536">
        <v>115</v>
      </c>
      <c r="Z117" s="3532">
        <v>4</v>
      </c>
      <c r="AA117" s="3532">
        <v>525</v>
      </c>
      <c r="AB117" s="3532">
        <v>48.41</v>
      </c>
      <c r="AC117" s="3532">
        <f ca="1">'典型户型修正-办公'!S866</f>
        <v>69</v>
      </c>
      <c r="AD117" s="3532">
        <f ca="1">'典型户型修正-办公'!R866</f>
        <v>14190</v>
      </c>
      <c r="AE117" s="3532">
        <v>14106</v>
      </c>
      <c r="AG117" s="3536">
        <v>115</v>
      </c>
      <c r="AH117" s="3532">
        <v>1115</v>
      </c>
      <c r="AI117" s="3532">
        <v>46.32</v>
      </c>
      <c r="AJ117" s="3532">
        <f ca="1">'典型户型修正-车库'!S138</f>
        <v>13.15</v>
      </c>
      <c r="AK117" s="3532">
        <f ca="1">'典型户型修正-车库'!T138</f>
        <v>2839</v>
      </c>
      <c r="AL117" s="3532">
        <v>3068</v>
      </c>
    </row>
    <row r="118" spans="1:38" ht="14.25" thickBot="1">
      <c r="A118" s="3536">
        <v>116</v>
      </c>
      <c r="B118" s="3532">
        <v>1</v>
      </c>
      <c r="C118" s="3532">
        <v>608</v>
      </c>
      <c r="D118" s="3532">
        <v>49.74</v>
      </c>
      <c r="E118" s="3532">
        <f ca="1">'典型户型修正-办公'!S554</f>
        <v>73</v>
      </c>
      <c r="F118" s="3532">
        <f ca="1">'典型户型修正-办公'!R554</f>
        <v>14691</v>
      </c>
      <c r="G118" s="3532">
        <v>14604</v>
      </c>
      <c r="I118" s="3536">
        <v>116</v>
      </c>
      <c r="J118" s="3532">
        <v>2</v>
      </c>
      <c r="K118" s="3532">
        <v>601</v>
      </c>
      <c r="L118" s="3532">
        <v>51.46</v>
      </c>
      <c r="M118" s="3532">
        <f ca="1">'典型户型修正-办公'!S139</f>
        <v>73</v>
      </c>
      <c r="N118" s="3532">
        <f ca="1">'典型户型修正-办公'!R139</f>
        <v>14190</v>
      </c>
      <c r="O118" s="3532">
        <v>14106</v>
      </c>
      <c r="Y118" s="3536">
        <v>116</v>
      </c>
      <c r="Z118" s="3532">
        <v>4</v>
      </c>
      <c r="AA118" s="3532">
        <v>526</v>
      </c>
      <c r="AB118" s="3532">
        <v>47.44</v>
      </c>
      <c r="AC118" s="3532">
        <f ca="1">'典型户型修正-办公'!S867</f>
        <v>67</v>
      </c>
      <c r="AD118" s="3532">
        <f ca="1">'典型户型修正-办公'!R867</f>
        <v>14190</v>
      </c>
      <c r="AE118" s="3532">
        <v>14106</v>
      </c>
      <c r="AG118" s="3536">
        <v>116</v>
      </c>
      <c r="AH118" s="3532">
        <v>1116</v>
      </c>
      <c r="AI118" s="3532">
        <v>46.32</v>
      </c>
      <c r="AJ118" s="3532">
        <f ca="1">'典型户型修正-车库'!S139</f>
        <v>13.15</v>
      </c>
      <c r="AK118" s="3532">
        <f ca="1">'典型户型修正-车库'!T139</f>
        <v>2839</v>
      </c>
      <c r="AL118" s="3532">
        <v>3068</v>
      </c>
    </row>
    <row r="119" spans="1:38" ht="14.25" thickBot="1">
      <c r="A119" s="3536">
        <v>117</v>
      </c>
      <c r="B119" s="3532">
        <v>1</v>
      </c>
      <c r="C119" s="3532">
        <v>609</v>
      </c>
      <c r="D119" s="3532">
        <v>49.74</v>
      </c>
      <c r="E119" s="3532">
        <f ca="1">'典型户型修正-办公'!S555</f>
        <v>73</v>
      </c>
      <c r="F119" s="3532">
        <f ca="1">'典型户型修正-办公'!R555</f>
        <v>14691</v>
      </c>
      <c r="G119" s="3532">
        <v>14604</v>
      </c>
      <c r="I119" s="3536">
        <v>117</v>
      </c>
      <c r="J119" s="3532">
        <v>2</v>
      </c>
      <c r="K119" s="3532">
        <v>602</v>
      </c>
      <c r="L119" s="3532">
        <v>49.62</v>
      </c>
      <c r="M119" s="3532">
        <f ca="1">'典型户型修正-办公'!S140</f>
        <v>70</v>
      </c>
      <c r="N119" s="3532">
        <f ca="1">'典型户型修正-办公'!R140</f>
        <v>14190</v>
      </c>
      <c r="O119" s="3532">
        <v>14106</v>
      </c>
      <c r="Y119" s="3536">
        <v>117</v>
      </c>
      <c r="Z119" s="3532">
        <v>4</v>
      </c>
      <c r="AA119" s="3532">
        <v>601</v>
      </c>
      <c r="AB119" s="3532">
        <v>52.2</v>
      </c>
      <c r="AC119" s="3532">
        <f ca="1">'典型户型修正-办公'!S868</f>
        <v>74</v>
      </c>
      <c r="AD119" s="3532">
        <f ca="1">'典型户型修正-办公'!R868</f>
        <v>14190</v>
      </c>
      <c r="AE119" s="3532">
        <v>14106</v>
      </c>
      <c r="AG119" s="3536">
        <v>117</v>
      </c>
      <c r="AH119" s="3532">
        <v>1117</v>
      </c>
      <c r="AI119" s="3532">
        <v>46.32</v>
      </c>
      <c r="AJ119" s="3532">
        <f ca="1">'典型户型修正-车库'!S140</f>
        <v>13.15</v>
      </c>
      <c r="AK119" s="3532">
        <f ca="1">'典型户型修正-车库'!T140</f>
        <v>2839</v>
      </c>
      <c r="AL119" s="3532">
        <v>3068</v>
      </c>
    </row>
    <row r="120" spans="1:38" ht="14.25" thickBot="1">
      <c r="A120" s="3536">
        <v>118</v>
      </c>
      <c r="B120" s="3532">
        <v>1</v>
      </c>
      <c r="C120" s="3532">
        <v>610</v>
      </c>
      <c r="D120" s="3532">
        <v>49.74</v>
      </c>
      <c r="E120" s="3532">
        <f ca="1">'典型户型修正-办公'!S556</f>
        <v>73</v>
      </c>
      <c r="F120" s="3532">
        <f ca="1">'典型户型修正-办公'!R556</f>
        <v>14691</v>
      </c>
      <c r="G120" s="3532">
        <v>14604</v>
      </c>
      <c r="I120" s="3536">
        <v>118</v>
      </c>
      <c r="J120" s="3532">
        <v>2</v>
      </c>
      <c r="K120" s="3532">
        <v>603</v>
      </c>
      <c r="L120" s="3532">
        <v>49.62</v>
      </c>
      <c r="M120" s="3532">
        <f ca="1">'典型户型修正-办公'!S141</f>
        <v>70</v>
      </c>
      <c r="N120" s="3532">
        <f ca="1">'典型户型修正-办公'!R141</f>
        <v>14190</v>
      </c>
      <c r="O120" s="3532">
        <v>14106</v>
      </c>
      <c r="Y120" s="3536">
        <v>118</v>
      </c>
      <c r="Z120" s="3532">
        <v>4</v>
      </c>
      <c r="AA120" s="3532">
        <v>602</v>
      </c>
      <c r="AB120" s="3532">
        <v>50.33</v>
      </c>
      <c r="AC120" s="3532">
        <f ca="1">'典型户型修正-办公'!S869</f>
        <v>71</v>
      </c>
      <c r="AD120" s="3532">
        <f ca="1">'典型户型修正-办公'!R869</f>
        <v>14190</v>
      </c>
      <c r="AE120" s="3532">
        <v>14106</v>
      </c>
      <c r="AG120" s="3536">
        <v>118</v>
      </c>
      <c r="AH120" s="3532">
        <v>1118</v>
      </c>
      <c r="AI120" s="3532">
        <v>46.32</v>
      </c>
      <c r="AJ120" s="3532">
        <f ca="1">'典型户型修正-车库'!S141</f>
        <v>13.15</v>
      </c>
      <c r="AK120" s="3532">
        <f ca="1">'典型户型修正-车库'!T141</f>
        <v>2839</v>
      </c>
      <c r="AL120" s="3532">
        <v>3068</v>
      </c>
    </row>
    <row r="121" spans="1:38" ht="14.25" thickBot="1">
      <c r="A121" s="3536">
        <v>119</v>
      </c>
      <c r="B121" s="3532">
        <v>1</v>
      </c>
      <c r="C121" s="3532">
        <v>611</v>
      </c>
      <c r="D121" s="3532">
        <v>49.74</v>
      </c>
      <c r="E121" s="3532">
        <f ca="1">'典型户型修正-办公'!S557</f>
        <v>73</v>
      </c>
      <c r="F121" s="3532">
        <f ca="1">'典型户型修正-办公'!R557</f>
        <v>14691</v>
      </c>
      <c r="G121" s="3532">
        <v>14604</v>
      </c>
      <c r="I121" s="3536">
        <v>119</v>
      </c>
      <c r="J121" s="3532">
        <v>2</v>
      </c>
      <c r="K121" s="3532">
        <v>604</v>
      </c>
      <c r="L121" s="3532">
        <v>49.62</v>
      </c>
      <c r="M121" s="3532">
        <f ca="1">'典型户型修正-办公'!S142</f>
        <v>70</v>
      </c>
      <c r="N121" s="3532">
        <f ca="1">'典型户型修正-办公'!R142</f>
        <v>14190</v>
      </c>
      <c r="O121" s="3532">
        <v>14106</v>
      </c>
      <c r="Y121" s="3536">
        <v>119</v>
      </c>
      <c r="Z121" s="3532">
        <v>4</v>
      </c>
      <c r="AA121" s="3532">
        <v>603</v>
      </c>
      <c r="AB121" s="3532">
        <v>50.33</v>
      </c>
      <c r="AC121" s="3532">
        <f ca="1">'典型户型修正-办公'!S870</f>
        <v>71</v>
      </c>
      <c r="AD121" s="3532">
        <f ca="1">'典型户型修正-办公'!R870</f>
        <v>14190</v>
      </c>
      <c r="AE121" s="3532">
        <v>14106</v>
      </c>
      <c r="AG121" s="3536">
        <v>119</v>
      </c>
      <c r="AH121" s="3532">
        <v>1119</v>
      </c>
      <c r="AI121" s="3532">
        <v>46.32</v>
      </c>
      <c r="AJ121" s="3532">
        <f ca="1">'典型户型修正-车库'!S142</f>
        <v>13.15</v>
      </c>
      <c r="AK121" s="3532">
        <f ca="1">'典型户型修正-车库'!T142</f>
        <v>2839</v>
      </c>
      <c r="AL121" s="3532">
        <v>3068</v>
      </c>
    </row>
    <row r="122" spans="1:38" ht="14.25" thickBot="1">
      <c r="A122" s="3536">
        <v>120</v>
      </c>
      <c r="B122" s="3532">
        <v>1</v>
      </c>
      <c r="C122" s="3532">
        <v>612</v>
      </c>
      <c r="D122" s="3532">
        <v>49.74</v>
      </c>
      <c r="E122" s="3532">
        <f ca="1">'典型户型修正-办公'!S558</f>
        <v>73</v>
      </c>
      <c r="F122" s="3532">
        <f ca="1">'典型户型修正-办公'!R558</f>
        <v>14691</v>
      </c>
      <c r="G122" s="3532">
        <v>14604</v>
      </c>
      <c r="I122" s="3536">
        <v>120</v>
      </c>
      <c r="J122" s="3532">
        <v>2</v>
      </c>
      <c r="K122" s="3532">
        <v>605</v>
      </c>
      <c r="L122" s="3532">
        <v>49.62</v>
      </c>
      <c r="M122" s="3532">
        <f ca="1">'典型户型修正-办公'!S143</f>
        <v>70</v>
      </c>
      <c r="N122" s="3532">
        <f ca="1">'典型户型修正-办公'!R143</f>
        <v>14190</v>
      </c>
      <c r="O122" s="3532">
        <v>14106</v>
      </c>
      <c r="Y122" s="3536">
        <v>120</v>
      </c>
      <c r="Z122" s="3532">
        <v>4</v>
      </c>
      <c r="AA122" s="3532">
        <v>604</v>
      </c>
      <c r="AB122" s="3532">
        <v>50.33</v>
      </c>
      <c r="AC122" s="3532">
        <f ca="1">'典型户型修正-办公'!S871</f>
        <v>71</v>
      </c>
      <c r="AD122" s="3532">
        <f ca="1">'典型户型修正-办公'!R871</f>
        <v>14190</v>
      </c>
      <c r="AE122" s="3532">
        <v>14106</v>
      </c>
      <c r="AG122" s="3536">
        <v>120</v>
      </c>
      <c r="AH122" s="3532">
        <v>1120</v>
      </c>
      <c r="AI122" s="3532">
        <v>46.32</v>
      </c>
      <c r="AJ122" s="3532">
        <f ca="1">'典型户型修正-车库'!S143</f>
        <v>13.15</v>
      </c>
      <c r="AK122" s="3532">
        <f ca="1">'典型户型修正-车库'!T143</f>
        <v>2839</v>
      </c>
      <c r="AL122" s="3532">
        <v>3068</v>
      </c>
    </row>
    <row r="123" spans="1:38" ht="14.25" thickBot="1">
      <c r="A123" s="3536">
        <v>121</v>
      </c>
      <c r="B123" s="3532">
        <v>1</v>
      </c>
      <c r="C123" s="3532">
        <v>613</v>
      </c>
      <c r="D123" s="3532">
        <v>49.74</v>
      </c>
      <c r="E123" s="3532">
        <f ca="1">'典型户型修正-办公'!S559</f>
        <v>73</v>
      </c>
      <c r="F123" s="3532">
        <f ca="1">'典型户型修正-办公'!R559</f>
        <v>14691</v>
      </c>
      <c r="G123" s="3532">
        <v>14604</v>
      </c>
      <c r="I123" s="3536">
        <v>121</v>
      </c>
      <c r="J123" s="3532">
        <v>2</v>
      </c>
      <c r="K123" s="3532">
        <v>606</v>
      </c>
      <c r="L123" s="3532">
        <v>49.62</v>
      </c>
      <c r="M123" s="3532">
        <f ca="1">'典型户型修正-办公'!S144</f>
        <v>70</v>
      </c>
      <c r="N123" s="3532">
        <f ca="1">'典型户型修正-办公'!R144</f>
        <v>14190</v>
      </c>
      <c r="O123" s="3532">
        <v>14106</v>
      </c>
      <c r="Y123" s="3536">
        <v>121</v>
      </c>
      <c r="Z123" s="3532">
        <v>4</v>
      </c>
      <c r="AA123" s="3532">
        <v>605</v>
      </c>
      <c r="AB123" s="3532">
        <v>50.33</v>
      </c>
      <c r="AC123" s="3532">
        <f ca="1">'典型户型修正-办公'!S872</f>
        <v>71</v>
      </c>
      <c r="AD123" s="3532">
        <f ca="1">'典型户型修正-办公'!R872</f>
        <v>14190</v>
      </c>
      <c r="AE123" s="3532">
        <v>14106</v>
      </c>
      <c r="AG123" s="3536">
        <v>121</v>
      </c>
      <c r="AH123" s="3532">
        <v>1121</v>
      </c>
      <c r="AI123" s="3532">
        <v>46.32</v>
      </c>
      <c r="AJ123" s="3532">
        <f ca="1">'典型户型修正-车库'!S144</f>
        <v>13.15</v>
      </c>
      <c r="AK123" s="3532">
        <f ca="1">'典型户型修正-车库'!T144</f>
        <v>2839</v>
      </c>
      <c r="AL123" s="3532">
        <v>3068</v>
      </c>
    </row>
    <row r="124" spans="1:38" ht="14.25" thickBot="1">
      <c r="A124" s="3536">
        <v>122</v>
      </c>
      <c r="B124" s="3532">
        <v>1</v>
      </c>
      <c r="C124" s="3532">
        <v>614</v>
      </c>
      <c r="D124" s="3532">
        <v>49.74</v>
      </c>
      <c r="E124" s="3532">
        <f ca="1">'典型户型修正-办公'!S560</f>
        <v>73</v>
      </c>
      <c r="F124" s="3532">
        <f ca="1">'典型户型修正-办公'!R560</f>
        <v>14691</v>
      </c>
      <c r="G124" s="3532">
        <v>14604</v>
      </c>
      <c r="I124" s="3536">
        <v>122</v>
      </c>
      <c r="J124" s="3532">
        <v>2</v>
      </c>
      <c r="K124" s="3532">
        <v>607</v>
      </c>
      <c r="L124" s="3532">
        <v>49.62</v>
      </c>
      <c r="M124" s="3532">
        <f ca="1">'典型户型修正-办公'!S145</f>
        <v>70</v>
      </c>
      <c r="N124" s="3532">
        <f ca="1">'典型户型修正-办公'!R145</f>
        <v>14190</v>
      </c>
      <c r="O124" s="3532">
        <v>14106</v>
      </c>
      <c r="Y124" s="3536">
        <v>122</v>
      </c>
      <c r="Z124" s="3532">
        <v>4</v>
      </c>
      <c r="AA124" s="3532">
        <v>606</v>
      </c>
      <c r="AB124" s="3532">
        <v>50.33</v>
      </c>
      <c r="AC124" s="3532">
        <f ca="1">'典型户型修正-办公'!S873</f>
        <v>71</v>
      </c>
      <c r="AD124" s="3532">
        <f ca="1">'典型户型修正-办公'!R873</f>
        <v>14190</v>
      </c>
      <c r="AE124" s="3532">
        <v>14106</v>
      </c>
      <c r="AG124" s="3536">
        <v>122</v>
      </c>
      <c r="AH124" s="3532">
        <v>1122</v>
      </c>
      <c r="AI124" s="3532">
        <v>46.32</v>
      </c>
      <c r="AJ124" s="3532">
        <f ca="1">'典型户型修正-车库'!S145</f>
        <v>13.15</v>
      </c>
      <c r="AK124" s="3532">
        <f ca="1">'典型户型修正-车库'!T145</f>
        <v>2839</v>
      </c>
      <c r="AL124" s="3532">
        <v>3068</v>
      </c>
    </row>
    <row r="125" spans="1:38" ht="14.25" thickBot="1">
      <c r="A125" s="3536">
        <v>123</v>
      </c>
      <c r="B125" s="3532">
        <v>1</v>
      </c>
      <c r="C125" s="3532">
        <v>615</v>
      </c>
      <c r="D125" s="3532">
        <v>68.94</v>
      </c>
      <c r="E125" s="3532">
        <f ca="1">'典型户型修正-办公'!S561</f>
        <v>102</v>
      </c>
      <c r="F125" s="3532">
        <f ca="1">'典型户型修正-办公'!R561</f>
        <v>14838</v>
      </c>
      <c r="G125" s="3532">
        <v>14750</v>
      </c>
      <c r="I125" s="3536">
        <v>123</v>
      </c>
      <c r="J125" s="3532">
        <v>2</v>
      </c>
      <c r="K125" s="3532">
        <v>608</v>
      </c>
      <c r="L125" s="3532">
        <v>49.62</v>
      </c>
      <c r="M125" s="3532">
        <f ca="1">'典型户型修正-办公'!S146</f>
        <v>70</v>
      </c>
      <c r="N125" s="3532">
        <f ca="1">'典型户型修正-办公'!R146</f>
        <v>14190</v>
      </c>
      <c r="O125" s="3532">
        <v>14106</v>
      </c>
      <c r="Y125" s="3536">
        <v>123</v>
      </c>
      <c r="Z125" s="3532">
        <v>4</v>
      </c>
      <c r="AA125" s="3532">
        <v>607</v>
      </c>
      <c r="AB125" s="3532">
        <v>50.33</v>
      </c>
      <c r="AC125" s="3532">
        <f ca="1">'典型户型修正-办公'!S874</f>
        <v>71</v>
      </c>
      <c r="AD125" s="3532">
        <f ca="1">'典型户型修正-办公'!R874</f>
        <v>14190</v>
      </c>
      <c r="AE125" s="3532">
        <v>14106</v>
      </c>
      <c r="AG125" s="3536">
        <v>123</v>
      </c>
      <c r="AH125" s="3532">
        <v>1123</v>
      </c>
      <c r="AI125" s="3532">
        <v>46.32</v>
      </c>
      <c r="AJ125" s="3532">
        <f ca="1">'典型户型修正-车库'!S146</f>
        <v>13.15</v>
      </c>
      <c r="AK125" s="3532">
        <f ca="1">'典型户型修正-车库'!T146</f>
        <v>2839</v>
      </c>
      <c r="AL125" s="3532">
        <v>3068</v>
      </c>
    </row>
    <row r="126" spans="1:38" ht="14.25" thickBot="1">
      <c r="A126" s="3536">
        <v>124</v>
      </c>
      <c r="B126" s="3532">
        <v>1</v>
      </c>
      <c r="C126" s="3532">
        <v>616</v>
      </c>
      <c r="D126" s="3532">
        <v>38.19</v>
      </c>
      <c r="E126" s="3532">
        <f ca="1">'典型户型修正-办公'!S562</f>
        <v>56</v>
      </c>
      <c r="F126" s="3532">
        <f ca="1">'典型户型修正-办公'!R562</f>
        <v>14691</v>
      </c>
      <c r="G126" s="3532">
        <v>14604</v>
      </c>
      <c r="I126" s="3536">
        <v>124</v>
      </c>
      <c r="J126" s="3532">
        <v>2</v>
      </c>
      <c r="K126" s="3532">
        <v>609</v>
      </c>
      <c r="L126" s="3532">
        <v>49.62</v>
      </c>
      <c r="M126" s="3532">
        <f ca="1">'典型户型修正-办公'!S147</f>
        <v>70</v>
      </c>
      <c r="N126" s="3532">
        <f ca="1">'典型户型修正-办公'!R147</f>
        <v>14190</v>
      </c>
      <c r="O126" s="3532">
        <v>14106</v>
      </c>
      <c r="Y126" s="3536">
        <v>124</v>
      </c>
      <c r="Z126" s="3532">
        <v>4</v>
      </c>
      <c r="AA126" s="3532">
        <v>608</v>
      </c>
      <c r="AB126" s="3532">
        <v>50.33</v>
      </c>
      <c r="AC126" s="3532">
        <f ca="1">'典型户型修正-办公'!S875</f>
        <v>71</v>
      </c>
      <c r="AD126" s="3532">
        <f ca="1">'典型户型修正-办公'!R875</f>
        <v>14190</v>
      </c>
      <c r="AE126" s="3532">
        <v>14106</v>
      </c>
      <c r="AG126" s="3536">
        <v>124</v>
      </c>
      <c r="AH126" s="3532">
        <v>1124</v>
      </c>
      <c r="AI126" s="3532">
        <v>46.32</v>
      </c>
      <c r="AJ126" s="3532">
        <f ca="1">'典型户型修正-车库'!S147</f>
        <v>13.15</v>
      </c>
      <c r="AK126" s="3532">
        <f ca="1">'典型户型修正-车库'!T147</f>
        <v>2839</v>
      </c>
      <c r="AL126" s="3532">
        <v>3068</v>
      </c>
    </row>
    <row r="127" spans="1:38" ht="14.25" thickBot="1">
      <c r="A127" s="3536">
        <v>125</v>
      </c>
      <c r="B127" s="3532">
        <v>1</v>
      </c>
      <c r="C127" s="3532">
        <v>617</v>
      </c>
      <c r="D127" s="3532">
        <v>41.5</v>
      </c>
      <c r="E127" s="3532">
        <f ca="1">'典型户型修正-办公'!S563</f>
        <v>61</v>
      </c>
      <c r="F127" s="3532">
        <f ca="1">'典型户型修正-办公'!R563</f>
        <v>14691</v>
      </c>
      <c r="G127" s="3532">
        <v>14604</v>
      </c>
      <c r="I127" s="3536">
        <v>125</v>
      </c>
      <c r="J127" s="3532">
        <v>2</v>
      </c>
      <c r="K127" s="3532">
        <v>610</v>
      </c>
      <c r="L127" s="3532">
        <v>49.62</v>
      </c>
      <c r="M127" s="3532">
        <f ca="1">'典型户型修正-办公'!S148</f>
        <v>70</v>
      </c>
      <c r="N127" s="3532">
        <f ca="1">'典型户型修正-办公'!R148</f>
        <v>14190</v>
      </c>
      <c r="O127" s="3532">
        <v>14106</v>
      </c>
      <c r="Y127" s="3536">
        <v>125</v>
      </c>
      <c r="Z127" s="3532">
        <v>4</v>
      </c>
      <c r="AA127" s="3532">
        <v>609</v>
      </c>
      <c r="AB127" s="3532">
        <v>50.33</v>
      </c>
      <c r="AC127" s="3532">
        <f ca="1">'典型户型修正-办公'!S876</f>
        <v>71</v>
      </c>
      <c r="AD127" s="3532">
        <f ca="1">'典型户型修正-办公'!R876</f>
        <v>14190</v>
      </c>
      <c r="AE127" s="3532">
        <v>14106</v>
      </c>
      <c r="AG127" s="3536">
        <v>125</v>
      </c>
      <c r="AH127" s="3532">
        <v>1125</v>
      </c>
      <c r="AI127" s="3532">
        <v>46.32</v>
      </c>
      <c r="AJ127" s="3532">
        <f ca="1">'典型户型修正-车库'!S148</f>
        <v>13.15</v>
      </c>
      <c r="AK127" s="3532">
        <f ca="1">'典型户型修正-车库'!T148</f>
        <v>2839</v>
      </c>
      <c r="AL127" s="3532">
        <v>3068</v>
      </c>
    </row>
    <row r="128" spans="1:38" ht="14.25" thickBot="1">
      <c r="A128" s="3536">
        <v>126</v>
      </c>
      <c r="B128" s="3532">
        <v>1</v>
      </c>
      <c r="C128" s="3532">
        <v>618</v>
      </c>
      <c r="D128" s="3532">
        <v>44.19</v>
      </c>
      <c r="E128" s="3532">
        <f ca="1">'典型户型修正-办公'!S564</f>
        <v>65</v>
      </c>
      <c r="F128" s="3532">
        <f ca="1">'典型户型修正-办公'!R564</f>
        <v>14691</v>
      </c>
      <c r="G128" s="3532">
        <v>14604</v>
      </c>
      <c r="I128" s="3536">
        <v>126</v>
      </c>
      <c r="J128" s="3532">
        <v>2</v>
      </c>
      <c r="K128" s="3532">
        <v>611</v>
      </c>
      <c r="L128" s="3532">
        <v>49.62</v>
      </c>
      <c r="M128" s="3532">
        <f ca="1">'典型户型修正-办公'!S149</f>
        <v>70</v>
      </c>
      <c r="N128" s="3532">
        <f ca="1">'典型户型修正-办公'!R149</f>
        <v>14190</v>
      </c>
      <c r="O128" s="3532">
        <v>14106</v>
      </c>
      <c r="Y128" s="3536">
        <v>126</v>
      </c>
      <c r="Z128" s="3532">
        <v>4</v>
      </c>
      <c r="AA128" s="3532">
        <v>610</v>
      </c>
      <c r="AB128" s="3532">
        <v>50.33</v>
      </c>
      <c r="AC128" s="3532">
        <f ca="1">'典型户型修正-办公'!S877</f>
        <v>71</v>
      </c>
      <c r="AD128" s="3532">
        <f ca="1">'典型户型修正-办公'!R877</f>
        <v>14190</v>
      </c>
      <c r="AE128" s="3532">
        <v>14106</v>
      </c>
      <c r="AG128" s="3536">
        <v>126</v>
      </c>
      <c r="AH128" s="3532">
        <v>1126</v>
      </c>
      <c r="AI128" s="3532">
        <v>46.32</v>
      </c>
      <c r="AJ128" s="3532">
        <f ca="1">'典型户型修正-车库'!S149</f>
        <v>13.15</v>
      </c>
      <c r="AK128" s="3532">
        <f ca="1">'典型户型修正-车库'!T149</f>
        <v>2839</v>
      </c>
      <c r="AL128" s="3532">
        <v>3068</v>
      </c>
    </row>
    <row r="129" spans="1:38" ht="14.25" thickBot="1">
      <c r="A129" s="3536">
        <v>127</v>
      </c>
      <c r="B129" s="3532">
        <v>1</v>
      </c>
      <c r="C129" s="3532">
        <v>619</v>
      </c>
      <c r="D129" s="3532">
        <v>46.28</v>
      </c>
      <c r="E129" s="3532">
        <f ca="1">'典型户型修正-办公'!S565</f>
        <v>68</v>
      </c>
      <c r="F129" s="3532">
        <f ca="1">'典型户型修正-办公'!R565</f>
        <v>14691</v>
      </c>
      <c r="G129" s="3532">
        <v>14604</v>
      </c>
      <c r="I129" s="3536">
        <v>127</v>
      </c>
      <c r="J129" s="3532">
        <v>2</v>
      </c>
      <c r="K129" s="3532">
        <v>612</v>
      </c>
      <c r="L129" s="3532">
        <v>49.62</v>
      </c>
      <c r="M129" s="3532">
        <f ca="1">'典型户型修正-办公'!S150</f>
        <v>70</v>
      </c>
      <c r="N129" s="3532">
        <f ca="1">'典型户型修正-办公'!R150</f>
        <v>14190</v>
      </c>
      <c r="O129" s="3532">
        <v>14106</v>
      </c>
      <c r="Y129" s="3536">
        <v>127</v>
      </c>
      <c r="Z129" s="3532">
        <v>4</v>
      </c>
      <c r="AA129" s="3532">
        <v>611</v>
      </c>
      <c r="AB129" s="3532">
        <v>50.33</v>
      </c>
      <c r="AC129" s="3532">
        <f ca="1">'典型户型修正-办公'!S878</f>
        <v>71</v>
      </c>
      <c r="AD129" s="3532">
        <f ca="1">'典型户型修正-办公'!R878</f>
        <v>14190</v>
      </c>
      <c r="AE129" s="3532">
        <v>14106</v>
      </c>
      <c r="AG129" s="3536">
        <v>127</v>
      </c>
      <c r="AH129" s="3532">
        <v>1127</v>
      </c>
      <c r="AI129" s="3532">
        <v>46.32</v>
      </c>
      <c r="AJ129" s="3532">
        <f ca="1">'典型户型修正-车库'!S150</f>
        <v>13.15</v>
      </c>
      <c r="AK129" s="3532">
        <f ca="1">'典型户型修正-车库'!T150</f>
        <v>2839</v>
      </c>
      <c r="AL129" s="3532">
        <v>3068</v>
      </c>
    </row>
    <row r="130" spans="1:38" ht="14.25" thickBot="1">
      <c r="A130" s="3536">
        <v>128</v>
      </c>
      <c r="B130" s="3532">
        <v>1</v>
      </c>
      <c r="C130" s="3532">
        <v>620</v>
      </c>
      <c r="D130" s="3532">
        <v>47.76</v>
      </c>
      <c r="E130" s="3532">
        <f ca="1">'典型户型修正-办公'!S566</f>
        <v>70</v>
      </c>
      <c r="F130" s="3532">
        <f ca="1">'典型户型修正-办公'!R566</f>
        <v>14691</v>
      </c>
      <c r="G130" s="3532">
        <v>14604</v>
      </c>
      <c r="I130" s="3536">
        <v>128</v>
      </c>
      <c r="J130" s="3532">
        <v>2</v>
      </c>
      <c r="K130" s="3532">
        <v>613</v>
      </c>
      <c r="L130" s="3532">
        <v>49.62</v>
      </c>
      <c r="M130" s="3532">
        <f ca="1">'典型户型修正-办公'!S151</f>
        <v>70</v>
      </c>
      <c r="N130" s="3532">
        <f ca="1">'典型户型修正-办公'!R151</f>
        <v>14190</v>
      </c>
      <c r="O130" s="3532">
        <v>14106</v>
      </c>
      <c r="Y130" s="3536">
        <v>128</v>
      </c>
      <c r="Z130" s="3532">
        <v>4</v>
      </c>
      <c r="AA130" s="3532">
        <v>612</v>
      </c>
      <c r="AB130" s="3532">
        <v>50.33</v>
      </c>
      <c r="AC130" s="3532">
        <f ca="1">'典型户型修正-办公'!S879</f>
        <v>71</v>
      </c>
      <c r="AD130" s="3532">
        <f ca="1">'典型户型修正-办公'!R879</f>
        <v>14190</v>
      </c>
      <c r="AE130" s="3532">
        <v>14106</v>
      </c>
      <c r="AG130" s="3536">
        <v>128</v>
      </c>
      <c r="AH130" s="3532">
        <v>1128</v>
      </c>
      <c r="AI130" s="3532">
        <v>46.32</v>
      </c>
      <c r="AJ130" s="3532">
        <f ca="1">'典型户型修正-车库'!S151</f>
        <v>13.15</v>
      </c>
      <c r="AK130" s="3532">
        <f ca="1">'典型户型修正-车库'!T151</f>
        <v>2839</v>
      </c>
      <c r="AL130" s="3532">
        <v>3068</v>
      </c>
    </row>
    <row r="131" spans="1:38" ht="14.25" thickBot="1">
      <c r="A131" s="3536">
        <v>129</v>
      </c>
      <c r="B131" s="3532">
        <v>1</v>
      </c>
      <c r="C131" s="3532">
        <v>621</v>
      </c>
      <c r="D131" s="3532">
        <v>48.71</v>
      </c>
      <c r="E131" s="3532">
        <f ca="1">'典型户型修正-办公'!S567</f>
        <v>72</v>
      </c>
      <c r="F131" s="3532">
        <f ca="1">'典型户型修正-办公'!R567</f>
        <v>14691</v>
      </c>
      <c r="G131" s="3532">
        <v>14604</v>
      </c>
      <c r="I131" s="3536">
        <v>129</v>
      </c>
      <c r="J131" s="3532">
        <v>2</v>
      </c>
      <c r="K131" s="3532">
        <v>614</v>
      </c>
      <c r="L131" s="3532">
        <v>49.62</v>
      </c>
      <c r="M131" s="3532">
        <f ca="1">'典型户型修正-办公'!S152</f>
        <v>70</v>
      </c>
      <c r="N131" s="3532">
        <f ca="1">'典型户型修正-办公'!R152</f>
        <v>14190</v>
      </c>
      <c r="O131" s="3532">
        <v>14106</v>
      </c>
      <c r="Y131" s="3536">
        <v>129</v>
      </c>
      <c r="Z131" s="3532">
        <v>4</v>
      </c>
      <c r="AA131" s="3532">
        <v>613</v>
      </c>
      <c r="AB131" s="3532">
        <v>50.33</v>
      </c>
      <c r="AC131" s="3532">
        <f ca="1">'典型户型修正-办公'!S880</f>
        <v>71</v>
      </c>
      <c r="AD131" s="3532">
        <f ca="1">'典型户型修正-办公'!R880</f>
        <v>14190</v>
      </c>
      <c r="AE131" s="3532">
        <v>14106</v>
      </c>
      <c r="AG131" s="3536">
        <v>129</v>
      </c>
      <c r="AH131" s="3532">
        <v>1129</v>
      </c>
      <c r="AI131" s="3532">
        <v>46.32</v>
      </c>
      <c r="AJ131" s="3532">
        <f ca="1">'典型户型修正-车库'!S152</f>
        <v>13.15</v>
      </c>
      <c r="AK131" s="3532">
        <f ca="1">'典型户型修正-车库'!T152</f>
        <v>2839</v>
      </c>
      <c r="AL131" s="3532">
        <v>3068</v>
      </c>
    </row>
    <row r="132" spans="1:38" ht="14.25" thickBot="1">
      <c r="A132" s="3536">
        <v>130</v>
      </c>
      <c r="B132" s="3532">
        <v>1</v>
      </c>
      <c r="C132" s="3532">
        <v>622</v>
      </c>
      <c r="D132" s="3532">
        <v>49</v>
      </c>
      <c r="E132" s="3532">
        <f ca="1">'典型户型修正-办公'!S568</f>
        <v>72</v>
      </c>
      <c r="F132" s="3532">
        <f ca="1">'典型户型修正-办公'!R568</f>
        <v>14691</v>
      </c>
      <c r="G132" s="3532">
        <v>14604</v>
      </c>
      <c r="I132" s="3536">
        <v>130</v>
      </c>
      <c r="J132" s="3532">
        <v>2</v>
      </c>
      <c r="K132" s="3532">
        <v>615</v>
      </c>
      <c r="L132" s="3532">
        <v>49.62</v>
      </c>
      <c r="M132" s="3532">
        <f ca="1">'典型户型修正-办公'!S153</f>
        <v>70</v>
      </c>
      <c r="N132" s="3532">
        <f ca="1">'典型户型修正-办公'!R153</f>
        <v>14190</v>
      </c>
      <c r="O132" s="3532">
        <v>14106</v>
      </c>
      <c r="Y132" s="3536">
        <v>130</v>
      </c>
      <c r="Z132" s="3532">
        <v>4</v>
      </c>
      <c r="AA132" s="3532">
        <v>614</v>
      </c>
      <c r="AB132" s="3532">
        <v>50.33</v>
      </c>
      <c r="AC132" s="3532">
        <f ca="1">'典型户型修正-办公'!S881</f>
        <v>71</v>
      </c>
      <c r="AD132" s="3532">
        <f ca="1">'典型户型修正-办公'!R881</f>
        <v>14190</v>
      </c>
      <c r="AE132" s="3532">
        <v>14106</v>
      </c>
      <c r="AG132" s="3536">
        <v>130</v>
      </c>
      <c r="AH132" s="3532">
        <v>1130</v>
      </c>
      <c r="AI132" s="3532">
        <v>46.32</v>
      </c>
      <c r="AJ132" s="3532">
        <f ca="1">'典型户型修正-车库'!S153</f>
        <v>13.15</v>
      </c>
      <c r="AK132" s="3532">
        <f ca="1">'典型户型修正-车库'!T153</f>
        <v>2839</v>
      </c>
      <c r="AL132" s="3532">
        <v>3068</v>
      </c>
    </row>
    <row r="133" spans="1:38" ht="14.25" thickBot="1">
      <c r="A133" s="3536">
        <v>131</v>
      </c>
      <c r="B133" s="3532">
        <v>1</v>
      </c>
      <c r="C133" s="3532">
        <v>623</v>
      </c>
      <c r="D133" s="3532">
        <v>48.7</v>
      </c>
      <c r="E133" s="3532">
        <f ca="1">'典型户型修正-办公'!S569</f>
        <v>72</v>
      </c>
      <c r="F133" s="3532">
        <f ca="1">'典型户型修正-办公'!R569</f>
        <v>14691</v>
      </c>
      <c r="G133" s="3532">
        <v>14604</v>
      </c>
      <c r="I133" s="3536">
        <v>131</v>
      </c>
      <c r="J133" s="3532">
        <v>2</v>
      </c>
      <c r="K133" s="3532">
        <v>616</v>
      </c>
      <c r="L133" s="3532">
        <v>68.78</v>
      </c>
      <c r="M133" s="3532">
        <f ca="1">'典型户型修正-办公'!S154</f>
        <v>99</v>
      </c>
      <c r="N133" s="3532">
        <f ca="1">'典型户型修正-办公'!R154</f>
        <v>14332</v>
      </c>
      <c r="O133" s="3532">
        <v>14247</v>
      </c>
      <c r="Y133" s="3536">
        <v>131</v>
      </c>
      <c r="Z133" s="3532">
        <v>4</v>
      </c>
      <c r="AA133" s="3532">
        <v>615</v>
      </c>
      <c r="AB133" s="3532">
        <v>50.33</v>
      </c>
      <c r="AC133" s="3532">
        <f ca="1">'典型户型修正-办公'!S882</f>
        <v>71</v>
      </c>
      <c r="AD133" s="3532">
        <f ca="1">'典型户型修正-办公'!R882</f>
        <v>14190</v>
      </c>
      <c r="AE133" s="3532">
        <v>14106</v>
      </c>
      <c r="AG133" s="3536">
        <v>131</v>
      </c>
      <c r="AH133" s="3532">
        <v>1131</v>
      </c>
      <c r="AI133" s="3532">
        <v>46.32</v>
      </c>
      <c r="AJ133" s="3532">
        <f ca="1">'典型户型修正-车库'!S154</f>
        <v>13.15</v>
      </c>
      <c r="AK133" s="3532">
        <f ca="1">'典型户型修正-车库'!T154</f>
        <v>2839</v>
      </c>
      <c r="AL133" s="3532">
        <v>3068</v>
      </c>
    </row>
    <row r="134" spans="1:38" ht="14.25" thickBot="1">
      <c r="A134" s="3536">
        <v>132</v>
      </c>
      <c r="B134" s="3532">
        <v>1</v>
      </c>
      <c r="C134" s="3532">
        <v>624</v>
      </c>
      <c r="D134" s="3532">
        <v>73.150000000000006</v>
      </c>
      <c r="E134" s="3532">
        <f ca="1">'典型户型修正-办公'!S570</f>
        <v>109</v>
      </c>
      <c r="F134" s="3532">
        <f ca="1">'典型户型修正-办公'!R570</f>
        <v>14838</v>
      </c>
      <c r="G134" s="3532">
        <v>14750</v>
      </c>
      <c r="I134" s="3536">
        <v>132</v>
      </c>
      <c r="J134" s="3532">
        <v>2</v>
      </c>
      <c r="K134" s="3532">
        <v>617</v>
      </c>
      <c r="L134" s="3532">
        <v>38.1</v>
      </c>
      <c r="M134" s="3532">
        <f ca="1">'典型户型修正-办公'!S155</f>
        <v>54</v>
      </c>
      <c r="N134" s="3532">
        <f ca="1">'典型户型修正-办公'!R155</f>
        <v>14190</v>
      </c>
      <c r="O134" s="3532">
        <v>14106</v>
      </c>
      <c r="Y134" s="3536">
        <v>132</v>
      </c>
      <c r="Z134" s="3532">
        <v>4</v>
      </c>
      <c r="AA134" s="3532">
        <v>616</v>
      </c>
      <c r="AB134" s="3532">
        <v>69.77</v>
      </c>
      <c r="AC134" s="3532">
        <f ca="1">'典型户型修正-办公'!S883</f>
        <v>100</v>
      </c>
      <c r="AD134" s="3532">
        <f ca="1">'典型户型修正-办公'!R883</f>
        <v>14332</v>
      </c>
      <c r="AE134" s="3532">
        <v>14247</v>
      </c>
      <c r="AG134" s="3536">
        <v>132</v>
      </c>
      <c r="AH134" s="3532">
        <v>1132</v>
      </c>
      <c r="AI134" s="3532">
        <v>46.32</v>
      </c>
      <c r="AJ134" s="3532">
        <f ca="1">'典型户型修正-车库'!S155</f>
        <v>13.15</v>
      </c>
      <c r="AK134" s="3532">
        <f ca="1">'典型户型修正-车库'!T155</f>
        <v>2839</v>
      </c>
      <c r="AL134" s="3532">
        <v>3068</v>
      </c>
    </row>
    <row r="135" spans="1:38" ht="14.25" thickBot="1">
      <c r="A135" s="3536">
        <v>133</v>
      </c>
      <c r="B135" s="3532">
        <v>1</v>
      </c>
      <c r="C135" s="3532">
        <v>701</v>
      </c>
      <c r="D135" s="3532">
        <v>50.15</v>
      </c>
      <c r="E135" s="3532">
        <f ca="1">'典型户型修正-办公'!S571</f>
        <v>74</v>
      </c>
      <c r="F135" s="3532">
        <f ca="1">'典型户型修正-办公'!R571</f>
        <v>14691</v>
      </c>
      <c r="G135" s="3532">
        <v>14604</v>
      </c>
      <c r="I135" s="3536">
        <v>133</v>
      </c>
      <c r="J135" s="3532">
        <v>2</v>
      </c>
      <c r="K135" s="3532">
        <v>618</v>
      </c>
      <c r="L135" s="3532">
        <v>41.4</v>
      </c>
      <c r="M135" s="3532">
        <f ca="1">'典型户型修正-办公'!S156</f>
        <v>59</v>
      </c>
      <c r="N135" s="3532">
        <f ca="1">'典型户型修正-办公'!R156</f>
        <v>14190</v>
      </c>
      <c r="O135" s="3532">
        <v>14106</v>
      </c>
      <c r="Y135" s="3536">
        <v>133</v>
      </c>
      <c r="Z135" s="3532">
        <v>4</v>
      </c>
      <c r="AA135" s="3532">
        <v>617</v>
      </c>
      <c r="AB135" s="3532">
        <v>38.65</v>
      </c>
      <c r="AC135" s="3532">
        <f ca="1">'典型户型修正-办公'!S884</f>
        <v>55</v>
      </c>
      <c r="AD135" s="3532">
        <f ca="1">'典型户型修正-办公'!R884</f>
        <v>14190</v>
      </c>
      <c r="AE135" s="3532">
        <v>14106</v>
      </c>
      <c r="AG135" s="3536">
        <v>133</v>
      </c>
      <c r="AH135" s="3532">
        <v>1133</v>
      </c>
      <c r="AI135" s="3532">
        <v>46.32</v>
      </c>
      <c r="AJ135" s="3532">
        <f ca="1">'典型户型修正-车库'!S156</f>
        <v>13.15</v>
      </c>
      <c r="AK135" s="3532">
        <f ca="1">'典型户型修正-车库'!T156</f>
        <v>2839</v>
      </c>
      <c r="AL135" s="3532">
        <v>3068</v>
      </c>
    </row>
    <row r="136" spans="1:38" ht="14.25" thickBot="1">
      <c r="A136" s="3536">
        <v>134</v>
      </c>
      <c r="B136" s="3532">
        <v>1</v>
      </c>
      <c r="C136" s="3532">
        <v>702</v>
      </c>
      <c r="D136" s="3532">
        <v>49.74</v>
      </c>
      <c r="E136" s="3532">
        <f ca="1">'典型户型修正-办公'!S572</f>
        <v>73</v>
      </c>
      <c r="F136" s="3532">
        <f ca="1">'典型户型修正-办公'!R572</f>
        <v>14691</v>
      </c>
      <c r="G136" s="3532">
        <v>14604</v>
      </c>
      <c r="I136" s="3536">
        <v>134</v>
      </c>
      <c r="J136" s="3532">
        <v>2</v>
      </c>
      <c r="K136" s="3532">
        <v>619</v>
      </c>
      <c r="L136" s="3532">
        <v>44.09</v>
      </c>
      <c r="M136" s="3532">
        <f ca="1">'典型户型修正-办公'!S157</f>
        <v>63</v>
      </c>
      <c r="N136" s="3532">
        <f ca="1">'典型户型修正-办公'!R157</f>
        <v>14190</v>
      </c>
      <c r="O136" s="3532">
        <v>14106</v>
      </c>
      <c r="Y136" s="3536">
        <v>134</v>
      </c>
      <c r="Z136" s="3532">
        <v>4</v>
      </c>
      <c r="AA136" s="3532">
        <v>618</v>
      </c>
      <c r="AB136" s="3532">
        <v>41.99</v>
      </c>
      <c r="AC136" s="3532">
        <f ca="1">'典型户型修正-办公'!S885</f>
        <v>60</v>
      </c>
      <c r="AD136" s="3532">
        <f ca="1">'典型户型修正-办公'!R885</f>
        <v>14190</v>
      </c>
      <c r="AE136" s="3532">
        <v>14106</v>
      </c>
      <c r="AG136" s="3536">
        <v>134</v>
      </c>
      <c r="AH136" s="3532">
        <v>1134</v>
      </c>
      <c r="AI136" s="3532">
        <v>46.32</v>
      </c>
      <c r="AJ136" s="3532">
        <f ca="1">'典型户型修正-车库'!S157</f>
        <v>13.15</v>
      </c>
      <c r="AK136" s="3532">
        <f ca="1">'典型户型修正-车库'!T157</f>
        <v>2839</v>
      </c>
      <c r="AL136" s="3532">
        <v>3068</v>
      </c>
    </row>
    <row r="137" spans="1:38" ht="14.25" thickBot="1">
      <c r="A137" s="3536">
        <v>135</v>
      </c>
      <c r="B137" s="3532">
        <v>1</v>
      </c>
      <c r="C137" s="3532">
        <v>703</v>
      </c>
      <c r="D137" s="3532">
        <v>49.74</v>
      </c>
      <c r="E137" s="3532">
        <f ca="1">'典型户型修正-办公'!S573</f>
        <v>73</v>
      </c>
      <c r="F137" s="3532">
        <f ca="1">'典型户型修正-办公'!R573</f>
        <v>14691</v>
      </c>
      <c r="G137" s="3532">
        <v>14604</v>
      </c>
      <c r="I137" s="3536">
        <v>135</v>
      </c>
      <c r="J137" s="3532">
        <v>2</v>
      </c>
      <c r="K137" s="3532">
        <v>620</v>
      </c>
      <c r="L137" s="3532">
        <v>46.17</v>
      </c>
      <c r="M137" s="3532">
        <f ca="1">'典型户型修正-办公'!S158</f>
        <v>66</v>
      </c>
      <c r="N137" s="3532">
        <f ca="1">'典型户型修正-办公'!R158</f>
        <v>14190</v>
      </c>
      <c r="O137" s="3532">
        <v>14106</v>
      </c>
      <c r="Y137" s="3536">
        <v>135</v>
      </c>
      <c r="Z137" s="3532">
        <v>4</v>
      </c>
      <c r="AA137" s="3532">
        <v>619</v>
      </c>
      <c r="AB137" s="3532">
        <v>44.72</v>
      </c>
      <c r="AC137" s="3532">
        <f ca="1">'典型户型修正-办公'!S886</f>
        <v>63</v>
      </c>
      <c r="AD137" s="3532">
        <f ca="1">'典型户型修正-办公'!R886</f>
        <v>14190</v>
      </c>
      <c r="AE137" s="3532">
        <v>14106</v>
      </c>
      <c r="AG137" s="3536">
        <v>135</v>
      </c>
      <c r="AH137" s="3532">
        <v>1135</v>
      </c>
      <c r="AI137" s="3532">
        <v>46.32</v>
      </c>
      <c r="AJ137" s="3532">
        <f ca="1">'典型户型修正-车库'!S158</f>
        <v>13.15</v>
      </c>
      <c r="AK137" s="3532">
        <f ca="1">'典型户型修正-车库'!T158</f>
        <v>2839</v>
      </c>
      <c r="AL137" s="3532">
        <v>3068</v>
      </c>
    </row>
    <row r="138" spans="1:38" ht="14.25" thickBot="1">
      <c r="A138" s="3536">
        <v>136</v>
      </c>
      <c r="B138" s="3532">
        <v>1</v>
      </c>
      <c r="C138" s="3532">
        <v>704</v>
      </c>
      <c r="D138" s="3532">
        <v>49.74</v>
      </c>
      <c r="E138" s="3532">
        <f ca="1">'典型户型修正-办公'!S574</f>
        <v>73</v>
      </c>
      <c r="F138" s="3532">
        <f ca="1">'典型户型修正-办公'!R574</f>
        <v>14691</v>
      </c>
      <c r="G138" s="3532">
        <v>14604</v>
      </c>
      <c r="I138" s="3536">
        <v>136</v>
      </c>
      <c r="J138" s="3532">
        <v>2</v>
      </c>
      <c r="K138" s="3532">
        <v>621</v>
      </c>
      <c r="L138" s="3532">
        <v>47.65</v>
      </c>
      <c r="M138" s="3532">
        <f ca="1">'典型户型修正-办公'!S159</f>
        <v>68</v>
      </c>
      <c r="N138" s="3532">
        <f ca="1">'典型户型修正-办公'!R159</f>
        <v>14190</v>
      </c>
      <c r="O138" s="3532">
        <v>14106</v>
      </c>
      <c r="Y138" s="3536">
        <v>136</v>
      </c>
      <c r="Z138" s="3532">
        <v>4</v>
      </c>
      <c r="AA138" s="3532">
        <v>620</v>
      </c>
      <c r="AB138" s="3532">
        <v>46.83</v>
      </c>
      <c r="AC138" s="3532">
        <f ca="1">'典型户型修正-办公'!S887</f>
        <v>66</v>
      </c>
      <c r="AD138" s="3532">
        <f ca="1">'典型户型修正-办公'!R887</f>
        <v>14190</v>
      </c>
      <c r="AE138" s="3532">
        <v>14106</v>
      </c>
      <c r="AG138" s="3536">
        <v>136</v>
      </c>
      <c r="AH138" s="3532">
        <v>1136</v>
      </c>
      <c r="AI138" s="3532">
        <v>46.32</v>
      </c>
      <c r="AJ138" s="3532">
        <f ca="1">'典型户型修正-车库'!S159</f>
        <v>13.15</v>
      </c>
      <c r="AK138" s="3532">
        <f ca="1">'典型户型修正-车库'!T159</f>
        <v>2839</v>
      </c>
      <c r="AL138" s="3532">
        <v>3068</v>
      </c>
    </row>
    <row r="139" spans="1:38" ht="14.25" thickBot="1">
      <c r="A139" s="3536">
        <v>137</v>
      </c>
      <c r="B139" s="3532">
        <v>1</v>
      </c>
      <c r="C139" s="3532">
        <v>705</v>
      </c>
      <c r="D139" s="3532">
        <v>49.74</v>
      </c>
      <c r="E139" s="3532">
        <f ca="1">'典型户型修正-办公'!S575</f>
        <v>73</v>
      </c>
      <c r="F139" s="3532">
        <f ca="1">'典型户型修正-办公'!R575</f>
        <v>14691</v>
      </c>
      <c r="G139" s="3532">
        <v>14604</v>
      </c>
      <c r="I139" s="3536">
        <v>137</v>
      </c>
      <c r="J139" s="3532">
        <v>2</v>
      </c>
      <c r="K139" s="3532">
        <v>622</v>
      </c>
      <c r="L139" s="3532">
        <v>48.6</v>
      </c>
      <c r="M139" s="3532">
        <f ca="1">'典型户型修正-办公'!S160</f>
        <v>69</v>
      </c>
      <c r="N139" s="3532">
        <f ca="1">'典型户型修正-办公'!R160</f>
        <v>14190</v>
      </c>
      <c r="O139" s="3532">
        <v>14106</v>
      </c>
      <c r="Y139" s="3536">
        <v>137</v>
      </c>
      <c r="Z139" s="3532">
        <v>4</v>
      </c>
      <c r="AA139" s="3532">
        <v>621</v>
      </c>
      <c r="AB139" s="3532">
        <v>48.33</v>
      </c>
      <c r="AC139" s="3532">
        <f ca="1">'典型户型修正-办公'!S888</f>
        <v>69</v>
      </c>
      <c r="AD139" s="3532">
        <f ca="1">'典型户型修正-办公'!R888</f>
        <v>14190</v>
      </c>
      <c r="AE139" s="3532">
        <v>14106</v>
      </c>
      <c r="AG139" s="3536">
        <v>137</v>
      </c>
      <c r="AH139" s="3532">
        <v>1137</v>
      </c>
      <c r="AI139" s="3532">
        <v>46.32</v>
      </c>
      <c r="AJ139" s="3532">
        <f ca="1">'典型户型修正-车库'!S160</f>
        <v>13.15</v>
      </c>
      <c r="AK139" s="3532">
        <f ca="1">'典型户型修正-车库'!T160</f>
        <v>2839</v>
      </c>
      <c r="AL139" s="3532">
        <v>3068</v>
      </c>
    </row>
    <row r="140" spans="1:38" ht="14.25" thickBot="1">
      <c r="A140" s="3536">
        <v>138</v>
      </c>
      <c r="B140" s="3532">
        <v>1</v>
      </c>
      <c r="C140" s="3532">
        <v>706</v>
      </c>
      <c r="D140" s="3532">
        <v>49.74</v>
      </c>
      <c r="E140" s="3532">
        <f ca="1">'典型户型修正-办公'!S576</f>
        <v>73</v>
      </c>
      <c r="F140" s="3532">
        <f ca="1">'典型户型修正-办公'!R576</f>
        <v>14691</v>
      </c>
      <c r="G140" s="3532">
        <v>14604</v>
      </c>
      <c r="I140" s="3536">
        <v>138</v>
      </c>
      <c r="J140" s="3532">
        <v>2</v>
      </c>
      <c r="K140" s="3532">
        <v>623</v>
      </c>
      <c r="L140" s="3532">
        <v>48.89</v>
      </c>
      <c r="M140" s="3532">
        <f ca="1">'典型户型修正-办公'!S161</f>
        <v>69</v>
      </c>
      <c r="N140" s="3532">
        <f ca="1">'典型户型修正-办公'!R161</f>
        <v>14190</v>
      </c>
      <c r="O140" s="3532">
        <v>14106</v>
      </c>
      <c r="Y140" s="3536">
        <v>138</v>
      </c>
      <c r="Z140" s="3532">
        <v>4</v>
      </c>
      <c r="AA140" s="3532">
        <v>622</v>
      </c>
      <c r="AB140" s="3532">
        <v>49.3</v>
      </c>
      <c r="AC140" s="3532">
        <f ca="1">'典型户型修正-办公'!S889</f>
        <v>70</v>
      </c>
      <c r="AD140" s="3532">
        <f ca="1">'典型户型修正-办公'!R889</f>
        <v>14190</v>
      </c>
      <c r="AE140" s="3532">
        <v>14106</v>
      </c>
      <c r="AG140" s="3536">
        <v>138</v>
      </c>
      <c r="AH140" s="3532">
        <v>1138</v>
      </c>
      <c r="AI140" s="3532">
        <v>46.32</v>
      </c>
      <c r="AJ140" s="3532">
        <f ca="1">'典型户型修正-车库'!S161</f>
        <v>13.15</v>
      </c>
      <c r="AK140" s="3532">
        <f ca="1">'典型户型修正-车库'!T161</f>
        <v>2839</v>
      </c>
      <c r="AL140" s="3532">
        <v>3068</v>
      </c>
    </row>
    <row r="141" spans="1:38" ht="14.25" thickBot="1">
      <c r="A141" s="3536">
        <v>139</v>
      </c>
      <c r="B141" s="3532">
        <v>1</v>
      </c>
      <c r="C141" s="3532">
        <v>707</v>
      </c>
      <c r="D141" s="3532">
        <v>49.74</v>
      </c>
      <c r="E141" s="3532">
        <f ca="1">'典型户型修正-办公'!S577</f>
        <v>73</v>
      </c>
      <c r="F141" s="3532">
        <f ca="1">'典型户型修正-办公'!R577</f>
        <v>14691</v>
      </c>
      <c r="G141" s="3532">
        <v>14604</v>
      </c>
      <c r="I141" s="3536">
        <v>139</v>
      </c>
      <c r="J141" s="3532">
        <v>2</v>
      </c>
      <c r="K141" s="3532">
        <v>624</v>
      </c>
      <c r="L141" s="3532">
        <v>48.59</v>
      </c>
      <c r="M141" s="3532">
        <f ca="1">'典型户型修正-办公'!S162</f>
        <v>69</v>
      </c>
      <c r="N141" s="3532">
        <f ca="1">'典型户型修正-办公'!R162</f>
        <v>14190</v>
      </c>
      <c r="O141" s="3532">
        <v>14106</v>
      </c>
      <c r="Y141" s="3536">
        <v>139</v>
      </c>
      <c r="Z141" s="3532">
        <v>4</v>
      </c>
      <c r="AA141" s="3532">
        <v>623</v>
      </c>
      <c r="AB141" s="3532">
        <v>49.59</v>
      </c>
      <c r="AC141" s="3532">
        <f ca="1">'典型户型修正-办公'!S890</f>
        <v>70</v>
      </c>
      <c r="AD141" s="3532">
        <f ca="1">'典型户型修正-办公'!R890</f>
        <v>14190</v>
      </c>
      <c r="AE141" s="3532">
        <v>14106</v>
      </c>
      <c r="AG141" s="3536">
        <v>139</v>
      </c>
      <c r="AH141" s="3532">
        <v>1139</v>
      </c>
      <c r="AI141" s="3532">
        <v>46.32</v>
      </c>
      <c r="AJ141" s="3532">
        <f ca="1">'典型户型修正-车库'!S162</f>
        <v>13.15</v>
      </c>
      <c r="AK141" s="3532">
        <f ca="1">'典型户型修正-车库'!T162</f>
        <v>2839</v>
      </c>
      <c r="AL141" s="3532">
        <v>3068</v>
      </c>
    </row>
    <row r="142" spans="1:38" ht="14.25" thickBot="1">
      <c r="A142" s="3536">
        <v>140</v>
      </c>
      <c r="B142" s="3532">
        <v>1</v>
      </c>
      <c r="C142" s="3532">
        <v>708</v>
      </c>
      <c r="D142" s="3532">
        <v>49.74</v>
      </c>
      <c r="E142" s="3532">
        <f ca="1">'典型户型修正-办公'!S578</f>
        <v>73</v>
      </c>
      <c r="F142" s="3532">
        <f ca="1">'典型户型修正-办公'!R578</f>
        <v>14691</v>
      </c>
      <c r="G142" s="3532">
        <v>14604</v>
      </c>
      <c r="I142" s="3536">
        <v>140</v>
      </c>
      <c r="J142" s="3532">
        <v>2</v>
      </c>
      <c r="K142" s="3532">
        <v>625</v>
      </c>
      <c r="L142" s="3532">
        <v>47.73</v>
      </c>
      <c r="M142" s="3532">
        <f ca="1">'典型户型修正-办公'!S163</f>
        <v>68</v>
      </c>
      <c r="N142" s="3532">
        <f ca="1">'典型户型修正-办公'!R163</f>
        <v>14190</v>
      </c>
      <c r="O142" s="3532">
        <v>14106</v>
      </c>
      <c r="Y142" s="3536">
        <v>140</v>
      </c>
      <c r="Z142" s="3532">
        <v>4</v>
      </c>
      <c r="AA142" s="3532">
        <v>624</v>
      </c>
      <c r="AB142" s="3532">
        <v>49.28</v>
      </c>
      <c r="AC142" s="3532">
        <f ca="1">'典型户型修正-办公'!S891</f>
        <v>70</v>
      </c>
      <c r="AD142" s="3532">
        <f ca="1">'典型户型修正-办公'!R891</f>
        <v>14190</v>
      </c>
      <c r="AE142" s="3532">
        <v>14106</v>
      </c>
      <c r="AG142" s="3536">
        <v>140</v>
      </c>
      <c r="AH142" s="3532">
        <v>1140</v>
      </c>
      <c r="AI142" s="3532">
        <v>46.32</v>
      </c>
      <c r="AJ142" s="3532">
        <f ca="1">'典型户型修正-车库'!S163</f>
        <v>13.15</v>
      </c>
      <c r="AK142" s="3532">
        <f ca="1">'典型户型修正-车库'!T163</f>
        <v>2839</v>
      </c>
      <c r="AL142" s="3532">
        <v>3068</v>
      </c>
    </row>
    <row r="143" spans="1:38" ht="14.25" thickBot="1">
      <c r="A143" s="3536">
        <v>141</v>
      </c>
      <c r="B143" s="3532">
        <v>1</v>
      </c>
      <c r="C143" s="3532">
        <v>709</v>
      </c>
      <c r="D143" s="3532">
        <v>49.74</v>
      </c>
      <c r="E143" s="3532">
        <f ca="1">'典型户型修正-办公'!S579</f>
        <v>73</v>
      </c>
      <c r="F143" s="3532">
        <f ca="1">'典型户型修正-办公'!R579</f>
        <v>14691</v>
      </c>
      <c r="G143" s="3532">
        <v>14604</v>
      </c>
      <c r="I143" s="3536">
        <v>141</v>
      </c>
      <c r="J143" s="3532">
        <v>2</v>
      </c>
      <c r="K143" s="3532">
        <v>626</v>
      </c>
      <c r="L143" s="3532">
        <v>70.2</v>
      </c>
      <c r="M143" s="3532">
        <f ca="1">'典型户型修正-办公'!S164</f>
        <v>101</v>
      </c>
      <c r="N143" s="3532">
        <f ca="1">'典型户型修正-办公'!R164</f>
        <v>14332</v>
      </c>
      <c r="O143" s="3532">
        <v>14247</v>
      </c>
      <c r="Y143" s="3536">
        <v>141</v>
      </c>
      <c r="Z143" s="3532">
        <v>4</v>
      </c>
      <c r="AA143" s="3532">
        <v>625</v>
      </c>
      <c r="AB143" s="3532">
        <v>48.41</v>
      </c>
      <c r="AC143" s="3532">
        <f ca="1">'典型户型修正-办公'!S892</f>
        <v>69</v>
      </c>
      <c r="AD143" s="3532">
        <f ca="1">'典型户型修正-办公'!R892</f>
        <v>14190</v>
      </c>
      <c r="AE143" s="3532">
        <v>14106</v>
      </c>
      <c r="AG143" s="3536">
        <v>141</v>
      </c>
      <c r="AH143" s="3532">
        <v>1141</v>
      </c>
      <c r="AI143" s="3532">
        <v>46.32</v>
      </c>
      <c r="AJ143" s="3532">
        <f ca="1">'典型户型修正-车库'!S164</f>
        <v>13.15</v>
      </c>
      <c r="AK143" s="3532">
        <f ca="1">'典型户型修正-车库'!T164</f>
        <v>2839</v>
      </c>
      <c r="AL143" s="3532">
        <v>3068</v>
      </c>
    </row>
    <row r="144" spans="1:38" ht="14.25" thickBot="1">
      <c r="A144" s="3536">
        <v>142</v>
      </c>
      <c r="B144" s="3532">
        <v>1</v>
      </c>
      <c r="C144" s="3532">
        <v>710</v>
      </c>
      <c r="D144" s="3532">
        <v>49.74</v>
      </c>
      <c r="E144" s="3532">
        <f ca="1">'典型户型修正-办公'!S580</f>
        <v>73</v>
      </c>
      <c r="F144" s="3532">
        <f ca="1">'典型户型修正-办公'!R580</f>
        <v>14691</v>
      </c>
      <c r="G144" s="3532">
        <v>14604</v>
      </c>
      <c r="I144" s="3536">
        <v>142</v>
      </c>
      <c r="J144" s="3532">
        <v>2</v>
      </c>
      <c r="K144" s="3532">
        <v>701</v>
      </c>
      <c r="L144" s="3532">
        <v>51.46</v>
      </c>
      <c r="M144" s="3532">
        <f ca="1">'典型户型修正-办公'!S165</f>
        <v>74</v>
      </c>
      <c r="N144" s="3532">
        <f ca="1">'典型户型修正-办公'!R165</f>
        <v>14403</v>
      </c>
      <c r="O144" s="3532">
        <v>14318</v>
      </c>
      <c r="Y144" s="3536">
        <v>142</v>
      </c>
      <c r="Z144" s="3532">
        <v>4</v>
      </c>
      <c r="AA144" s="3532">
        <v>626</v>
      </c>
      <c r="AB144" s="3532">
        <v>47.44</v>
      </c>
      <c r="AC144" s="3532">
        <f ca="1">'典型户型修正-办公'!S893</f>
        <v>67</v>
      </c>
      <c r="AD144" s="3532">
        <f ca="1">'典型户型修正-办公'!R893</f>
        <v>14190</v>
      </c>
      <c r="AE144" s="3532">
        <v>14106</v>
      </c>
      <c r="AG144" s="3536">
        <v>142</v>
      </c>
      <c r="AH144" s="3532">
        <v>1142</v>
      </c>
      <c r="AI144" s="3532">
        <v>46.32</v>
      </c>
      <c r="AJ144" s="3532">
        <f ca="1">'典型户型修正-车库'!S165</f>
        <v>13.15</v>
      </c>
      <c r="AK144" s="3532">
        <f ca="1">'典型户型修正-车库'!T165</f>
        <v>2839</v>
      </c>
      <c r="AL144" s="3532">
        <v>3068</v>
      </c>
    </row>
    <row r="145" spans="1:38" ht="14.25" thickBot="1">
      <c r="A145" s="3536">
        <v>143</v>
      </c>
      <c r="B145" s="3532">
        <v>1</v>
      </c>
      <c r="C145" s="3532">
        <v>711</v>
      </c>
      <c r="D145" s="3532">
        <v>49.74</v>
      </c>
      <c r="E145" s="3532">
        <f ca="1">'典型户型修正-办公'!S581</f>
        <v>73</v>
      </c>
      <c r="F145" s="3532">
        <f ca="1">'典型户型修正-办公'!R581</f>
        <v>14691</v>
      </c>
      <c r="G145" s="3532">
        <v>14604</v>
      </c>
      <c r="I145" s="3536">
        <v>143</v>
      </c>
      <c r="J145" s="3532">
        <v>2</v>
      </c>
      <c r="K145" s="3532">
        <v>702</v>
      </c>
      <c r="L145" s="3532">
        <v>49.62</v>
      </c>
      <c r="M145" s="3532">
        <f ca="1">'典型户型修正-办公'!S166</f>
        <v>71</v>
      </c>
      <c r="N145" s="3532">
        <f ca="1">'典型户型修正-办公'!R166</f>
        <v>14403</v>
      </c>
      <c r="O145" s="3532">
        <v>14318</v>
      </c>
      <c r="Y145" s="3536">
        <v>143</v>
      </c>
      <c r="Z145" s="3532">
        <v>4</v>
      </c>
      <c r="AA145" s="3532">
        <v>701</v>
      </c>
      <c r="AB145" s="3532">
        <v>52.2</v>
      </c>
      <c r="AC145" s="3532">
        <f ca="1">'典型户型修正-办公'!S894</f>
        <v>74</v>
      </c>
      <c r="AD145" s="3532">
        <f ca="1">'典型户型修正-办公'!R894</f>
        <v>14190</v>
      </c>
      <c r="AE145" s="3532">
        <v>14106</v>
      </c>
      <c r="AG145" s="3536">
        <v>143</v>
      </c>
      <c r="AH145" s="3532">
        <v>1143</v>
      </c>
      <c r="AI145" s="3532">
        <v>46.32</v>
      </c>
      <c r="AJ145" s="3532">
        <f ca="1">'典型户型修正-车库'!S166</f>
        <v>13.15</v>
      </c>
      <c r="AK145" s="3532">
        <f ca="1">'典型户型修正-车库'!T166</f>
        <v>2839</v>
      </c>
      <c r="AL145" s="3532">
        <v>3068</v>
      </c>
    </row>
    <row r="146" spans="1:38" ht="14.25" thickBot="1">
      <c r="A146" s="3536">
        <v>144</v>
      </c>
      <c r="B146" s="3532">
        <v>1</v>
      </c>
      <c r="C146" s="3532">
        <v>712</v>
      </c>
      <c r="D146" s="3532">
        <v>49.74</v>
      </c>
      <c r="E146" s="3532">
        <f ca="1">'典型户型修正-办公'!S582</f>
        <v>73</v>
      </c>
      <c r="F146" s="3532">
        <f ca="1">'典型户型修正-办公'!R582</f>
        <v>14691</v>
      </c>
      <c r="G146" s="3532">
        <v>14604</v>
      </c>
      <c r="I146" s="3536">
        <v>144</v>
      </c>
      <c r="J146" s="3532">
        <v>2</v>
      </c>
      <c r="K146" s="3532">
        <v>703</v>
      </c>
      <c r="L146" s="3532">
        <v>49.62</v>
      </c>
      <c r="M146" s="3532">
        <f ca="1">'典型户型修正-办公'!S167</f>
        <v>71</v>
      </c>
      <c r="N146" s="3532">
        <f ca="1">'典型户型修正-办公'!R167</f>
        <v>14403</v>
      </c>
      <c r="O146" s="3532">
        <v>14318</v>
      </c>
      <c r="Y146" s="3536">
        <v>144</v>
      </c>
      <c r="Z146" s="3532">
        <v>4</v>
      </c>
      <c r="AA146" s="3532">
        <v>702</v>
      </c>
      <c r="AB146" s="3532">
        <v>50.33</v>
      </c>
      <c r="AC146" s="3532">
        <f ca="1">'典型户型修正-办公'!S895</f>
        <v>71</v>
      </c>
      <c r="AD146" s="3532">
        <f ca="1">'典型户型修正-办公'!R895</f>
        <v>14190</v>
      </c>
      <c r="AE146" s="3532">
        <v>14106</v>
      </c>
      <c r="AG146" s="3536">
        <v>144</v>
      </c>
      <c r="AH146" s="3532">
        <v>1144</v>
      </c>
      <c r="AI146" s="3532">
        <v>46.32</v>
      </c>
      <c r="AJ146" s="3532">
        <f ca="1">'典型户型修正-车库'!S167</f>
        <v>13.15</v>
      </c>
      <c r="AK146" s="3532">
        <f ca="1">'典型户型修正-车库'!T167</f>
        <v>2839</v>
      </c>
      <c r="AL146" s="3532">
        <v>3068</v>
      </c>
    </row>
    <row r="147" spans="1:38" ht="14.25" thickBot="1">
      <c r="A147" s="3536">
        <v>145</v>
      </c>
      <c r="B147" s="3532">
        <v>1</v>
      </c>
      <c r="C147" s="3532">
        <v>713</v>
      </c>
      <c r="D147" s="3532">
        <v>49.74</v>
      </c>
      <c r="E147" s="3532">
        <f ca="1">'典型户型修正-办公'!S583</f>
        <v>73</v>
      </c>
      <c r="F147" s="3532">
        <f ca="1">'典型户型修正-办公'!R583</f>
        <v>14691</v>
      </c>
      <c r="G147" s="3532">
        <v>14604</v>
      </c>
      <c r="I147" s="3536">
        <v>145</v>
      </c>
      <c r="J147" s="3532">
        <v>2</v>
      </c>
      <c r="K147" s="3532">
        <v>704</v>
      </c>
      <c r="L147" s="3532">
        <v>49.62</v>
      </c>
      <c r="M147" s="3532">
        <f ca="1">'典型户型修正-办公'!S168</f>
        <v>71</v>
      </c>
      <c r="N147" s="3532">
        <f ca="1">'典型户型修正-办公'!R168</f>
        <v>14403</v>
      </c>
      <c r="O147" s="3532">
        <v>14318</v>
      </c>
      <c r="Y147" s="3536">
        <v>145</v>
      </c>
      <c r="Z147" s="3532">
        <v>4</v>
      </c>
      <c r="AA147" s="3532">
        <v>703</v>
      </c>
      <c r="AB147" s="3532">
        <v>50.33</v>
      </c>
      <c r="AC147" s="3532">
        <f ca="1">'典型户型修正-办公'!S896</f>
        <v>71</v>
      </c>
      <c r="AD147" s="3532">
        <f ca="1">'典型户型修正-办公'!R896</f>
        <v>14190</v>
      </c>
      <c r="AE147" s="3532">
        <v>14106</v>
      </c>
      <c r="AG147" s="3536">
        <v>145</v>
      </c>
      <c r="AH147" s="3532">
        <v>1145</v>
      </c>
      <c r="AI147" s="3532">
        <v>46.32</v>
      </c>
      <c r="AJ147" s="3532">
        <f ca="1">'典型户型修正-车库'!S168</f>
        <v>13.15</v>
      </c>
      <c r="AK147" s="3532">
        <f ca="1">'典型户型修正-车库'!T168</f>
        <v>2839</v>
      </c>
      <c r="AL147" s="3532">
        <v>3068</v>
      </c>
    </row>
    <row r="148" spans="1:38" ht="14.25" thickBot="1">
      <c r="A148" s="3536">
        <v>146</v>
      </c>
      <c r="B148" s="3532">
        <v>1</v>
      </c>
      <c r="C148" s="3532">
        <v>714</v>
      </c>
      <c r="D148" s="3532">
        <v>49.74</v>
      </c>
      <c r="E148" s="3532">
        <f ca="1">'典型户型修正-办公'!S584</f>
        <v>73</v>
      </c>
      <c r="F148" s="3532">
        <f ca="1">'典型户型修正-办公'!R584</f>
        <v>14691</v>
      </c>
      <c r="G148" s="3532">
        <v>14604</v>
      </c>
      <c r="I148" s="3536">
        <v>146</v>
      </c>
      <c r="J148" s="3532">
        <v>2</v>
      </c>
      <c r="K148" s="3532">
        <v>705</v>
      </c>
      <c r="L148" s="3532">
        <v>49.62</v>
      </c>
      <c r="M148" s="3532">
        <f ca="1">'典型户型修正-办公'!S169</f>
        <v>71</v>
      </c>
      <c r="N148" s="3532">
        <f ca="1">'典型户型修正-办公'!R169</f>
        <v>14403</v>
      </c>
      <c r="O148" s="3532">
        <v>14318</v>
      </c>
      <c r="Y148" s="3536">
        <v>146</v>
      </c>
      <c r="Z148" s="3532">
        <v>4</v>
      </c>
      <c r="AA148" s="3532">
        <v>704</v>
      </c>
      <c r="AB148" s="3532">
        <v>50.33</v>
      </c>
      <c r="AC148" s="3532">
        <f ca="1">'典型户型修正-办公'!S897</f>
        <v>71</v>
      </c>
      <c r="AD148" s="3532">
        <f ca="1">'典型户型修正-办公'!R897</f>
        <v>14190</v>
      </c>
      <c r="AE148" s="3532">
        <v>14106</v>
      </c>
      <c r="AG148" s="3536">
        <v>146</v>
      </c>
      <c r="AH148" s="3532">
        <v>1146</v>
      </c>
      <c r="AI148" s="3532">
        <v>46.32</v>
      </c>
      <c r="AJ148" s="3532">
        <f ca="1">'典型户型修正-车库'!S169</f>
        <v>13.15</v>
      </c>
      <c r="AK148" s="3532">
        <f ca="1">'典型户型修正-车库'!T169</f>
        <v>2839</v>
      </c>
      <c r="AL148" s="3532">
        <v>3068</v>
      </c>
    </row>
    <row r="149" spans="1:38" ht="14.25" thickBot="1">
      <c r="A149" s="3536">
        <v>147</v>
      </c>
      <c r="B149" s="3532">
        <v>1</v>
      </c>
      <c r="C149" s="3532">
        <v>715</v>
      </c>
      <c r="D149" s="3532">
        <v>68.94</v>
      </c>
      <c r="E149" s="3532">
        <f ca="1">'典型户型修正-办公'!S585</f>
        <v>102</v>
      </c>
      <c r="F149" s="3532">
        <f ca="1">'典型户型修正-办公'!R585</f>
        <v>14838</v>
      </c>
      <c r="G149" s="3532">
        <v>14750</v>
      </c>
      <c r="I149" s="3536">
        <v>147</v>
      </c>
      <c r="J149" s="3532">
        <v>2</v>
      </c>
      <c r="K149" s="3532">
        <v>706</v>
      </c>
      <c r="L149" s="3532">
        <v>49.62</v>
      </c>
      <c r="M149" s="3532">
        <f ca="1">'典型户型修正-办公'!S170</f>
        <v>71</v>
      </c>
      <c r="N149" s="3532">
        <f ca="1">'典型户型修正-办公'!R170</f>
        <v>14403</v>
      </c>
      <c r="O149" s="3532">
        <v>14318</v>
      </c>
      <c r="Y149" s="3536">
        <v>147</v>
      </c>
      <c r="Z149" s="3532">
        <v>4</v>
      </c>
      <c r="AA149" s="3532">
        <v>705</v>
      </c>
      <c r="AB149" s="3532">
        <v>50.33</v>
      </c>
      <c r="AC149" s="3532">
        <f ca="1">'典型户型修正-办公'!S898</f>
        <v>71</v>
      </c>
      <c r="AD149" s="3532">
        <f ca="1">'典型户型修正-办公'!R898</f>
        <v>14190</v>
      </c>
      <c r="AE149" s="3532">
        <v>14106</v>
      </c>
      <c r="AG149" s="3536">
        <v>147</v>
      </c>
      <c r="AH149" s="3532">
        <v>1147</v>
      </c>
      <c r="AI149" s="3532">
        <v>46.32</v>
      </c>
      <c r="AJ149" s="3532">
        <f ca="1">'典型户型修正-车库'!S170</f>
        <v>13.15</v>
      </c>
      <c r="AK149" s="3532">
        <f ca="1">'典型户型修正-车库'!T170</f>
        <v>2839</v>
      </c>
      <c r="AL149" s="3532">
        <v>3068</v>
      </c>
    </row>
    <row r="150" spans="1:38" ht="14.25" thickBot="1">
      <c r="A150" s="3536">
        <v>148</v>
      </c>
      <c r="B150" s="3532">
        <v>1</v>
      </c>
      <c r="C150" s="3532">
        <v>716</v>
      </c>
      <c r="D150" s="3532">
        <v>38.19</v>
      </c>
      <c r="E150" s="3532">
        <f ca="1">'典型户型修正-办公'!S586</f>
        <v>56</v>
      </c>
      <c r="F150" s="3532">
        <f ca="1">'典型户型修正-办公'!R586</f>
        <v>14691</v>
      </c>
      <c r="G150" s="3532">
        <v>14604</v>
      </c>
      <c r="I150" s="3536">
        <v>148</v>
      </c>
      <c r="J150" s="3532">
        <v>2</v>
      </c>
      <c r="K150" s="3532">
        <v>707</v>
      </c>
      <c r="L150" s="3532">
        <v>49.62</v>
      </c>
      <c r="M150" s="3532">
        <f ca="1">'典型户型修正-办公'!S171</f>
        <v>71</v>
      </c>
      <c r="N150" s="3532">
        <f ca="1">'典型户型修正-办公'!R171</f>
        <v>14403</v>
      </c>
      <c r="O150" s="3532">
        <v>14318</v>
      </c>
      <c r="Y150" s="3536">
        <v>148</v>
      </c>
      <c r="Z150" s="3532">
        <v>4</v>
      </c>
      <c r="AA150" s="3532">
        <v>706</v>
      </c>
      <c r="AB150" s="3532">
        <v>50.33</v>
      </c>
      <c r="AC150" s="3532">
        <f ca="1">'典型户型修正-办公'!S899</f>
        <v>71</v>
      </c>
      <c r="AD150" s="3532">
        <f ca="1">'典型户型修正-办公'!R899</f>
        <v>14190</v>
      </c>
      <c r="AE150" s="3532">
        <v>14106</v>
      </c>
      <c r="AG150" s="3536">
        <v>148</v>
      </c>
      <c r="AH150" s="3532">
        <v>1148</v>
      </c>
      <c r="AI150" s="3532">
        <v>46.32</v>
      </c>
      <c r="AJ150" s="3532">
        <f ca="1">'典型户型修正-车库'!S171</f>
        <v>13.15</v>
      </c>
      <c r="AK150" s="3532">
        <f ca="1">'典型户型修正-车库'!T171</f>
        <v>2839</v>
      </c>
      <c r="AL150" s="3532">
        <v>3068</v>
      </c>
    </row>
    <row r="151" spans="1:38" ht="14.25" thickBot="1">
      <c r="A151" s="3536">
        <v>149</v>
      </c>
      <c r="B151" s="3532">
        <v>1</v>
      </c>
      <c r="C151" s="3532">
        <v>717</v>
      </c>
      <c r="D151" s="3532">
        <v>41.5</v>
      </c>
      <c r="E151" s="3532">
        <f ca="1">'典型户型修正-办公'!S587</f>
        <v>61</v>
      </c>
      <c r="F151" s="3532">
        <f ca="1">'典型户型修正-办公'!R587</f>
        <v>14691</v>
      </c>
      <c r="G151" s="3532">
        <v>14604</v>
      </c>
      <c r="I151" s="3536">
        <v>149</v>
      </c>
      <c r="J151" s="3532">
        <v>2</v>
      </c>
      <c r="K151" s="3532">
        <v>708</v>
      </c>
      <c r="L151" s="3532">
        <v>49.62</v>
      </c>
      <c r="M151" s="3532">
        <f ca="1">'典型户型修正-办公'!S172</f>
        <v>71</v>
      </c>
      <c r="N151" s="3532">
        <f ca="1">'典型户型修正-办公'!R172</f>
        <v>14403</v>
      </c>
      <c r="O151" s="3532">
        <v>14318</v>
      </c>
      <c r="Y151" s="3536">
        <v>149</v>
      </c>
      <c r="Z151" s="3532">
        <v>4</v>
      </c>
      <c r="AA151" s="3532">
        <v>707</v>
      </c>
      <c r="AB151" s="3532">
        <v>50.33</v>
      </c>
      <c r="AC151" s="3532">
        <f ca="1">'典型户型修正-办公'!S900</f>
        <v>71</v>
      </c>
      <c r="AD151" s="3532">
        <f ca="1">'典型户型修正-办公'!R900</f>
        <v>14190</v>
      </c>
      <c r="AE151" s="3532">
        <v>14106</v>
      </c>
      <c r="AG151" s="3536">
        <v>149</v>
      </c>
      <c r="AH151" s="3532">
        <v>1149</v>
      </c>
      <c r="AI151" s="3532">
        <v>46.32</v>
      </c>
      <c r="AJ151" s="3532">
        <f ca="1">'典型户型修正-车库'!S172</f>
        <v>13.15</v>
      </c>
      <c r="AK151" s="3532">
        <f ca="1">'典型户型修正-车库'!T172</f>
        <v>2839</v>
      </c>
      <c r="AL151" s="3532">
        <v>3068</v>
      </c>
    </row>
    <row r="152" spans="1:38" ht="14.25" thickBot="1">
      <c r="A152" s="3536">
        <v>150</v>
      </c>
      <c r="B152" s="3532">
        <v>1</v>
      </c>
      <c r="C152" s="3532">
        <v>718</v>
      </c>
      <c r="D152" s="3532">
        <v>44.19</v>
      </c>
      <c r="E152" s="3532">
        <f ca="1">'典型户型修正-办公'!S588</f>
        <v>65</v>
      </c>
      <c r="F152" s="3532">
        <f ca="1">'典型户型修正-办公'!R588</f>
        <v>14691</v>
      </c>
      <c r="G152" s="3532">
        <v>14604</v>
      </c>
      <c r="I152" s="3536">
        <v>150</v>
      </c>
      <c r="J152" s="3532">
        <v>2</v>
      </c>
      <c r="K152" s="3532">
        <v>709</v>
      </c>
      <c r="L152" s="3532">
        <v>49.62</v>
      </c>
      <c r="M152" s="3532">
        <f ca="1">'典型户型修正-办公'!S173</f>
        <v>71</v>
      </c>
      <c r="N152" s="3532">
        <f ca="1">'典型户型修正-办公'!R173</f>
        <v>14403</v>
      </c>
      <c r="O152" s="3532">
        <v>14318</v>
      </c>
      <c r="Y152" s="3536">
        <v>150</v>
      </c>
      <c r="Z152" s="3532">
        <v>4</v>
      </c>
      <c r="AA152" s="3532">
        <v>708</v>
      </c>
      <c r="AB152" s="3532">
        <v>50.33</v>
      </c>
      <c r="AC152" s="3532">
        <f ca="1">'典型户型修正-办公'!S901</f>
        <v>71</v>
      </c>
      <c r="AD152" s="3532">
        <f ca="1">'典型户型修正-办公'!R901</f>
        <v>14190</v>
      </c>
      <c r="AE152" s="3532">
        <v>14106</v>
      </c>
      <c r="AG152" s="3536">
        <v>150</v>
      </c>
      <c r="AH152" s="3532">
        <v>1150</v>
      </c>
      <c r="AI152" s="3532">
        <v>46.32</v>
      </c>
      <c r="AJ152" s="3532">
        <f ca="1">'典型户型修正-车库'!S173</f>
        <v>13.15</v>
      </c>
      <c r="AK152" s="3532">
        <f ca="1">'典型户型修正-车库'!T173</f>
        <v>2839</v>
      </c>
      <c r="AL152" s="3532">
        <v>3068</v>
      </c>
    </row>
    <row r="153" spans="1:38" ht="14.25" thickBot="1">
      <c r="A153" s="3536">
        <v>151</v>
      </c>
      <c r="B153" s="3532">
        <v>1</v>
      </c>
      <c r="C153" s="3532">
        <v>719</v>
      </c>
      <c r="D153" s="3532">
        <v>46.28</v>
      </c>
      <c r="E153" s="3532">
        <f ca="1">'典型户型修正-办公'!S589</f>
        <v>68</v>
      </c>
      <c r="F153" s="3532">
        <f ca="1">'典型户型修正-办公'!R589</f>
        <v>14691</v>
      </c>
      <c r="G153" s="3532">
        <v>14604</v>
      </c>
      <c r="I153" s="3536">
        <v>151</v>
      </c>
      <c r="J153" s="3532">
        <v>2</v>
      </c>
      <c r="K153" s="3532">
        <v>710</v>
      </c>
      <c r="L153" s="3532">
        <v>49.62</v>
      </c>
      <c r="M153" s="3532">
        <f ca="1">'典型户型修正-办公'!S174</f>
        <v>71</v>
      </c>
      <c r="N153" s="3532">
        <f ca="1">'典型户型修正-办公'!R174</f>
        <v>14403</v>
      </c>
      <c r="O153" s="3532">
        <v>14318</v>
      </c>
      <c r="Y153" s="3536">
        <v>151</v>
      </c>
      <c r="Z153" s="3532">
        <v>4</v>
      </c>
      <c r="AA153" s="3532">
        <v>709</v>
      </c>
      <c r="AB153" s="3532">
        <v>50.33</v>
      </c>
      <c r="AC153" s="3532">
        <f ca="1">'典型户型修正-办公'!S902</f>
        <v>71</v>
      </c>
      <c r="AD153" s="3532">
        <f ca="1">'典型户型修正-办公'!R902</f>
        <v>14190</v>
      </c>
      <c r="AE153" s="3532">
        <v>14106</v>
      </c>
      <c r="AG153" s="3536">
        <v>151</v>
      </c>
      <c r="AH153" s="3532">
        <v>1151</v>
      </c>
      <c r="AI153" s="3532">
        <v>46.32</v>
      </c>
      <c r="AJ153" s="3532">
        <f ca="1">'典型户型修正-车库'!S174</f>
        <v>13.15</v>
      </c>
      <c r="AK153" s="3532">
        <f ca="1">'典型户型修正-车库'!T174</f>
        <v>2839</v>
      </c>
      <c r="AL153" s="3532">
        <v>3068</v>
      </c>
    </row>
    <row r="154" spans="1:38" ht="14.25" thickBot="1">
      <c r="A154" s="3536">
        <v>152</v>
      </c>
      <c r="B154" s="3532">
        <v>1</v>
      </c>
      <c r="C154" s="3532">
        <v>720</v>
      </c>
      <c r="D154" s="3532">
        <v>47.76</v>
      </c>
      <c r="E154" s="3532">
        <f ca="1">'典型户型修正-办公'!S590</f>
        <v>70</v>
      </c>
      <c r="F154" s="3532">
        <f ca="1">'典型户型修正-办公'!R590</f>
        <v>14691</v>
      </c>
      <c r="G154" s="3532">
        <v>14604</v>
      </c>
      <c r="I154" s="3536">
        <v>152</v>
      </c>
      <c r="J154" s="3532">
        <v>2</v>
      </c>
      <c r="K154" s="3532">
        <v>711</v>
      </c>
      <c r="L154" s="3532">
        <v>49.62</v>
      </c>
      <c r="M154" s="3532">
        <f ca="1">'典型户型修正-办公'!S175</f>
        <v>71</v>
      </c>
      <c r="N154" s="3532">
        <f ca="1">'典型户型修正-办公'!R175</f>
        <v>14403</v>
      </c>
      <c r="O154" s="3532">
        <v>14318</v>
      </c>
      <c r="Y154" s="3536">
        <v>152</v>
      </c>
      <c r="Z154" s="3532">
        <v>4</v>
      </c>
      <c r="AA154" s="3532">
        <v>710</v>
      </c>
      <c r="AB154" s="3532">
        <v>50.33</v>
      </c>
      <c r="AC154" s="3532">
        <f ca="1">'典型户型修正-办公'!S903</f>
        <v>71</v>
      </c>
      <c r="AD154" s="3532">
        <f ca="1">'典型户型修正-办公'!R903</f>
        <v>14190</v>
      </c>
      <c r="AE154" s="3532">
        <v>14106</v>
      </c>
      <c r="AG154" s="3536">
        <v>152</v>
      </c>
      <c r="AH154" s="3532">
        <v>1152</v>
      </c>
      <c r="AI154" s="3532">
        <v>46.32</v>
      </c>
      <c r="AJ154" s="3532">
        <f ca="1">'典型户型修正-车库'!S175</f>
        <v>13.15</v>
      </c>
      <c r="AK154" s="3532">
        <f ca="1">'典型户型修正-车库'!T175</f>
        <v>2839</v>
      </c>
      <c r="AL154" s="3532">
        <v>3068</v>
      </c>
    </row>
    <row r="155" spans="1:38" ht="14.25" thickBot="1">
      <c r="A155" s="3536">
        <v>153</v>
      </c>
      <c r="B155" s="3532">
        <v>1</v>
      </c>
      <c r="C155" s="3532">
        <v>721</v>
      </c>
      <c r="D155" s="3532">
        <v>48.71</v>
      </c>
      <c r="E155" s="3532">
        <f ca="1">'典型户型修正-办公'!S591</f>
        <v>72</v>
      </c>
      <c r="F155" s="3532">
        <f ca="1">'典型户型修正-办公'!R591</f>
        <v>14691</v>
      </c>
      <c r="G155" s="3532">
        <v>14604</v>
      </c>
      <c r="I155" s="3536">
        <v>153</v>
      </c>
      <c r="J155" s="3532">
        <v>2</v>
      </c>
      <c r="K155" s="3532">
        <v>712</v>
      </c>
      <c r="L155" s="3532">
        <v>49.62</v>
      </c>
      <c r="M155" s="3532">
        <f ca="1">'典型户型修正-办公'!S176</f>
        <v>71</v>
      </c>
      <c r="N155" s="3532">
        <f ca="1">'典型户型修正-办公'!R176</f>
        <v>14403</v>
      </c>
      <c r="O155" s="3532">
        <v>14318</v>
      </c>
      <c r="Y155" s="3536">
        <v>153</v>
      </c>
      <c r="Z155" s="3532">
        <v>4</v>
      </c>
      <c r="AA155" s="3532">
        <v>711</v>
      </c>
      <c r="AB155" s="3532">
        <v>50.33</v>
      </c>
      <c r="AC155" s="3532">
        <f ca="1">'典型户型修正-办公'!S904</f>
        <v>71</v>
      </c>
      <c r="AD155" s="3532">
        <f ca="1">'典型户型修正-办公'!R904</f>
        <v>14190</v>
      </c>
      <c r="AE155" s="3532">
        <v>14106</v>
      </c>
      <c r="AG155" s="3536">
        <v>153</v>
      </c>
      <c r="AH155" s="3532">
        <v>1153</v>
      </c>
      <c r="AI155" s="3532">
        <v>46.32</v>
      </c>
      <c r="AJ155" s="3532">
        <f ca="1">'典型户型修正-车库'!S176</f>
        <v>13.15</v>
      </c>
      <c r="AK155" s="3532">
        <f ca="1">'典型户型修正-车库'!T176</f>
        <v>2839</v>
      </c>
      <c r="AL155" s="3532">
        <v>3068</v>
      </c>
    </row>
    <row r="156" spans="1:38" ht="14.25" thickBot="1">
      <c r="A156" s="3536">
        <v>154</v>
      </c>
      <c r="B156" s="3532">
        <v>1</v>
      </c>
      <c r="C156" s="3532">
        <v>722</v>
      </c>
      <c r="D156" s="3532">
        <v>49</v>
      </c>
      <c r="E156" s="3532">
        <f ca="1">'典型户型修正-办公'!S592</f>
        <v>72</v>
      </c>
      <c r="F156" s="3532">
        <f ca="1">'典型户型修正-办公'!R592</f>
        <v>14691</v>
      </c>
      <c r="G156" s="3532">
        <v>14604</v>
      </c>
      <c r="I156" s="3536">
        <v>154</v>
      </c>
      <c r="J156" s="3532">
        <v>2</v>
      </c>
      <c r="K156" s="3532">
        <v>713</v>
      </c>
      <c r="L156" s="3532">
        <v>49.62</v>
      </c>
      <c r="M156" s="3532">
        <f ca="1">'典型户型修正-办公'!S177</f>
        <v>71</v>
      </c>
      <c r="N156" s="3532">
        <f ca="1">'典型户型修正-办公'!R177</f>
        <v>14403</v>
      </c>
      <c r="O156" s="3532">
        <v>14318</v>
      </c>
      <c r="Y156" s="3536">
        <v>154</v>
      </c>
      <c r="Z156" s="3532">
        <v>4</v>
      </c>
      <c r="AA156" s="3532">
        <v>712</v>
      </c>
      <c r="AB156" s="3532">
        <v>50.33</v>
      </c>
      <c r="AC156" s="3532">
        <f ca="1">'典型户型修正-办公'!S905</f>
        <v>71</v>
      </c>
      <c r="AD156" s="3532">
        <f ca="1">'典型户型修正-办公'!R905</f>
        <v>14190</v>
      </c>
      <c r="AE156" s="3532">
        <v>14106</v>
      </c>
      <c r="AG156" s="3536">
        <v>154</v>
      </c>
      <c r="AH156" s="3532">
        <v>1154</v>
      </c>
      <c r="AI156" s="3532">
        <v>46.32</v>
      </c>
      <c r="AJ156" s="3532">
        <f ca="1">'典型户型修正-车库'!S177</f>
        <v>13.15</v>
      </c>
      <c r="AK156" s="3532">
        <f ca="1">'典型户型修正-车库'!T177</f>
        <v>2839</v>
      </c>
      <c r="AL156" s="3532">
        <v>3068</v>
      </c>
    </row>
    <row r="157" spans="1:38" ht="14.25" thickBot="1">
      <c r="A157" s="3536">
        <v>155</v>
      </c>
      <c r="B157" s="3532">
        <v>1</v>
      </c>
      <c r="C157" s="3532">
        <v>723</v>
      </c>
      <c r="D157" s="3532">
        <v>48.7</v>
      </c>
      <c r="E157" s="3532">
        <f ca="1">'典型户型修正-办公'!S593</f>
        <v>72</v>
      </c>
      <c r="F157" s="3532">
        <f ca="1">'典型户型修正-办公'!R593</f>
        <v>14691</v>
      </c>
      <c r="G157" s="3532">
        <v>14604</v>
      </c>
      <c r="I157" s="3536">
        <v>155</v>
      </c>
      <c r="J157" s="3532">
        <v>2</v>
      </c>
      <c r="K157" s="3532">
        <v>714</v>
      </c>
      <c r="L157" s="3532">
        <v>49.62</v>
      </c>
      <c r="M157" s="3532">
        <f ca="1">'典型户型修正-办公'!S178</f>
        <v>71</v>
      </c>
      <c r="N157" s="3532">
        <f ca="1">'典型户型修正-办公'!R178</f>
        <v>14403</v>
      </c>
      <c r="O157" s="3532">
        <v>14318</v>
      </c>
      <c r="Y157" s="3536">
        <v>155</v>
      </c>
      <c r="Z157" s="3532">
        <v>4</v>
      </c>
      <c r="AA157" s="3532">
        <v>713</v>
      </c>
      <c r="AB157" s="3532">
        <v>50.33</v>
      </c>
      <c r="AC157" s="3532">
        <f ca="1">'典型户型修正-办公'!S906</f>
        <v>71</v>
      </c>
      <c r="AD157" s="3532">
        <f ca="1">'典型户型修正-办公'!R906</f>
        <v>14190</v>
      </c>
      <c r="AE157" s="3532">
        <v>14106</v>
      </c>
      <c r="AG157" s="3536">
        <v>155</v>
      </c>
      <c r="AH157" s="3532">
        <v>1155</v>
      </c>
      <c r="AI157" s="3532">
        <v>46.32</v>
      </c>
      <c r="AJ157" s="3532">
        <f ca="1">'典型户型修正-车库'!S178</f>
        <v>13.15</v>
      </c>
      <c r="AK157" s="3532">
        <f ca="1">'典型户型修正-车库'!T178</f>
        <v>2839</v>
      </c>
      <c r="AL157" s="3532">
        <v>3068</v>
      </c>
    </row>
    <row r="158" spans="1:38" ht="14.25" thickBot="1">
      <c r="A158" s="3536">
        <v>156</v>
      </c>
      <c r="B158" s="3532">
        <v>1</v>
      </c>
      <c r="C158" s="3532">
        <v>724</v>
      </c>
      <c r="D158" s="3532">
        <v>73.150000000000006</v>
      </c>
      <c r="E158" s="3532">
        <f ca="1">'典型户型修正-办公'!S594</f>
        <v>109</v>
      </c>
      <c r="F158" s="3532">
        <f ca="1">'典型户型修正-办公'!R594</f>
        <v>14838</v>
      </c>
      <c r="G158" s="3532">
        <v>14750</v>
      </c>
      <c r="I158" s="3536">
        <v>156</v>
      </c>
      <c r="J158" s="3532">
        <v>2</v>
      </c>
      <c r="K158" s="3532">
        <v>715</v>
      </c>
      <c r="L158" s="3532">
        <v>49.62</v>
      </c>
      <c r="M158" s="3532">
        <f ca="1">'典型户型修正-办公'!S179</f>
        <v>71</v>
      </c>
      <c r="N158" s="3532">
        <f ca="1">'典型户型修正-办公'!R179</f>
        <v>14403</v>
      </c>
      <c r="O158" s="3532">
        <v>14318</v>
      </c>
      <c r="Y158" s="3536">
        <v>156</v>
      </c>
      <c r="Z158" s="3532">
        <v>4</v>
      </c>
      <c r="AA158" s="3532">
        <v>714</v>
      </c>
      <c r="AB158" s="3532">
        <v>50.33</v>
      </c>
      <c r="AC158" s="3532">
        <f ca="1">'典型户型修正-办公'!S907</f>
        <v>71</v>
      </c>
      <c r="AD158" s="3532">
        <f ca="1">'典型户型修正-办公'!R907</f>
        <v>14190</v>
      </c>
      <c r="AE158" s="3532">
        <v>14106</v>
      </c>
      <c r="AG158" s="3536">
        <v>156</v>
      </c>
      <c r="AH158" s="3532">
        <v>1156</v>
      </c>
      <c r="AI158" s="3532">
        <v>46.32</v>
      </c>
      <c r="AJ158" s="3532">
        <f ca="1">'典型户型修正-车库'!S179</f>
        <v>13.15</v>
      </c>
      <c r="AK158" s="3532">
        <f ca="1">'典型户型修正-车库'!T179</f>
        <v>2839</v>
      </c>
      <c r="AL158" s="3532">
        <v>3068</v>
      </c>
    </row>
    <row r="159" spans="1:38" ht="14.25" thickBot="1">
      <c r="A159" s="3536">
        <v>157</v>
      </c>
      <c r="B159" s="3532">
        <v>1</v>
      </c>
      <c r="C159" s="3532">
        <v>801</v>
      </c>
      <c r="D159" s="3532">
        <v>50.15</v>
      </c>
      <c r="E159" s="3532">
        <f ca="1">'典型户型修正-办公'!S595</f>
        <v>74</v>
      </c>
      <c r="F159" s="3532">
        <f ca="1">'典型户型修正-办公'!R595</f>
        <v>14691</v>
      </c>
      <c r="G159" s="3532">
        <v>14604</v>
      </c>
      <c r="I159" s="3536">
        <v>157</v>
      </c>
      <c r="J159" s="3532">
        <v>2</v>
      </c>
      <c r="K159" s="3532">
        <v>716</v>
      </c>
      <c r="L159" s="3532">
        <v>68.78</v>
      </c>
      <c r="M159" s="3532">
        <f ca="1">'典型户型修正-办公'!S180</f>
        <v>100</v>
      </c>
      <c r="N159" s="3532">
        <f ca="1">'典型户型修正-办公'!R180</f>
        <v>14547</v>
      </c>
      <c r="O159" s="3532">
        <v>14461</v>
      </c>
      <c r="Y159" s="3536">
        <v>157</v>
      </c>
      <c r="Z159" s="3532">
        <v>4</v>
      </c>
      <c r="AA159" s="3532">
        <v>715</v>
      </c>
      <c r="AB159" s="3532">
        <v>50.33</v>
      </c>
      <c r="AC159" s="3532">
        <f ca="1">'典型户型修正-办公'!S908</f>
        <v>71</v>
      </c>
      <c r="AD159" s="3532">
        <f ca="1">'典型户型修正-办公'!R908</f>
        <v>14190</v>
      </c>
      <c r="AE159" s="3532">
        <v>14106</v>
      </c>
      <c r="AG159" s="3536">
        <v>157</v>
      </c>
      <c r="AH159" s="3532">
        <v>1157</v>
      </c>
      <c r="AI159" s="3532">
        <v>46.32</v>
      </c>
      <c r="AJ159" s="3532">
        <f ca="1">'典型户型修正-车库'!S180</f>
        <v>13.15</v>
      </c>
      <c r="AK159" s="3532">
        <f ca="1">'典型户型修正-车库'!T180</f>
        <v>2839</v>
      </c>
      <c r="AL159" s="3532">
        <v>3068</v>
      </c>
    </row>
    <row r="160" spans="1:38" ht="14.25" thickBot="1">
      <c r="A160" s="3536">
        <v>158</v>
      </c>
      <c r="B160" s="3532">
        <v>1</v>
      </c>
      <c r="C160" s="3532">
        <v>802</v>
      </c>
      <c r="D160" s="3532">
        <v>49.74</v>
      </c>
      <c r="E160" s="3532">
        <f ca="1">'典型户型修正-办公'!S596</f>
        <v>73</v>
      </c>
      <c r="F160" s="3532">
        <f ca="1">'典型户型修正-办公'!R596</f>
        <v>14691</v>
      </c>
      <c r="G160" s="3532">
        <v>14604</v>
      </c>
      <c r="I160" s="3536">
        <v>158</v>
      </c>
      <c r="J160" s="3532">
        <v>2</v>
      </c>
      <c r="K160" s="3532">
        <v>717</v>
      </c>
      <c r="L160" s="3532">
        <v>38.1</v>
      </c>
      <c r="M160" s="3532">
        <f ca="1">'典型户型修正-办公'!S181</f>
        <v>55</v>
      </c>
      <c r="N160" s="3532">
        <f ca="1">'典型户型修正-办公'!R181</f>
        <v>14403</v>
      </c>
      <c r="O160" s="3532">
        <v>14318</v>
      </c>
      <c r="Y160" s="3536">
        <v>158</v>
      </c>
      <c r="Z160" s="3532">
        <v>4</v>
      </c>
      <c r="AA160" s="3532">
        <v>716</v>
      </c>
      <c r="AB160" s="3532">
        <v>69.77</v>
      </c>
      <c r="AC160" s="3532">
        <f ca="1">'典型户型修正-办公'!S909</f>
        <v>100</v>
      </c>
      <c r="AD160" s="3532">
        <f ca="1">'典型户型修正-办公'!R909</f>
        <v>14332</v>
      </c>
      <c r="AE160" s="3532">
        <v>14247</v>
      </c>
      <c r="AG160" s="3536">
        <v>158</v>
      </c>
      <c r="AH160" s="3532">
        <v>1158</v>
      </c>
      <c r="AI160" s="3532">
        <v>46.32</v>
      </c>
      <c r="AJ160" s="3532">
        <f ca="1">'典型户型修正-车库'!S181</f>
        <v>13.15</v>
      </c>
      <c r="AK160" s="3532">
        <f ca="1">'典型户型修正-车库'!T181</f>
        <v>2839</v>
      </c>
      <c r="AL160" s="3532">
        <v>3068</v>
      </c>
    </row>
    <row r="161" spans="1:38" ht="14.25" thickBot="1">
      <c r="A161" s="3536">
        <v>159</v>
      </c>
      <c r="B161" s="3532">
        <v>1</v>
      </c>
      <c r="C161" s="3532">
        <v>803</v>
      </c>
      <c r="D161" s="3532">
        <v>49.74</v>
      </c>
      <c r="E161" s="3532">
        <f ca="1">'典型户型修正-办公'!S597</f>
        <v>73</v>
      </c>
      <c r="F161" s="3532">
        <f ca="1">'典型户型修正-办公'!R597</f>
        <v>14691</v>
      </c>
      <c r="G161" s="3532">
        <v>14604</v>
      </c>
      <c r="I161" s="3536">
        <v>159</v>
      </c>
      <c r="J161" s="3532">
        <v>2</v>
      </c>
      <c r="K161" s="3532">
        <v>718</v>
      </c>
      <c r="L161" s="3532">
        <v>41.4</v>
      </c>
      <c r="M161" s="3532">
        <f ca="1">'典型户型修正-办公'!S182</f>
        <v>60</v>
      </c>
      <c r="N161" s="3532">
        <f ca="1">'典型户型修正-办公'!R182</f>
        <v>14403</v>
      </c>
      <c r="O161" s="3532">
        <v>14318</v>
      </c>
      <c r="Y161" s="3536">
        <v>159</v>
      </c>
      <c r="Z161" s="3532">
        <v>4</v>
      </c>
      <c r="AA161" s="3532">
        <v>717</v>
      </c>
      <c r="AB161" s="3532">
        <v>38.65</v>
      </c>
      <c r="AC161" s="3532">
        <f ca="1">'典型户型修正-办公'!S910</f>
        <v>55</v>
      </c>
      <c r="AD161" s="3532">
        <f ca="1">'典型户型修正-办公'!R910</f>
        <v>14190</v>
      </c>
      <c r="AE161" s="3532">
        <v>14106</v>
      </c>
      <c r="AG161" s="3536">
        <v>159</v>
      </c>
      <c r="AH161" s="3532">
        <v>1159</v>
      </c>
      <c r="AI161" s="3532">
        <v>46.32</v>
      </c>
      <c r="AJ161" s="3532">
        <f ca="1">'典型户型修正-车库'!S182</f>
        <v>13.15</v>
      </c>
      <c r="AK161" s="3532">
        <f ca="1">'典型户型修正-车库'!T182</f>
        <v>2839</v>
      </c>
      <c r="AL161" s="3532">
        <v>3068</v>
      </c>
    </row>
    <row r="162" spans="1:38" ht="14.25" thickBot="1">
      <c r="A162" s="3536">
        <v>160</v>
      </c>
      <c r="B162" s="3532">
        <v>1</v>
      </c>
      <c r="C162" s="3532">
        <v>804</v>
      </c>
      <c r="D162" s="3532">
        <v>49.74</v>
      </c>
      <c r="E162" s="3532">
        <f ca="1">'典型户型修正-办公'!S598</f>
        <v>73</v>
      </c>
      <c r="F162" s="3532">
        <f ca="1">'典型户型修正-办公'!R598</f>
        <v>14691</v>
      </c>
      <c r="G162" s="3532">
        <v>14604</v>
      </c>
      <c r="I162" s="3536">
        <v>160</v>
      </c>
      <c r="J162" s="3532">
        <v>2</v>
      </c>
      <c r="K162" s="3532">
        <v>719</v>
      </c>
      <c r="L162" s="3532">
        <v>44.09</v>
      </c>
      <c r="M162" s="3532">
        <f ca="1">'典型户型修正-办公'!S183</f>
        <v>64</v>
      </c>
      <c r="N162" s="3532">
        <f ca="1">'典型户型修正-办公'!R183</f>
        <v>14403</v>
      </c>
      <c r="O162" s="3532">
        <v>14318</v>
      </c>
      <c r="Y162" s="3536">
        <v>160</v>
      </c>
      <c r="Z162" s="3532">
        <v>4</v>
      </c>
      <c r="AA162" s="3532">
        <v>718</v>
      </c>
      <c r="AB162" s="3532">
        <v>41.99</v>
      </c>
      <c r="AC162" s="3532">
        <f ca="1">'典型户型修正-办公'!S911</f>
        <v>60</v>
      </c>
      <c r="AD162" s="3532">
        <f ca="1">'典型户型修正-办公'!R911</f>
        <v>14190</v>
      </c>
      <c r="AE162" s="3532">
        <v>14106</v>
      </c>
      <c r="AG162" s="3536">
        <v>160</v>
      </c>
      <c r="AH162" s="3532">
        <v>1160</v>
      </c>
      <c r="AI162" s="3532">
        <v>46.32</v>
      </c>
      <c r="AJ162" s="3532">
        <f ca="1">'典型户型修正-车库'!S183</f>
        <v>13.15</v>
      </c>
      <c r="AK162" s="3532">
        <f ca="1">'典型户型修正-车库'!T183</f>
        <v>2839</v>
      </c>
      <c r="AL162" s="3532">
        <v>3068</v>
      </c>
    </row>
    <row r="163" spans="1:38" ht="14.25" thickBot="1">
      <c r="A163" s="3536">
        <v>161</v>
      </c>
      <c r="B163" s="3532">
        <v>1</v>
      </c>
      <c r="C163" s="3532">
        <v>805</v>
      </c>
      <c r="D163" s="3532">
        <v>49.74</v>
      </c>
      <c r="E163" s="3532">
        <f ca="1">'典型户型修正-办公'!S599</f>
        <v>73</v>
      </c>
      <c r="F163" s="3532">
        <f ca="1">'典型户型修正-办公'!R599</f>
        <v>14691</v>
      </c>
      <c r="G163" s="3532">
        <v>14604</v>
      </c>
      <c r="I163" s="3536">
        <v>161</v>
      </c>
      <c r="J163" s="3532">
        <v>2</v>
      </c>
      <c r="K163" s="3532">
        <v>720</v>
      </c>
      <c r="L163" s="3532">
        <v>46.17</v>
      </c>
      <c r="M163" s="3532">
        <f ca="1">'典型户型修正-办公'!S184</f>
        <v>66</v>
      </c>
      <c r="N163" s="3532">
        <f ca="1">'典型户型修正-办公'!R184</f>
        <v>14403</v>
      </c>
      <c r="O163" s="3532">
        <v>14318</v>
      </c>
      <c r="Y163" s="3536">
        <v>161</v>
      </c>
      <c r="Z163" s="3532">
        <v>4</v>
      </c>
      <c r="AA163" s="3532">
        <v>719</v>
      </c>
      <c r="AB163" s="3532">
        <v>44.72</v>
      </c>
      <c r="AC163" s="3532">
        <f ca="1">'典型户型修正-办公'!S912</f>
        <v>63</v>
      </c>
      <c r="AD163" s="3532">
        <f ca="1">'典型户型修正-办公'!R912</f>
        <v>14190</v>
      </c>
      <c r="AE163" s="3532">
        <v>14106</v>
      </c>
      <c r="AG163" s="3536">
        <v>161</v>
      </c>
      <c r="AH163" s="3532">
        <v>1161</v>
      </c>
      <c r="AI163" s="3532">
        <v>46.32</v>
      </c>
      <c r="AJ163" s="3532">
        <f ca="1">'典型户型修正-车库'!S184</f>
        <v>13.15</v>
      </c>
      <c r="AK163" s="3532">
        <f ca="1">'典型户型修正-车库'!T184</f>
        <v>2839</v>
      </c>
      <c r="AL163" s="3532">
        <v>3068</v>
      </c>
    </row>
    <row r="164" spans="1:38" ht="14.25" thickBot="1">
      <c r="A164" s="3536">
        <v>162</v>
      </c>
      <c r="B164" s="3532">
        <v>1</v>
      </c>
      <c r="C164" s="3532">
        <v>806</v>
      </c>
      <c r="D164" s="3532">
        <v>49.74</v>
      </c>
      <c r="E164" s="3532">
        <f ca="1">'典型户型修正-办公'!S600</f>
        <v>73</v>
      </c>
      <c r="F164" s="3532">
        <f ca="1">'典型户型修正-办公'!R600</f>
        <v>14691</v>
      </c>
      <c r="G164" s="3532">
        <v>14604</v>
      </c>
      <c r="I164" s="3536">
        <v>162</v>
      </c>
      <c r="J164" s="3532">
        <v>2</v>
      </c>
      <c r="K164" s="3532">
        <v>721</v>
      </c>
      <c r="L164" s="3532">
        <v>47.65</v>
      </c>
      <c r="M164" s="3532">
        <f ca="1">'典型户型修正-办公'!S185</f>
        <v>69</v>
      </c>
      <c r="N164" s="3532">
        <f ca="1">'典型户型修正-办公'!R185</f>
        <v>14403</v>
      </c>
      <c r="O164" s="3532">
        <v>14318</v>
      </c>
      <c r="Y164" s="3536">
        <v>162</v>
      </c>
      <c r="Z164" s="3532">
        <v>4</v>
      </c>
      <c r="AA164" s="3532">
        <v>720</v>
      </c>
      <c r="AB164" s="3532">
        <v>46.83</v>
      </c>
      <c r="AC164" s="3532">
        <f ca="1">'典型户型修正-办公'!S913</f>
        <v>66</v>
      </c>
      <c r="AD164" s="3532">
        <f ca="1">'典型户型修正-办公'!R913</f>
        <v>14190</v>
      </c>
      <c r="AE164" s="3532">
        <v>14106</v>
      </c>
      <c r="AG164" s="3536">
        <v>162</v>
      </c>
      <c r="AH164" s="3532">
        <v>1162</v>
      </c>
      <c r="AI164" s="3532">
        <v>46.32</v>
      </c>
      <c r="AJ164" s="3532">
        <f ca="1">'典型户型修正-车库'!S185</f>
        <v>13.15</v>
      </c>
      <c r="AK164" s="3532">
        <f ca="1">'典型户型修正-车库'!T185</f>
        <v>2839</v>
      </c>
      <c r="AL164" s="3532">
        <v>3068</v>
      </c>
    </row>
    <row r="165" spans="1:38" ht="14.25" thickBot="1">
      <c r="A165" s="3536">
        <v>163</v>
      </c>
      <c r="B165" s="3532">
        <v>1</v>
      </c>
      <c r="C165" s="3532">
        <v>807</v>
      </c>
      <c r="D165" s="3532">
        <v>49.74</v>
      </c>
      <c r="E165" s="3532">
        <f ca="1">'典型户型修正-办公'!S601</f>
        <v>73</v>
      </c>
      <c r="F165" s="3532">
        <f ca="1">'典型户型修正-办公'!R601</f>
        <v>14691</v>
      </c>
      <c r="G165" s="3532">
        <v>14604</v>
      </c>
      <c r="I165" s="3536">
        <v>163</v>
      </c>
      <c r="J165" s="3532">
        <v>2</v>
      </c>
      <c r="K165" s="3532">
        <v>722</v>
      </c>
      <c r="L165" s="3532">
        <v>48.6</v>
      </c>
      <c r="M165" s="3532">
        <f ca="1">'典型户型修正-办公'!S186</f>
        <v>70</v>
      </c>
      <c r="N165" s="3532">
        <f ca="1">'典型户型修正-办公'!R186</f>
        <v>14403</v>
      </c>
      <c r="O165" s="3532">
        <v>14318</v>
      </c>
      <c r="Y165" s="3536">
        <v>163</v>
      </c>
      <c r="Z165" s="3532">
        <v>4</v>
      </c>
      <c r="AA165" s="3532">
        <v>721</v>
      </c>
      <c r="AB165" s="3532">
        <v>48.33</v>
      </c>
      <c r="AC165" s="3532">
        <f ca="1">'典型户型修正-办公'!S914</f>
        <v>69</v>
      </c>
      <c r="AD165" s="3532">
        <f ca="1">'典型户型修正-办公'!R914</f>
        <v>14190</v>
      </c>
      <c r="AE165" s="3532">
        <v>14106</v>
      </c>
      <c r="AG165" s="3536">
        <v>163</v>
      </c>
      <c r="AH165" s="3532">
        <v>1163</v>
      </c>
      <c r="AI165" s="3532">
        <v>46.32</v>
      </c>
      <c r="AJ165" s="3532">
        <f ca="1">'典型户型修正-车库'!S186</f>
        <v>13.15</v>
      </c>
      <c r="AK165" s="3532">
        <f ca="1">'典型户型修正-车库'!T186</f>
        <v>2839</v>
      </c>
      <c r="AL165" s="3532">
        <v>3068</v>
      </c>
    </row>
    <row r="166" spans="1:38" ht="14.25" thickBot="1">
      <c r="A166" s="3536">
        <v>164</v>
      </c>
      <c r="B166" s="3532">
        <v>1</v>
      </c>
      <c r="C166" s="3532">
        <v>808</v>
      </c>
      <c r="D166" s="3532">
        <v>49.74</v>
      </c>
      <c r="E166" s="3532">
        <f ca="1">'典型户型修正-办公'!S602</f>
        <v>73</v>
      </c>
      <c r="F166" s="3532">
        <f ca="1">'典型户型修正-办公'!R602</f>
        <v>14691</v>
      </c>
      <c r="G166" s="3532">
        <v>14604</v>
      </c>
      <c r="I166" s="3536">
        <v>164</v>
      </c>
      <c r="J166" s="3532">
        <v>2</v>
      </c>
      <c r="K166" s="3532">
        <v>723</v>
      </c>
      <c r="L166" s="3532">
        <v>48.89</v>
      </c>
      <c r="M166" s="3532">
        <f ca="1">'典型户型修正-办公'!S187</f>
        <v>70</v>
      </c>
      <c r="N166" s="3532">
        <f ca="1">'典型户型修正-办公'!R187</f>
        <v>14403</v>
      </c>
      <c r="O166" s="3532">
        <v>14318</v>
      </c>
      <c r="Y166" s="3536">
        <v>164</v>
      </c>
      <c r="Z166" s="3532">
        <v>4</v>
      </c>
      <c r="AA166" s="3532">
        <v>722</v>
      </c>
      <c r="AB166" s="3532">
        <v>49.3</v>
      </c>
      <c r="AC166" s="3532">
        <f ca="1">'典型户型修正-办公'!S915</f>
        <v>70</v>
      </c>
      <c r="AD166" s="3532">
        <f ca="1">'典型户型修正-办公'!R915</f>
        <v>14190</v>
      </c>
      <c r="AE166" s="3532">
        <v>14106</v>
      </c>
      <c r="AG166" s="3536">
        <v>164</v>
      </c>
      <c r="AH166" s="3532">
        <v>1164</v>
      </c>
      <c r="AI166" s="3532">
        <v>46.32</v>
      </c>
      <c r="AJ166" s="3532">
        <f ca="1">'典型户型修正-车库'!S187</f>
        <v>13.15</v>
      </c>
      <c r="AK166" s="3532">
        <f ca="1">'典型户型修正-车库'!T187</f>
        <v>2839</v>
      </c>
      <c r="AL166" s="3532">
        <v>3068</v>
      </c>
    </row>
    <row r="167" spans="1:38" ht="14.25" thickBot="1">
      <c r="A167" s="3536">
        <v>165</v>
      </c>
      <c r="B167" s="3532">
        <v>1</v>
      </c>
      <c r="C167" s="3532">
        <v>809</v>
      </c>
      <c r="D167" s="3532">
        <v>49.74</v>
      </c>
      <c r="E167" s="3532">
        <f ca="1">'典型户型修正-办公'!S603</f>
        <v>73</v>
      </c>
      <c r="F167" s="3532">
        <f ca="1">'典型户型修正-办公'!R603</f>
        <v>14691</v>
      </c>
      <c r="G167" s="3532">
        <v>14604</v>
      </c>
      <c r="I167" s="3536">
        <v>165</v>
      </c>
      <c r="J167" s="3532">
        <v>2</v>
      </c>
      <c r="K167" s="3532">
        <v>724</v>
      </c>
      <c r="L167" s="3532">
        <v>48.59</v>
      </c>
      <c r="M167" s="3532">
        <f ca="1">'典型户型修正-办公'!S188</f>
        <v>70</v>
      </c>
      <c r="N167" s="3532">
        <f ca="1">'典型户型修正-办公'!R188</f>
        <v>14403</v>
      </c>
      <c r="O167" s="3532">
        <v>14318</v>
      </c>
      <c r="Y167" s="3536">
        <v>165</v>
      </c>
      <c r="Z167" s="3532">
        <v>4</v>
      </c>
      <c r="AA167" s="3532">
        <v>723</v>
      </c>
      <c r="AB167" s="3532">
        <v>49.59</v>
      </c>
      <c r="AC167" s="3532">
        <f ca="1">'典型户型修正-办公'!S916</f>
        <v>70</v>
      </c>
      <c r="AD167" s="3532">
        <f ca="1">'典型户型修正-办公'!R916</f>
        <v>14190</v>
      </c>
      <c r="AE167" s="3532">
        <v>14106</v>
      </c>
      <c r="AG167" s="3536">
        <v>165</v>
      </c>
      <c r="AH167" s="3532">
        <v>1165</v>
      </c>
      <c r="AI167" s="3532">
        <v>46.32</v>
      </c>
      <c r="AJ167" s="3532">
        <f ca="1">'典型户型修正-车库'!S188</f>
        <v>13.15</v>
      </c>
      <c r="AK167" s="3532">
        <f ca="1">'典型户型修正-车库'!T188</f>
        <v>2839</v>
      </c>
      <c r="AL167" s="3532">
        <v>3068</v>
      </c>
    </row>
    <row r="168" spans="1:38" ht="14.25" thickBot="1">
      <c r="A168" s="3536">
        <v>166</v>
      </c>
      <c r="B168" s="3532">
        <v>1</v>
      </c>
      <c r="C168" s="3532">
        <v>810</v>
      </c>
      <c r="D168" s="3532">
        <v>49.74</v>
      </c>
      <c r="E168" s="3532">
        <f ca="1">'典型户型修正-办公'!S604</f>
        <v>73</v>
      </c>
      <c r="F168" s="3532">
        <f ca="1">'典型户型修正-办公'!R604</f>
        <v>14691</v>
      </c>
      <c r="G168" s="3532">
        <v>14604</v>
      </c>
      <c r="I168" s="3536">
        <v>166</v>
      </c>
      <c r="J168" s="3532">
        <v>2</v>
      </c>
      <c r="K168" s="3532">
        <v>725</v>
      </c>
      <c r="L168" s="3532">
        <v>47.73</v>
      </c>
      <c r="M168" s="3532">
        <f ca="1">'典型户型修正-办公'!S189</f>
        <v>69</v>
      </c>
      <c r="N168" s="3532">
        <f ca="1">'典型户型修正-办公'!R189</f>
        <v>14403</v>
      </c>
      <c r="O168" s="3532">
        <v>14318</v>
      </c>
      <c r="Y168" s="3536">
        <v>166</v>
      </c>
      <c r="Z168" s="3532">
        <v>4</v>
      </c>
      <c r="AA168" s="3532">
        <v>724</v>
      </c>
      <c r="AB168" s="3532">
        <v>49.28</v>
      </c>
      <c r="AC168" s="3532">
        <f ca="1">'典型户型修正-办公'!S917</f>
        <v>70</v>
      </c>
      <c r="AD168" s="3532">
        <f ca="1">'典型户型修正-办公'!R917</f>
        <v>14190</v>
      </c>
      <c r="AE168" s="3532">
        <v>14106</v>
      </c>
      <c r="AG168" s="3536">
        <v>166</v>
      </c>
      <c r="AH168" s="3532">
        <v>1166</v>
      </c>
      <c r="AI168" s="3532">
        <v>46.32</v>
      </c>
      <c r="AJ168" s="3532">
        <f ca="1">'典型户型修正-车库'!S189</f>
        <v>13.15</v>
      </c>
      <c r="AK168" s="3532">
        <f ca="1">'典型户型修正-车库'!T189</f>
        <v>2839</v>
      </c>
      <c r="AL168" s="3532">
        <v>3068</v>
      </c>
    </row>
    <row r="169" spans="1:38" ht="14.25" thickBot="1">
      <c r="A169" s="3536">
        <v>167</v>
      </c>
      <c r="B169" s="3532">
        <v>1</v>
      </c>
      <c r="C169" s="3532">
        <v>811</v>
      </c>
      <c r="D169" s="3532">
        <v>49.74</v>
      </c>
      <c r="E169" s="3532">
        <f ca="1">'典型户型修正-办公'!S605</f>
        <v>73</v>
      </c>
      <c r="F169" s="3532">
        <f ca="1">'典型户型修正-办公'!R605</f>
        <v>14691</v>
      </c>
      <c r="G169" s="3532">
        <v>14604</v>
      </c>
      <c r="I169" s="3536">
        <v>167</v>
      </c>
      <c r="J169" s="3532">
        <v>2</v>
      </c>
      <c r="K169" s="3532">
        <v>726</v>
      </c>
      <c r="L169" s="3532">
        <v>70.2</v>
      </c>
      <c r="M169" s="3532">
        <f ca="1">'典型户型修正-办公'!S190</f>
        <v>102</v>
      </c>
      <c r="N169" s="3532">
        <f ca="1">'典型户型修正-办公'!R190</f>
        <v>14547</v>
      </c>
      <c r="O169" s="3532">
        <v>14461</v>
      </c>
      <c r="Y169" s="3536">
        <v>167</v>
      </c>
      <c r="Z169" s="3532">
        <v>4</v>
      </c>
      <c r="AA169" s="3532">
        <v>725</v>
      </c>
      <c r="AB169" s="3532">
        <v>48.41</v>
      </c>
      <c r="AC169" s="3532">
        <f ca="1">'典型户型修正-办公'!S918</f>
        <v>69</v>
      </c>
      <c r="AD169" s="3532">
        <f ca="1">'典型户型修正-办公'!R918</f>
        <v>14190</v>
      </c>
      <c r="AE169" s="3532">
        <v>14106</v>
      </c>
      <c r="AG169" s="3536">
        <v>167</v>
      </c>
      <c r="AH169" s="3532">
        <v>1167</v>
      </c>
      <c r="AI169" s="3532">
        <v>46.32</v>
      </c>
      <c r="AJ169" s="3532">
        <f ca="1">'典型户型修正-车库'!S190</f>
        <v>13.15</v>
      </c>
      <c r="AK169" s="3532">
        <f ca="1">'典型户型修正-车库'!T190</f>
        <v>2839</v>
      </c>
      <c r="AL169" s="3532">
        <v>3068</v>
      </c>
    </row>
    <row r="170" spans="1:38" ht="14.25" thickBot="1">
      <c r="A170" s="3536">
        <v>168</v>
      </c>
      <c r="B170" s="3532">
        <v>1</v>
      </c>
      <c r="C170" s="3532">
        <v>812</v>
      </c>
      <c r="D170" s="3532">
        <v>49.74</v>
      </c>
      <c r="E170" s="3532">
        <f ca="1">'典型户型修正-办公'!S606</f>
        <v>73</v>
      </c>
      <c r="F170" s="3532">
        <f ca="1">'典型户型修正-办公'!R606</f>
        <v>14691</v>
      </c>
      <c r="G170" s="3532">
        <v>14604</v>
      </c>
      <c r="I170" s="3536">
        <v>168</v>
      </c>
      <c r="J170" s="3532">
        <v>2</v>
      </c>
      <c r="K170" s="3532">
        <v>801</v>
      </c>
      <c r="L170" s="3532">
        <v>51.46</v>
      </c>
      <c r="M170" s="3532">
        <f ca="1">'典型户型修正-办公'!S191</f>
        <v>74</v>
      </c>
      <c r="N170" s="3532">
        <f ca="1">'典型户型修正-办公'!R191</f>
        <v>14403</v>
      </c>
      <c r="O170" s="3532">
        <v>14318</v>
      </c>
      <c r="Y170" s="3536">
        <v>168</v>
      </c>
      <c r="Z170" s="3532">
        <v>4</v>
      </c>
      <c r="AA170" s="3532">
        <v>726</v>
      </c>
      <c r="AB170" s="3532">
        <v>47.44</v>
      </c>
      <c r="AC170" s="3532">
        <f ca="1">'典型户型修正-办公'!S919</f>
        <v>67</v>
      </c>
      <c r="AD170" s="3532">
        <f ca="1">'典型户型修正-办公'!R919</f>
        <v>14190</v>
      </c>
      <c r="AE170" s="3532">
        <v>14106</v>
      </c>
      <c r="AG170" s="3536">
        <v>168</v>
      </c>
      <c r="AH170" s="3532">
        <v>1168</v>
      </c>
      <c r="AI170" s="3532">
        <v>46.32</v>
      </c>
      <c r="AJ170" s="3532">
        <f ca="1">'典型户型修正-车库'!S191</f>
        <v>13.15</v>
      </c>
      <c r="AK170" s="3532">
        <f ca="1">'典型户型修正-车库'!T191</f>
        <v>2839</v>
      </c>
      <c r="AL170" s="3532">
        <v>3068</v>
      </c>
    </row>
    <row r="171" spans="1:38" ht="14.25" thickBot="1">
      <c r="A171" s="3536">
        <v>169</v>
      </c>
      <c r="B171" s="3532">
        <v>1</v>
      </c>
      <c r="C171" s="3532">
        <v>813</v>
      </c>
      <c r="D171" s="3532">
        <v>49.74</v>
      </c>
      <c r="E171" s="3532">
        <f ca="1">'典型户型修正-办公'!S607</f>
        <v>73</v>
      </c>
      <c r="F171" s="3532">
        <f ca="1">'典型户型修正-办公'!R607</f>
        <v>14691</v>
      </c>
      <c r="G171" s="3532">
        <v>14604</v>
      </c>
      <c r="I171" s="3536">
        <v>169</v>
      </c>
      <c r="J171" s="3532">
        <v>2</v>
      </c>
      <c r="K171" s="3532">
        <v>802</v>
      </c>
      <c r="L171" s="3532">
        <v>49.62</v>
      </c>
      <c r="M171" s="3532">
        <f ca="1">'典型户型修正-办公'!S192</f>
        <v>71</v>
      </c>
      <c r="N171" s="3532">
        <f ca="1">'典型户型修正-办公'!R192</f>
        <v>14403</v>
      </c>
      <c r="O171" s="3532">
        <v>14318</v>
      </c>
      <c r="Y171" s="3536">
        <v>169</v>
      </c>
      <c r="Z171" s="3532">
        <v>4</v>
      </c>
      <c r="AA171" s="3532">
        <v>801</v>
      </c>
      <c r="AB171" s="3532">
        <v>52.2</v>
      </c>
      <c r="AC171" s="3532">
        <f ca="1">'典型户型修正-办公'!S920</f>
        <v>74</v>
      </c>
      <c r="AD171" s="3532">
        <f ca="1">'典型户型修正-办公'!R920</f>
        <v>14190</v>
      </c>
      <c r="AE171" s="3532">
        <v>14106</v>
      </c>
      <c r="AG171" s="3536">
        <v>169</v>
      </c>
      <c r="AH171" s="3532">
        <v>1169</v>
      </c>
      <c r="AI171" s="3532">
        <v>46.32</v>
      </c>
      <c r="AJ171" s="3532">
        <f ca="1">'典型户型修正-车库'!S192</f>
        <v>13.15</v>
      </c>
      <c r="AK171" s="3532">
        <f ca="1">'典型户型修正-车库'!T192</f>
        <v>2839</v>
      </c>
      <c r="AL171" s="3532">
        <v>3068</v>
      </c>
    </row>
    <row r="172" spans="1:38" ht="14.25" thickBot="1">
      <c r="A172" s="3536">
        <v>170</v>
      </c>
      <c r="B172" s="3532">
        <v>1</v>
      </c>
      <c r="C172" s="3532">
        <v>814</v>
      </c>
      <c r="D172" s="3532">
        <v>49.74</v>
      </c>
      <c r="E172" s="3532">
        <f ca="1">'典型户型修正-办公'!S608</f>
        <v>73</v>
      </c>
      <c r="F172" s="3532">
        <f ca="1">'典型户型修正-办公'!R608</f>
        <v>14691</v>
      </c>
      <c r="G172" s="3532">
        <v>14604</v>
      </c>
      <c r="I172" s="3536">
        <v>170</v>
      </c>
      <c r="J172" s="3532">
        <v>2</v>
      </c>
      <c r="K172" s="3532">
        <v>803</v>
      </c>
      <c r="L172" s="3532">
        <v>49.62</v>
      </c>
      <c r="M172" s="3532">
        <f ca="1">'典型户型修正-办公'!S193</f>
        <v>71</v>
      </c>
      <c r="N172" s="3532">
        <f ca="1">'典型户型修正-办公'!R193</f>
        <v>14403</v>
      </c>
      <c r="O172" s="3532">
        <v>14318</v>
      </c>
      <c r="Y172" s="3536">
        <v>170</v>
      </c>
      <c r="Z172" s="3532">
        <v>4</v>
      </c>
      <c r="AA172" s="3532">
        <v>802</v>
      </c>
      <c r="AB172" s="3532">
        <v>50.33</v>
      </c>
      <c r="AC172" s="3532">
        <f ca="1">'典型户型修正-办公'!S921</f>
        <v>71</v>
      </c>
      <c r="AD172" s="3532">
        <f ca="1">'典型户型修正-办公'!R921</f>
        <v>14190</v>
      </c>
      <c r="AE172" s="3532">
        <v>14106</v>
      </c>
      <c r="AG172" s="3536">
        <v>170</v>
      </c>
      <c r="AH172" s="3532">
        <v>1170</v>
      </c>
      <c r="AI172" s="3532">
        <v>46.32</v>
      </c>
      <c r="AJ172" s="3532">
        <f ca="1">'典型户型修正-车库'!S193</f>
        <v>13.15</v>
      </c>
      <c r="AK172" s="3532">
        <f ca="1">'典型户型修正-车库'!T193</f>
        <v>2839</v>
      </c>
      <c r="AL172" s="3532">
        <v>3068</v>
      </c>
    </row>
    <row r="173" spans="1:38" ht="14.25" thickBot="1">
      <c r="A173" s="3536">
        <v>171</v>
      </c>
      <c r="B173" s="3532">
        <v>1</v>
      </c>
      <c r="C173" s="3532">
        <v>815</v>
      </c>
      <c r="D173" s="3532">
        <v>68.94</v>
      </c>
      <c r="E173" s="3532">
        <f ca="1">'典型户型修正-办公'!S609</f>
        <v>102</v>
      </c>
      <c r="F173" s="3532">
        <f ca="1">'典型户型修正-办公'!R609</f>
        <v>14838</v>
      </c>
      <c r="G173" s="3532">
        <v>14750</v>
      </c>
      <c r="I173" s="3536">
        <v>171</v>
      </c>
      <c r="J173" s="3532">
        <v>2</v>
      </c>
      <c r="K173" s="3532">
        <v>804</v>
      </c>
      <c r="L173" s="3532">
        <v>49.62</v>
      </c>
      <c r="M173" s="3532">
        <f ca="1">'典型户型修正-办公'!S194</f>
        <v>71</v>
      </c>
      <c r="N173" s="3532">
        <f ca="1">'典型户型修正-办公'!R194</f>
        <v>14403</v>
      </c>
      <c r="O173" s="3532">
        <v>14318</v>
      </c>
      <c r="Y173" s="3536">
        <v>171</v>
      </c>
      <c r="Z173" s="3532">
        <v>4</v>
      </c>
      <c r="AA173" s="3532">
        <v>803</v>
      </c>
      <c r="AB173" s="3532">
        <v>50.33</v>
      </c>
      <c r="AC173" s="3532">
        <f ca="1">'典型户型修正-办公'!S922</f>
        <v>71</v>
      </c>
      <c r="AD173" s="3532">
        <f ca="1">'典型户型修正-办公'!R922</f>
        <v>14190</v>
      </c>
      <c r="AE173" s="3532">
        <v>14106</v>
      </c>
      <c r="AG173" s="3536">
        <v>171</v>
      </c>
      <c r="AH173" s="3532">
        <v>1171</v>
      </c>
      <c r="AI173" s="3532">
        <v>46.32</v>
      </c>
      <c r="AJ173" s="3532">
        <f ca="1">'典型户型修正-车库'!S194</f>
        <v>13.15</v>
      </c>
      <c r="AK173" s="3532">
        <f ca="1">'典型户型修正-车库'!T194</f>
        <v>2839</v>
      </c>
      <c r="AL173" s="3532">
        <v>3068</v>
      </c>
    </row>
    <row r="174" spans="1:38" ht="14.25" thickBot="1">
      <c r="A174" s="3536">
        <v>172</v>
      </c>
      <c r="B174" s="3532">
        <v>1</v>
      </c>
      <c r="C174" s="3532">
        <v>816</v>
      </c>
      <c r="D174" s="3532">
        <v>38.19</v>
      </c>
      <c r="E174" s="3532">
        <f ca="1">'典型户型修正-办公'!S610</f>
        <v>56</v>
      </c>
      <c r="F174" s="3532">
        <f ca="1">'典型户型修正-办公'!R610</f>
        <v>14691</v>
      </c>
      <c r="G174" s="3532">
        <v>14604</v>
      </c>
      <c r="I174" s="3536">
        <v>172</v>
      </c>
      <c r="J174" s="3532">
        <v>2</v>
      </c>
      <c r="K174" s="3532">
        <v>805</v>
      </c>
      <c r="L174" s="3532">
        <v>49.62</v>
      </c>
      <c r="M174" s="3532">
        <f ca="1">'典型户型修正-办公'!S195</f>
        <v>71</v>
      </c>
      <c r="N174" s="3532">
        <f ca="1">'典型户型修正-办公'!R195</f>
        <v>14403</v>
      </c>
      <c r="O174" s="3532">
        <v>14318</v>
      </c>
      <c r="Y174" s="3536">
        <v>172</v>
      </c>
      <c r="Z174" s="3532">
        <v>4</v>
      </c>
      <c r="AA174" s="3532">
        <v>804</v>
      </c>
      <c r="AB174" s="3532">
        <v>50.33</v>
      </c>
      <c r="AC174" s="3532">
        <f ca="1">'典型户型修正-办公'!S923</f>
        <v>71</v>
      </c>
      <c r="AD174" s="3532">
        <f ca="1">'典型户型修正-办公'!R923</f>
        <v>14190</v>
      </c>
      <c r="AE174" s="3532">
        <v>14106</v>
      </c>
      <c r="AG174" s="3536">
        <v>172</v>
      </c>
      <c r="AH174" s="3532">
        <v>1172</v>
      </c>
      <c r="AI174" s="3532">
        <v>46.32</v>
      </c>
      <c r="AJ174" s="3532">
        <f ca="1">'典型户型修正-车库'!S195</f>
        <v>13.15</v>
      </c>
      <c r="AK174" s="3532">
        <f ca="1">'典型户型修正-车库'!T195</f>
        <v>2839</v>
      </c>
      <c r="AL174" s="3532">
        <v>3068</v>
      </c>
    </row>
    <row r="175" spans="1:38" ht="14.25" thickBot="1">
      <c r="A175" s="3536">
        <v>173</v>
      </c>
      <c r="B175" s="3532">
        <v>1</v>
      </c>
      <c r="C175" s="3532">
        <v>817</v>
      </c>
      <c r="D175" s="3532">
        <v>41.5</v>
      </c>
      <c r="E175" s="3532">
        <f ca="1">'典型户型修正-办公'!S611</f>
        <v>61</v>
      </c>
      <c r="F175" s="3532">
        <f ca="1">'典型户型修正-办公'!R611</f>
        <v>14691</v>
      </c>
      <c r="G175" s="3532">
        <v>14604</v>
      </c>
      <c r="I175" s="3536">
        <v>173</v>
      </c>
      <c r="J175" s="3532">
        <v>2</v>
      </c>
      <c r="K175" s="3532">
        <v>806</v>
      </c>
      <c r="L175" s="3532">
        <v>49.62</v>
      </c>
      <c r="M175" s="3532">
        <f ca="1">'典型户型修正-办公'!S196</f>
        <v>71</v>
      </c>
      <c r="N175" s="3532">
        <f ca="1">'典型户型修正-办公'!R196</f>
        <v>14403</v>
      </c>
      <c r="O175" s="3532">
        <v>14318</v>
      </c>
      <c r="Y175" s="3536">
        <v>173</v>
      </c>
      <c r="Z175" s="3532">
        <v>4</v>
      </c>
      <c r="AA175" s="3532">
        <v>805</v>
      </c>
      <c r="AB175" s="3532">
        <v>50.33</v>
      </c>
      <c r="AC175" s="3532">
        <f ca="1">'典型户型修正-办公'!S924</f>
        <v>71</v>
      </c>
      <c r="AD175" s="3532">
        <f ca="1">'典型户型修正-办公'!R924</f>
        <v>14190</v>
      </c>
      <c r="AE175" s="3532">
        <v>14106</v>
      </c>
      <c r="AG175" s="3536">
        <v>173</v>
      </c>
      <c r="AH175" s="3532">
        <v>1173</v>
      </c>
      <c r="AI175" s="3532">
        <v>46.32</v>
      </c>
      <c r="AJ175" s="3532">
        <f ca="1">'典型户型修正-车库'!S196</f>
        <v>13.15</v>
      </c>
      <c r="AK175" s="3532">
        <f ca="1">'典型户型修正-车库'!T196</f>
        <v>2839</v>
      </c>
      <c r="AL175" s="3532">
        <v>3068</v>
      </c>
    </row>
    <row r="176" spans="1:38" ht="14.25" thickBot="1">
      <c r="A176" s="3536">
        <v>174</v>
      </c>
      <c r="B176" s="3532">
        <v>1</v>
      </c>
      <c r="C176" s="3532">
        <v>818</v>
      </c>
      <c r="D176" s="3532">
        <v>44.19</v>
      </c>
      <c r="E176" s="3532">
        <f ca="1">'典型户型修正-办公'!S612</f>
        <v>65</v>
      </c>
      <c r="F176" s="3532">
        <f ca="1">'典型户型修正-办公'!R612</f>
        <v>14691</v>
      </c>
      <c r="G176" s="3532">
        <v>14604</v>
      </c>
      <c r="I176" s="3536">
        <v>174</v>
      </c>
      <c r="J176" s="3532">
        <v>2</v>
      </c>
      <c r="K176" s="3532">
        <v>807</v>
      </c>
      <c r="L176" s="3532">
        <v>49.62</v>
      </c>
      <c r="M176" s="3532">
        <f ca="1">'典型户型修正-办公'!S197</f>
        <v>71</v>
      </c>
      <c r="N176" s="3532">
        <f ca="1">'典型户型修正-办公'!R197</f>
        <v>14403</v>
      </c>
      <c r="O176" s="3532">
        <v>14318</v>
      </c>
      <c r="Y176" s="3536">
        <v>174</v>
      </c>
      <c r="Z176" s="3532">
        <v>4</v>
      </c>
      <c r="AA176" s="3532">
        <v>806</v>
      </c>
      <c r="AB176" s="3532">
        <v>50.33</v>
      </c>
      <c r="AC176" s="3532">
        <f ca="1">'典型户型修正-办公'!S925</f>
        <v>71</v>
      </c>
      <c r="AD176" s="3532">
        <f ca="1">'典型户型修正-办公'!R925</f>
        <v>14190</v>
      </c>
      <c r="AE176" s="3532">
        <v>14106</v>
      </c>
      <c r="AG176" s="3647" t="s">
        <v>3400</v>
      </c>
      <c r="AH176" s="3649"/>
      <c r="AI176" s="3532">
        <v>8188.99</v>
      </c>
      <c r="AJ176" s="3532">
        <f ca="1">SUM(AJ3:AJ175)</f>
        <v>2302.5650000000078</v>
      </c>
      <c r="AK176" s="3532" t="s">
        <v>43</v>
      </c>
      <c r="AL176" s="3532" t="s">
        <v>43</v>
      </c>
    </row>
    <row r="177" spans="1:36" ht="14.25" thickBot="1">
      <c r="A177" s="3536">
        <v>175</v>
      </c>
      <c r="B177" s="3532">
        <v>1</v>
      </c>
      <c r="C177" s="3532">
        <v>819</v>
      </c>
      <c r="D177" s="3532">
        <v>46.28</v>
      </c>
      <c r="E177" s="3532">
        <f ca="1">'典型户型修正-办公'!S613</f>
        <v>68</v>
      </c>
      <c r="F177" s="3532">
        <f ca="1">'典型户型修正-办公'!R613</f>
        <v>14691</v>
      </c>
      <c r="G177" s="3532">
        <v>14604</v>
      </c>
      <c r="I177" s="3536">
        <v>175</v>
      </c>
      <c r="J177" s="3532">
        <v>2</v>
      </c>
      <c r="K177" s="3532">
        <v>808</v>
      </c>
      <c r="L177" s="3532">
        <v>49.62</v>
      </c>
      <c r="M177" s="3532">
        <f ca="1">'典型户型修正-办公'!S198</f>
        <v>71</v>
      </c>
      <c r="N177" s="3532">
        <f ca="1">'典型户型修正-办公'!R198</f>
        <v>14403</v>
      </c>
      <c r="O177" s="3532">
        <v>14318</v>
      </c>
      <c r="Y177" s="3536">
        <v>175</v>
      </c>
      <c r="Z177" s="3532">
        <v>4</v>
      </c>
      <c r="AA177" s="3532">
        <v>807</v>
      </c>
      <c r="AB177" s="3532">
        <v>50.33</v>
      </c>
      <c r="AC177" s="3532">
        <f ca="1">'典型户型修正-办公'!S926</f>
        <v>71</v>
      </c>
      <c r="AD177" s="3532">
        <f ca="1">'典型户型修正-办公'!R926</f>
        <v>14190</v>
      </c>
      <c r="AE177" s="3532">
        <v>14106</v>
      </c>
    </row>
    <row r="178" spans="1:36" ht="14.25" thickBot="1">
      <c r="A178" s="3536">
        <v>176</v>
      </c>
      <c r="B178" s="3532">
        <v>1</v>
      </c>
      <c r="C178" s="3532">
        <v>820</v>
      </c>
      <c r="D178" s="3532">
        <v>47.76</v>
      </c>
      <c r="E178" s="3532">
        <f ca="1">'典型户型修正-办公'!S614</f>
        <v>70</v>
      </c>
      <c r="F178" s="3532">
        <f ca="1">'典型户型修正-办公'!R614</f>
        <v>14691</v>
      </c>
      <c r="G178" s="3532">
        <v>14604</v>
      </c>
      <c r="I178" s="3536">
        <v>176</v>
      </c>
      <c r="J178" s="3532">
        <v>2</v>
      </c>
      <c r="K178" s="3532">
        <v>809</v>
      </c>
      <c r="L178" s="3532">
        <v>49.62</v>
      </c>
      <c r="M178" s="3532">
        <f ca="1">'典型户型修正-办公'!S199</f>
        <v>71</v>
      </c>
      <c r="N178" s="3532">
        <f ca="1">'典型户型修正-办公'!R199</f>
        <v>14403</v>
      </c>
      <c r="O178" s="3532">
        <v>14318</v>
      </c>
      <c r="Y178" s="3536">
        <v>176</v>
      </c>
      <c r="Z178" s="3532">
        <v>4</v>
      </c>
      <c r="AA178" s="3532">
        <v>808</v>
      </c>
      <c r="AB178" s="3532">
        <v>50.33</v>
      </c>
      <c r="AC178" s="3532">
        <f ca="1">'典型户型修正-办公'!S927</f>
        <v>71</v>
      </c>
      <c r="AD178" s="3532">
        <f ca="1">'典型户型修正-办公'!R927</f>
        <v>14190</v>
      </c>
      <c r="AE178" s="3532">
        <v>14106</v>
      </c>
      <c r="AH178" s="3537" t="s">
        <v>4104</v>
      </c>
      <c r="AI178" s="3538">
        <v>8188.99</v>
      </c>
      <c r="AJ178" s="3538">
        <v>2478</v>
      </c>
    </row>
    <row r="179" spans="1:36" ht="14.25" thickBot="1">
      <c r="A179" s="3536">
        <v>177</v>
      </c>
      <c r="B179" s="3532">
        <v>1</v>
      </c>
      <c r="C179" s="3532">
        <v>821</v>
      </c>
      <c r="D179" s="3532">
        <v>48.71</v>
      </c>
      <c r="E179" s="3532">
        <f ca="1">'典型户型修正-办公'!S615</f>
        <v>72</v>
      </c>
      <c r="F179" s="3532">
        <f ca="1">'典型户型修正-办公'!R615</f>
        <v>14691</v>
      </c>
      <c r="G179" s="3532">
        <v>14604</v>
      </c>
      <c r="I179" s="3536">
        <v>177</v>
      </c>
      <c r="J179" s="3532">
        <v>2</v>
      </c>
      <c r="K179" s="3532">
        <v>810</v>
      </c>
      <c r="L179" s="3532">
        <v>49.62</v>
      </c>
      <c r="M179" s="3532">
        <f ca="1">'典型户型修正-办公'!S200</f>
        <v>71</v>
      </c>
      <c r="N179" s="3532">
        <f ca="1">'典型户型修正-办公'!R200</f>
        <v>14403</v>
      </c>
      <c r="O179" s="3532">
        <v>14318</v>
      </c>
      <c r="Y179" s="3536">
        <v>177</v>
      </c>
      <c r="Z179" s="3532">
        <v>4</v>
      </c>
      <c r="AA179" s="3532">
        <v>809</v>
      </c>
      <c r="AB179" s="3532">
        <v>50.33</v>
      </c>
      <c r="AC179" s="3532">
        <f ca="1">'典型户型修正-办公'!S928</f>
        <v>71</v>
      </c>
      <c r="AD179" s="3532">
        <f ca="1">'典型户型修正-办公'!R928</f>
        <v>14190</v>
      </c>
      <c r="AE179" s="3532">
        <v>14106</v>
      </c>
    </row>
    <row r="180" spans="1:36" ht="14.25" thickBot="1">
      <c r="A180" s="3536">
        <v>178</v>
      </c>
      <c r="B180" s="3532">
        <v>1</v>
      </c>
      <c r="C180" s="3532">
        <v>822</v>
      </c>
      <c r="D180" s="3532">
        <v>49</v>
      </c>
      <c r="E180" s="3532">
        <f ca="1">'典型户型修正-办公'!S616</f>
        <v>72</v>
      </c>
      <c r="F180" s="3532">
        <f ca="1">'典型户型修正-办公'!R616</f>
        <v>14691</v>
      </c>
      <c r="G180" s="3532">
        <v>14604</v>
      </c>
      <c r="I180" s="3536">
        <v>178</v>
      </c>
      <c r="J180" s="3532">
        <v>2</v>
      </c>
      <c r="K180" s="3532">
        <v>811</v>
      </c>
      <c r="L180" s="3532">
        <v>49.62</v>
      </c>
      <c r="M180" s="3532">
        <f ca="1">'典型户型修正-办公'!S201</f>
        <v>71</v>
      </c>
      <c r="N180" s="3532">
        <f ca="1">'典型户型修正-办公'!R201</f>
        <v>14403</v>
      </c>
      <c r="O180" s="3532">
        <v>14318</v>
      </c>
      <c r="Y180" s="3536">
        <v>178</v>
      </c>
      <c r="Z180" s="3532">
        <v>4</v>
      </c>
      <c r="AA180" s="3532">
        <v>810</v>
      </c>
      <c r="AB180" s="3532">
        <v>50.33</v>
      </c>
      <c r="AC180" s="3532">
        <f ca="1">'典型户型修正-办公'!S929</f>
        <v>71</v>
      </c>
      <c r="AD180" s="3532">
        <f ca="1">'典型户型修正-办公'!R929</f>
        <v>14190</v>
      </c>
      <c r="AE180" s="3532">
        <v>14106</v>
      </c>
    </row>
    <row r="181" spans="1:36" ht="14.25" thickBot="1">
      <c r="A181" s="3536">
        <v>179</v>
      </c>
      <c r="B181" s="3532">
        <v>1</v>
      </c>
      <c r="C181" s="3532">
        <v>823</v>
      </c>
      <c r="D181" s="3532">
        <v>48.7</v>
      </c>
      <c r="E181" s="3532">
        <f ca="1">'典型户型修正-办公'!S617</f>
        <v>72</v>
      </c>
      <c r="F181" s="3532">
        <f ca="1">'典型户型修正-办公'!R617</f>
        <v>14691</v>
      </c>
      <c r="G181" s="3532">
        <v>14604</v>
      </c>
      <c r="I181" s="3536">
        <v>179</v>
      </c>
      <c r="J181" s="3532">
        <v>2</v>
      </c>
      <c r="K181" s="3532">
        <v>812</v>
      </c>
      <c r="L181" s="3532">
        <v>49.62</v>
      </c>
      <c r="M181" s="3532">
        <f ca="1">'典型户型修正-办公'!S202</f>
        <v>71</v>
      </c>
      <c r="N181" s="3532">
        <f ca="1">'典型户型修正-办公'!R202</f>
        <v>14403</v>
      </c>
      <c r="O181" s="3532">
        <v>14318</v>
      </c>
      <c r="Y181" s="3536">
        <v>179</v>
      </c>
      <c r="Z181" s="3532">
        <v>4</v>
      </c>
      <c r="AA181" s="3532">
        <v>811</v>
      </c>
      <c r="AB181" s="3532">
        <v>50.33</v>
      </c>
      <c r="AC181" s="3532">
        <f ca="1">'典型户型修正-办公'!S930</f>
        <v>71</v>
      </c>
      <c r="AD181" s="3532">
        <f ca="1">'典型户型修正-办公'!R930</f>
        <v>14190</v>
      </c>
      <c r="AE181" s="3532">
        <v>14106</v>
      </c>
    </row>
    <row r="182" spans="1:36" ht="14.25" thickBot="1">
      <c r="A182" s="3536">
        <v>180</v>
      </c>
      <c r="B182" s="3532">
        <v>1</v>
      </c>
      <c r="C182" s="3532">
        <v>824</v>
      </c>
      <c r="D182" s="3532">
        <v>73.150000000000006</v>
      </c>
      <c r="E182" s="3532">
        <f ca="1">'典型户型修正-办公'!S618</f>
        <v>109</v>
      </c>
      <c r="F182" s="3532">
        <f ca="1">'典型户型修正-办公'!R618</f>
        <v>14838</v>
      </c>
      <c r="G182" s="3532">
        <v>14750</v>
      </c>
      <c r="I182" s="3536">
        <v>180</v>
      </c>
      <c r="J182" s="3532">
        <v>2</v>
      </c>
      <c r="K182" s="3532">
        <v>813</v>
      </c>
      <c r="L182" s="3532">
        <v>49.62</v>
      </c>
      <c r="M182" s="3532">
        <f ca="1">'典型户型修正-办公'!S203</f>
        <v>71</v>
      </c>
      <c r="N182" s="3532">
        <f ca="1">'典型户型修正-办公'!R203</f>
        <v>14403</v>
      </c>
      <c r="O182" s="3532">
        <v>14318</v>
      </c>
      <c r="Y182" s="3536">
        <v>180</v>
      </c>
      <c r="Z182" s="3532">
        <v>4</v>
      </c>
      <c r="AA182" s="3532">
        <v>812</v>
      </c>
      <c r="AB182" s="3532">
        <v>50.33</v>
      </c>
      <c r="AC182" s="3532">
        <f ca="1">'典型户型修正-办公'!S931</f>
        <v>71</v>
      </c>
      <c r="AD182" s="3532">
        <f ca="1">'典型户型修正-办公'!R931</f>
        <v>14190</v>
      </c>
      <c r="AE182" s="3532">
        <v>14106</v>
      </c>
    </row>
    <row r="183" spans="1:36" ht="14.25" thickBot="1">
      <c r="A183" s="3536">
        <v>181</v>
      </c>
      <c r="B183" s="3532">
        <v>1</v>
      </c>
      <c r="C183" s="3532">
        <v>901</v>
      </c>
      <c r="D183" s="3532">
        <v>50.15</v>
      </c>
      <c r="E183" s="3532">
        <f ca="1">'典型户型修正-办公'!S619</f>
        <v>74</v>
      </c>
      <c r="F183" s="3532">
        <f ca="1">'典型户型修正-办公'!R619</f>
        <v>14691</v>
      </c>
      <c r="G183" s="3532">
        <v>14604</v>
      </c>
      <c r="I183" s="3536">
        <v>181</v>
      </c>
      <c r="J183" s="3532">
        <v>2</v>
      </c>
      <c r="K183" s="3532">
        <v>814</v>
      </c>
      <c r="L183" s="3532">
        <v>49.62</v>
      </c>
      <c r="M183" s="3532">
        <f ca="1">'典型户型修正-办公'!S204</f>
        <v>71</v>
      </c>
      <c r="N183" s="3532">
        <f ca="1">'典型户型修正-办公'!R204</f>
        <v>14403</v>
      </c>
      <c r="O183" s="3532">
        <v>14318</v>
      </c>
      <c r="Y183" s="3536">
        <v>181</v>
      </c>
      <c r="Z183" s="3532">
        <v>4</v>
      </c>
      <c r="AA183" s="3532">
        <v>813</v>
      </c>
      <c r="AB183" s="3532">
        <v>50.33</v>
      </c>
      <c r="AC183" s="3532">
        <f ca="1">'典型户型修正-办公'!S932</f>
        <v>71</v>
      </c>
      <c r="AD183" s="3532">
        <f ca="1">'典型户型修正-办公'!R932</f>
        <v>14190</v>
      </c>
      <c r="AE183" s="3532">
        <v>14106</v>
      </c>
    </row>
    <row r="184" spans="1:36" ht="14.25" thickBot="1">
      <c r="A184" s="3536">
        <v>182</v>
      </c>
      <c r="B184" s="3532">
        <v>1</v>
      </c>
      <c r="C184" s="3532">
        <v>902</v>
      </c>
      <c r="D184" s="3532">
        <v>49.74</v>
      </c>
      <c r="E184" s="3532">
        <f ca="1">'典型户型修正-办公'!S620</f>
        <v>73</v>
      </c>
      <c r="F184" s="3532">
        <f ca="1">'典型户型修正-办公'!R620</f>
        <v>14691</v>
      </c>
      <c r="G184" s="3532">
        <v>14604</v>
      </c>
      <c r="I184" s="3536">
        <v>182</v>
      </c>
      <c r="J184" s="3532">
        <v>2</v>
      </c>
      <c r="K184" s="3532">
        <v>815</v>
      </c>
      <c r="L184" s="3532">
        <v>49.62</v>
      </c>
      <c r="M184" s="3532">
        <f ca="1">'典型户型修正-办公'!S205</f>
        <v>71</v>
      </c>
      <c r="N184" s="3532">
        <f ca="1">'典型户型修正-办公'!R205</f>
        <v>14403</v>
      </c>
      <c r="O184" s="3532">
        <v>14318</v>
      </c>
      <c r="Y184" s="3536">
        <v>182</v>
      </c>
      <c r="Z184" s="3532">
        <v>4</v>
      </c>
      <c r="AA184" s="3532">
        <v>814</v>
      </c>
      <c r="AB184" s="3532">
        <v>50.33</v>
      </c>
      <c r="AC184" s="3532">
        <f ca="1">'典型户型修正-办公'!S933</f>
        <v>71</v>
      </c>
      <c r="AD184" s="3532">
        <f ca="1">'典型户型修正-办公'!R933</f>
        <v>14190</v>
      </c>
      <c r="AE184" s="3532">
        <v>14106</v>
      </c>
    </row>
    <row r="185" spans="1:36" ht="14.25" thickBot="1">
      <c r="A185" s="3536">
        <v>183</v>
      </c>
      <c r="B185" s="3532">
        <v>1</v>
      </c>
      <c r="C185" s="3532">
        <v>903</v>
      </c>
      <c r="D185" s="3532">
        <v>49.74</v>
      </c>
      <c r="E185" s="3532">
        <f ca="1">'典型户型修正-办公'!S621</f>
        <v>73</v>
      </c>
      <c r="F185" s="3532">
        <f ca="1">'典型户型修正-办公'!R621</f>
        <v>14691</v>
      </c>
      <c r="G185" s="3532">
        <v>14604</v>
      </c>
      <c r="I185" s="3536">
        <v>183</v>
      </c>
      <c r="J185" s="3532">
        <v>2</v>
      </c>
      <c r="K185" s="3532">
        <v>816</v>
      </c>
      <c r="L185" s="3532">
        <v>68.78</v>
      </c>
      <c r="M185" s="3532">
        <f ca="1">'典型户型修正-办公'!S206</f>
        <v>100</v>
      </c>
      <c r="N185" s="3532">
        <f ca="1">'典型户型修正-办公'!R206</f>
        <v>14547</v>
      </c>
      <c r="O185" s="3532">
        <v>14461</v>
      </c>
      <c r="Y185" s="3536">
        <v>183</v>
      </c>
      <c r="Z185" s="3532">
        <v>4</v>
      </c>
      <c r="AA185" s="3532">
        <v>815</v>
      </c>
      <c r="AB185" s="3532">
        <v>50.33</v>
      </c>
      <c r="AC185" s="3532">
        <f ca="1">'典型户型修正-办公'!S934</f>
        <v>71</v>
      </c>
      <c r="AD185" s="3532">
        <f ca="1">'典型户型修正-办公'!R934</f>
        <v>14190</v>
      </c>
      <c r="AE185" s="3532">
        <v>14106</v>
      </c>
    </row>
    <row r="186" spans="1:36" ht="14.25" thickBot="1">
      <c r="A186" s="3536">
        <v>184</v>
      </c>
      <c r="B186" s="3532">
        <v>1</v>
      </c>
      <c r="C186" s="3532">
        <v>904</v>
      </c>
      <c r="D186" s="3532">
        <v>49.74</v>
      </c>
      <c r="E186" s="3532">
        <f ca="1">'典型户型修正-办公'!S622</f>
        <v>73</v>
      </c>
      <c r="F186" s="3532">
        <f ca="1">'典型户型修正-办公'!R622</f>
        <v>14691</v>
      </c>
      <c r="G186" s="3532">
        <v>14604</v>
      </c>
      <c r="I186" s="3536">
        <v>184</v>
      </c>
      <c r="J186" s="3532">
        <v>2</v>
      </c>
      <c r="K186" s="3532">
        <v>817</v>
      </c>
      <c r="L186" s="3532">
        <v>38.1</v>
      </c>
      <c r="M186" s="3532">
        <f ca="1">'典型户型修正-办公'!S207</f>
        <v>55</v>
      </c>
      <c r="N186" s="3532">
        <f ca="1">'典型户型修正-办公'!R207</f>
        <v>14403</v>
      </c>
      <c r="O186" s="3532">
        <v>14318</v>
      </c>
      <c r="Y186" s="3536">
        <v>184</v>
      </c>
      <c r="Z186" s="3532">
        <v>4</v>
      </c>
      <c r="AA186" s="3532">
        <v>816</v>
      </c>
      <c r="AB186" s="3532">
        <v>69.77</v>
      </c>
      <c r="AC186" s="3532">
        <f ca="1">'典型户型修正-办公'!S935</f>
        <v>100</v>
      </c>
      <c r="AD186" s="3532">
        <f ca="1">'典型户型修正-办公'!R935</f>
        <v>14332</v>
      </c>
      <c r="AE186" s="3532">
        <v>14247</v>
      </c>
    </row>
    <row r="187" spans="1:36" ht="14.25" thickBot="1">
      <c r="A187" s="3536">
        <v>185</v>
      </c>
      <c r="B187" s="3532">
        <v>1</v>
      </c>
      <c r="C187" s="3532">
        <v>905</v>
      </c>
      <c r="D187" s="3532">
        <v>49.74</v>
      </c>
      <c r="E187" s="3532">
        <f ca="1">'典型户型修正-办公'!S623</f>
        <v>73</v>
      </c>
      <c r="F187" s="3532">
        <f ca="1">'典型户型修正-办公'!R623</f>
        <v>14691</v>
      </c>
      <c r="G187" s="3532">
        <v>14604</v>
      </c>
      <c r="I187" s="3536">
        <v>185</v>
      </c>
      <c r="J187" s="3532">
        <v>2</v>
      </c>
      <c r="K187" s="3532">
        <v>818</v>
      </c>
      <c r="L187" s="3532">
        <v>41.4</v>
      </c>
      <c r="M187" s="3532">
        <f ca="1">'典型户型修正-办公'!S208</f>
        <v>60</v>
      </c>
      <c r="N187" s="3532">
        <f ca="1">'典型户型修正-办公'!R208</f>
        <v>14403</v>
      </c>
      <c r="O187" s="3532">
        <v>14318</v>
      </c>
      <c r="Y187" s="3536">
        <v>185</v>
      </c>
      <c r="Z187" s="3532">
        <v>4</v>
      </c>
      <c r="AA187" s="3532">
        <v>817</v>
      </c>
      <c r="AB187" s="3532">
        <v>38.65</v>
      </c>
      <c r="AC187" s="3532">
        <f ca="1">'典型户型修正-办公'!S936</f>
        <v>55</v>
      </c>
      <c r="AD187" s="3532">
        <f ca="1">'典型户型修正-办公'!R936</f>
        <v>14190</v>
      </c>
      <c r="AE187" s="3532">
        <v>14106</v>
      </c>
    </row>
    <row r="188" spans="1:36" ht="14.25" thickBot="1">
      <c r="A188" s="3536">
        <v>186</v>
      </c>
      <c r="B188" s="3532">
        <v>1</v>
      </c>
      <c r="C188" s="3532">
        <v>906</v>
      </c>
      <c r="D188" s="3532">
        <v>49.74</v>
      </c>
      <c r="E188" s="3532">
        <f ca="1">'典型户型修正-办公'!S624</f>
        <v>73</v>
      </c>
      <c r="F188" s="3532">
        <f ca="1">'典型户型修正-办公'!R624</f>
        <v>14691</v>
      </c>
      <c r="G188" s="3532">
        <v>14604</v>
      </c>
      <c r="I188" s="3536">
        <v>186</v>
      </c>
      <c r="J188" s="3532">
        <v>2</v>
      </c>
      <c r="K188" s="3532">
        <v>819</v>
      </c>
      <c r="L188" s="3532">
        <v>44.09</v>
      </c>
      <c r="M188" s="3532">
        <f ca="1">'典型户型修正-办公'!S209</f>
        <v>64</v>
      </c>
      <c r="N188" s="3532">
        <f ca="1">'典型户型修正-办公'!R209</f>
        <v>14403</v>
      </c>
      <c r="O188" s="3532">
        <v>14318</v>
      </c>
      <c r="Y188" s="3536">
        <v>186</v>
      </c>
      <c r="Z188" s="3532">
        <v>4</v>
      </c>
      <c r="AA188" s="3532">
        <v>818</v>
      </c>
      <c r="AB188" s="3532">
        <v>41.99</v>
      </c>
      <c r="AC188" s="3532">
        <f ca="1">'典型户型修正-办公'!S937</f>
        <v>60</v>
      </c>
      <c r="AD188" s="3532">
        <f ca="1">'典型户型修正-办公'!R937</f>
        <v>14190</v>
      </c>
      <c r="AE188" s="3532">
        <v>14106</v>
      </c>
    </row>
    <row r="189" spans="1:36" ht="14.25" thickBot="1">
      <c r="A189" s="3536">
        <v>187</v>
      </c>
      <c r="B189" s="3532">
        <v>1</v>
      </c>
      <c r="C189" s="3532">
        <v>907</v>
      </c>
      <c r="D189" s="3532">
        <v>49.74</v>
      </c>
      <c r="E189" s="3532">
        <f ca="1">'典型户型修正-办公'!S625</f>
        <v>73</v>
      </c>
      <c r="F189" s="3532">
        <f ca="1">'典型户型修正-办公'!R625</f>
        <v>14691</v>
      </c>
      <c r="G189" s="3532">
        <v>14604</v>
      </c>
      <c r="I189" s="3536">
        <v>187</v>
      </c>
      <c r="J189" s="3532">
        <v>2</v>
      </c>
      <c r="K189" s="3532">
        <v>820</v>
      </c>
      <c r="L189" s="3532">
        <v>46.17</v>
      </c>
      <c r="M189" s="3532">
        <f ca="1">'典型户型修正-办公'!S210</f>
        <v>66</v>
      </c>
      <c r="N189" s="3532">
        <f ca="1">'典型户型修正-办公'!R210</f>
        <v>14403</v>
      </c>
      <c r="O189" s="3532">
        <v>14318</v>
      </c>
      <c r="Y189" s="3536">
        <v>187</v>
      </c>
      <c r="Z189" s="3532">
        <v>4</v>
      </c>
      <c r="AA189" s="3532">
        <v>819</v>
      </c>
      <c r="AB189" s="3532">
        <v>44.72</v>
      </c>
      <c r="AC189" s="3532">
        <f ca="1">'典型户型修正-办公'!S938</f>
        <v>63</v>
      </c>
      <c r="AD189" s="3532">
        <f ca="1">'典型户型修正-办公'!R938</f>
        <v>14190</v>
      </c>
      <c r="AE189" s="3532">
        <v>14106</v>
      </c>
    </row>
    <row r="190" spans="1:36" ht="14.25" thickBot="1">
      <c r="A190" s="3536">
        <v>188</v>
      </c>
      <c r="B190" s="3532">
        <v>1</v>
      </c>
      <c r="C190" s="3532">
        <v>908</v>
      </c>
      <c r="D190" s="3532">
        <v>49.74</v>
      </c>
      <c r="E190" s="3532">
        <f ca="1">'典型户型修正-办公'!S626</f>
        <v>73</v>
      </c>
      <c r="F190" s="3532">
        <f ca="1">'典型户型修正-办公'!R626</f>
        <v>14691</v>
      </c>
      <c r="G190" s="3532">
        <v>14604</v>
      </c>
      <c r="I190" s="3536">
        <v>188</v>
      </c>
      <c r="J190" s="3532">
        <v>2</v>
      </c>
      <c r="K190" s="3532">
        <v>821</v>
      </c>
      <c r="L190" s="3532">
        <v>47.65</v>
      </c>
      <c r="M190" s="3532">
        <f ca="1">'典型户型修正-办公'!S211</f>
        <v>69</v>
      </c>
      <c r="N190" s="3532">
        <f ca="1">'典型户型修正-办公'!R211</f>
        <v>14403</v>
      </c>
      <c r="O190" s="3532">
        <v>14318</v>
      </c>
      <c r="Y190" s="3536">
        <v>188</v>
      </c>
      <c r="Z190" s="3532">
        <v>4</v>
      </c>
      <c r="AA190" s="3532">
        <v>820</v>
      </c>
      <c r="AB190" s="3532">
        <v>46.83</v>
      </c>
      <c r="AC190" s="3532">
        <f ca="1">'典型户型修正-办公'!S939</f>
        <v>66</v>
      </c>
      <c r="AD190" s="3532">
        <f ca="1">'典型户型修正-办公'!R939</f>
        <v>14190</v>
      </c>
      <c r="AE190" s="3532">
        <v>14106</v>
      </c>
    </row>
    <row r="191" spans="1:36" ht="14.25" thickBot="1">
      <c r="A191" s="3536">
        <v>189</v>
      </c>
      <c r="B191" s="3532">
        <v>1</v>
      </c>
      <c r="C191" s="3532">
        <v>909</v>
      </c>
      <c r="D191" s="3532">
        <v>49.74</v>
      </c>
      <c r="E191" s="3532">
        <f ca="1">'典型户型修正-办公'!S627</f>
        <v>73</v>
      </c>
      <c r="F191" s="3532">
        <f ca="1">'典型户型修正-办公'!R627</f>
        <v>14691</v>
      </c>
      <c r="G191" s="3532">
        <v>14604</v>
      </c>
      <c r="I191" s="3536">
        <v>189</v>
      </c>
      <c r="J191" s="3532">
        <v>2</v>
      </c>
      <c r="K191" s="3532">
        <v>822</v>
      </c>
      <c r="L191" s="3532">
        <v>48.6</v>
      </c>
      <c r="M191" s="3532">
        <f ca="1">'典型户型修正-办公'!S212</f>
        <v>70</v>
      </c>
      <c r="N191" s="3532">
        <f ca="1">'典型户型修正-办公'!R212</f>
        <v>14403</v>
      </c>
      <c r="O191" s="3532">
        <v>14318</v>
      </c>
      <c r="Y191" s="3536">
        <v>189</v>
      </c>
      <c r="Z191" s="3532">
        <v>4</v>
      </c>
      <c r="AA191" s="3532">
        <v>821</v>
      </c>
      <c r="AB191" s="3532">
        <v>48.33</v>
      </c>
      <c r="AC191" s="3532">
        <f ca="1">'典型户型修正-办公'!S940</f>
        <v>69</v>
      </c>
      <c r="AD191" s="3532">
        <f ca="1">'典型户型修正-办公'!R940</f>
        <v>14190</v>
      </c>
      <c r="AE191" s="3532">
        <v>14106</v>
      </c>
    </row>
    <row r="192" spans="1:36" ht="14.25" thickBot="1">
      <c r="A192" s="3536">
        <v>190</v>
      </c>
      <c r="B192" s="3532">
        <v>1</v>
      </c>
      <c r="C192" s="3532">
        <v>910</v>
      </c>
      <c r="D192" s="3532">
        <v>49.74</v>
      </c>
      <c r="E192" s="3532">
        <f ca="1">'典型户型修正-办公'!S628</f>
        <v>73</v>
      </c>
      <c r="F192" s="3532">
        <f ca="1">'典型户型修正-办公'!R628</f>
        <v>14691</v>
      </c>
      <c r="G192" s="3532">
        <v>14604</v>
      </c>
      <c r="I192" s="3536">
        <v>190</v>
      </c>
      <c r="J192" s="3532">
        <v>2</v>
      </c>
      <c r="K192" s="3532">
        <v>823</v>
      </c>
      <c r="L192" s="3532">
        <v>48.89</v>
      </c>
      <c r="M192" s="3532">
        <f ca="1">'典型户型修正-办公'!S213</f>
        <v>70</v>
      </c>
      <c r="N192" s="3532">
        <f ca="1">'典型户型修正-办公'!R213</f>
        <v>14403</v>
      </c>
      <c r="O192" s="3532">
        <v>14318</v>
      </c>
      <c r="Y192" s="3536">
        <v>190</v>
      </c>
      <c r="Z192" s="3532">
        <v>4</v>
      </c>
      <c r="AA192" s="3532">
        <v>822</v>
      </c>
      <c r="AB192" s="3532">
        <v>49.3</v>
      </c>
      <c r="AC192" s="3532">
        <f ca="1">'典型户型修正-办公'!S941</f>
        <v>70</v>
      </c>
      <c r="AD192" s="3532">
        <f ca="1">'典型户型修正-办公'!R941</f>
        <v>14190</v>
      </c>
      <c r="AE192" s="3532">
        <v>14106</v>
      </c>
    </row>
    <row r="193" spans="1:31" ht="14.25" thickBot="1">
      <c r="A193" s="3536">
        <v>191</v>
      </c>
      <c r="B193" s="3532">
        <v>1</v>
      </c>
      <c r="C193" s="3532">
        <v>911</v>
      </c>
      <c r="D193" s="3532">
        <v>49.74</v>
      </c>
      <c r="E193" s="3532">
        <f ca="1">'典型户型修正-办公'!S629</f>
        <v>73</v>
      </c>
      <c r="F193" s="3532">
        <f ca="1">'典型户型修正-办公'!R629</f>
        <v>14691</v>
      </c>
      <c r="G193" s="3532">
        <v>14604</v>
      </c>
      <c r="I193" s="3536">
        <v>191</v>
      </c>
      <c r="J193" s="3532">
        <v>2</v>
      </c>
      <c r="K193" s="3532">
        <v>824</v>
      </c>
      <c r="L193" s="3532">
        <v>48.59</v>
      </c>
      <c r="M193" s="3532">
        <f ca="1">'典型户型修正-办公'!S214</f>
        <v>70</v>
      </c>
      <c r="N193" s="3532">
        <f ca="1">'典型户型修正-办公'!R214</f>
        <v>14403</v>
      </c>
      <c r="O193" s="3532">
        <v>14318</v>
      </c>
      <c r="Y193" s="3536">
        <v>191</v>
      </c>
      <c r="Z193" s="3532">
        <v>4</v>
      </c>
      <c r="AA193" s="3532">
        <v>823</v>
      </c>
      <c r="AB193" s="3532">
        <v>49.59</v>
      </c>
      <c r="AC193" s="3532">
        <f ca="1">'典型户型修正-办公'!S942</f>
        <v>70</v>
      </c>
      <c r="AD193" s="3532">
        <f ca="1">'典型户型修正-办公'!R942</f>
        <v>14190</v>
      </c>
      <c r="AE193" s="3532">
        <v>14106</v>
      </c>
    </row>
    <row r="194" spans="1:31" ht="14.25" thickBot="1">
      <c r="A194" s="3536">
        <v>192</v>
      </c>
      <c r="B194" s="3532">
        <v>1</v>
      </c>
      <c r="C194" s="3532">
        <v>912</v>
      </c>
      <c r="D194" s="3532">
        <v>49.74</v>
      </c>
      <c r="E194" s="3532">
        <f ca="1">'典型户型修正-办公'!S630</f>
        <v>73</v>
      </c>
      <c r="F194" s="3532">
        <f ca="1">'典型户型修正-办公'!R630</f>
        <v>14691</v>
      </c>
      <c r="G194" s="3532">
        <v>14604</v>
      </c>
      <c r="I194" s="3536">
        <v>192</v>
      </c>
      <c r="J194" s="3532">
        <v>2</v>
      </c>
      <c r="K194" s="3532">
        <v>825</v>
      </c>
      <c r="L194" s="3532">
        <v>47.73</v>
      </c>
      <c r="M194" s="3532">
        <f ca="1">'典型户型修正-办公'!S215</f>
        <v>69</v>
      </c>
      <c r="N194" s="3532">
        <f ca="1">'典型户型修正-办公'!R215</f>
        <v>14403</v>
      </c>
      <c r="O194" s="3532">
        <v>14318</v>
      </c>
      <c r="Y194" s="3536">
        <v>192</v>
      </c>
      <c r="Z194" s="3532">
        <v>4</v>
      </c>
      <c r="AA194" s="3532">
        <v>824</v>
      </c>
      <c r="AB194" s="3532">
        <v>49.28</v>
      </c>
      <c r="AC194" s="3532">
        <f ca="1">'典型户型修正-办公'!S943</f>
        <v>70</v>
      </c>
      <c r="AD194" s="3532">
        <f ca="1">'典型户型修正-办公'!R943</f>
        <v>14190</v>
      </c>
      <c r="AE194" s="3532">
        <v>14106</v>
      </c>
    </row>
    <row r="195" spans="1:31" ht="14.25" thickBot="1">
      <c r="A195" s="3536">
        <v>193</v>
      </c>
      <c r="B195" s="3532">
        <v>1</v>
      </c>
      <c r="C195" s="3532">
        <v>913</v>
      </c>
      <c r="D195" s="3532">
        <v>49.74</v>
      </c>
      <c r="E195" s="3532">
        <f ca="1">'典型户型修正-办公'!S631</f>
        <v>73</v>
      </c>
      <c r="F195" s="3532">
        <f ca="1">'典型户型修正-办公'!R631</f>
        <v>14691</v>
      </c>
      <c r="G195" s="3532">
        <v>14604</v>
      </c>
      <c r="I195" s="3536">
        <v>193</v>
      </c>
      <c r="J195" s="3532">
        <v>2</v>
      </c>
      <c r="K195" s="3532">
        <v>826</v>
      </c>
      <c r="L195" s="3532">
        <v>70.2</v>
      </c>
      <c r="M195" s="3532">
        <f ca="1">'典型户型修正-办公'!S216</f>
        <v>102</v>
      </c>
      <c r="N195" s="3532">
        <f ca="1">'典型户型修正-办公'!R216</f>
        <v>14547</v>
      </c>
      <c r="O195" s="3532">
        <v>14461</v>
      </c>
      <c r="Y195" s="3536">
        <v>193</v>
      </c>
      <c r="Z195" s="3532">
        <v>4</v>
      </c>
      <c r="AA195" s="3532">
        <v>825</v>
      </c>
      <c r="AB195" s="3532">
        <v>48.41</v>
      </c>
      <c r="AC195" s="3532">
        <f ca="1">'典型户型修正-办公'!S944</f>
        <v>69</v>
      </c>
      <c r="AD195" s="3532">
        <f ca="1">'典型户型修正-办公'!R944</f>
        <v>14190</v>
      </c>
      <c r="AE195" s="3532">
        <v>14106</v>
      </c>
    </row>
    <row r="196" spans="1:31" ht="14.25" thickBot="1">
      <c r="A196" s="3536">
        <v>194</v>
      </c>
      <c r="B196" s="3532">
        <v>1</v>
      </c>
      <c r="C196" s="3539">
        <v>914</v>
      </c>
      <c r="D196" s="3532">
        <v>49.74</v>
      </c>
      <c r="E196" s="3532">
        <f ca="1">'典型户型修正-办公'!S632</f>
        <v>73</v>
      </c>
      <c r="F196" s="3532">
        <f ca="1">'典型户型修正-办公'!R632</f>
        <v>14691</v>
      </c>
      <c r="G196" s="3532">
        <v>14604</v>
      </c>
      <c r="I196" s="3536">
        <v>194</v>
      </c>
      <c r="J196" s="3532">
        <v>2</v>
      </c>
      <c r="K196" s="3532">
        <v>901</v>
      </c>
      <c r="L196" s="3532">
        <v>51.46</v>
      </c>
      <c r="M196" s="3532">
        <f ca="1">'典型户型修正-办公'!S217</f>
        <v>74</v>
      </c>
      <c r="N196" s="3532">
        <f ca="1">'典型户型修正-办公'!R217</f>
        <v>14403</v>
      </c>
      <c r="O196" s="3532">
        <v>14318</v>
      </c>
      <c r="Y196" s="3536">
        <v>194</v>
      </c>
      <c r="Z196" s="3532">
        <v>4</v>
      </c>
      <c r="AA196" s="3532">
        <v>826</v>
      </c>
      <c r="AB196" s="3532">
        <v>47.44</v>
      </c>
      <c r="AC196" s="3532">
        <f ca="1">'典型户型修正-办公'!S945</f>
        <v>67</v>
      </c>
      <c r="AD196" s="3532">
        <f ca="1">'典型户型修正-办公'!R945</f>
        <v>14190</v>
      </c>
      <c r="AE196" s="3532">
        <v>14106</v>
      </c>
    </row>
    <row r="197" spans="1:31" ht="14.25" thickBot="1">
      <c r="A197" s="3536">
        <v>195</v>
      </c>
      <c r="B197" s="3532">
        <v>1</v>
      </c>
      <c r="C197" s="3532">
        <v>915</v>
      </c>
      <c r="D197" s="3532">
        <v>68.94</v>
      </c>
      <c r="E197" s="3532">
        <f ca="1">'典型户型修正-办公'!S633</f>
        <v>102</v>
      </c>
      <c r="F197" s="3532">
        <f ca="1">'典型户型修正-办公'!R633</f>
        <v>14838</v>
      </c>
      <c r="G197" s="3532">
        <v>14750</v>
      </c>
      <c r="I197" s="3536">
        <v>195</v>
      </c>
      <c r="J197" s="3532">
        <v>2</v>
      </c>
      <c r="K197" s="3532">
        <v>902</v>
      </c>
      <c r="L197" s="3532">
        <v>49.62</v>
      </c>
      <c r="M197" s="3532">
        <f ca="1">'典型户型修正-办公'!S218</f>
        <v>71</v>
      </c>
      <c r="N197" s="3532">
        <f ca="1">'典型户型修正-办公'!R218</f>
        <v>14403</v>
      </c>
      <c r="O197" s="3532">
        <v>14318</v>
      </c>
      <c r="Y197" s="3536">
        <v>195</v>
      </c>
      <c r="Z197" s="3532">
        <v>4</v>
      </c>
      <c r="AA197" s="3532">
        <v>901</v>
      </c>
      <c r="AB197" s="3532">
        <v>52.2</v>
      </c>
      <c r="AC197" s="3532">
        <f ca="1">'典型户型修正-办公'!S946</f>
        <v>75</v>
      </c>
      <c r="AD197" s="3532">
        <f ca="1">'典型户型修正-办公'!R946</f>
        <v>14403</v>
      </c>
      <c r="AE197" s="3532">
        <v>14318</v>
      </c>
    </row>
    <row r="198" spans="1:31" ht="14.25" thickBot="1">
      <c r="A198" s="3536">
        <v>196</v>
      </c>
      <c r="B198" s="3532">
        <v>1</v>
      </c>
      <c r="C198" s="3532">
        <v>916</v>
      </c>
      <c r="D198" s="3532">
        <v>38.19</v>
      </c>
      <c r="E198" s="3532">
        <f ca="1">'典型户型修正-办公'!S634</f>
        <v>56</v>
      </c>
      <c r="F198" s="3532">
        <f ca="1">'典型户型修正-办公'!R634</f>
        <v>14691</v>
      </c>
      <c r="G198" s="3532">
        <v>14604</v>
      </c>
      <c r="I198" s="3536">
        <v>196</v>
      </c>
      <c r="J198" s="3532">
        <v>2</v>
      </c>
      <c r="K198" s="3532">
        <v>903</v>
      </c>
      <c r="L198" s="3532">
        <v>49.62</v>
      </c>
      <c r="M198" s="3532">
        <f ca="1">'典型户型修正-办公'!S219</f>
        <v>71</v>
      </c>
      <c r="N198" s="3532">
        <f ca="1">'典型户型修正-办公'!R219</f>
        <v>14403</v>
      </c>
      <c r="O198" s="3532">
        <v>14318</v>
      </c>
      <c r="Y198" s="3536">
        <v>196</v>
      </c>
      <c r="Z198" s="3532">
        <v>4</v>
      </c>
      <c r="AA198" s="3532">
        <v>902</v>
      </c>
      <c r="AB198" s="3532">
        <v>50.33</v>
      </c>
      <c r="AC198" s="3532">
        <f ca="1">'典型户型修正-办公'!S947</f>
        <v>72</v>
      </c>
      <c r="AD198" s="3532">
        <f ca="1">'典型户型修正-办公'!R947</f>
        <v>14403</v>
      </c>
      <c r="AE198" s="3532">
        <v>14318</v>
      </c>
    </row>
    <row r="199" spans="1:31" ht="14.25" thickBot="1">
      <c r="A199" s="3536">
        <v>197</v>
      </c>
      <c r="B199" s="3532">
        <v>1</v>
      </c>
      <c r="C199" s="3532">
        <v>917</v>
      </c>
      <c r="D199" s="3532">
        <v>41.5</v>
      </c>
      <c r="E199" s="3532">
        <f ca="1">'典型户型修正-办公'!S635</f>
        <v>61</v>
      </c>
      <c r="F199" s="3532">
        <f ca="1">'典型户型修正-办公'!R635</f>
        <v>14691</v>
      </c>
      <c r="G199" s="3532">
        <v>14604</v>
      </c>
      <c r="I199" s="3536">
        <v>197</v>
      </c>
      <c r="J199" s="3532">
        <v>2</v>
      </c>
      <c r="K199" s="3532">
        <v>904</v>
      </c>
      <c r="L199" s="3532">
        <v>49.62</v>
      </c>
      <c r="M199" s="3532">
        <f ca="1">'典型户型修正-办公'!S220</f>
        <v>71</v>
      </c>
      <c r="N199" s="3532">
        <f ca="1">'典型户型修正-办公'!R220</f>
        <v>14403</v>
      </c>
      <c r="O199" s="3532">
        <v>14318</v>
      </c>
      <c r="Y199" s="3536">
        <v>197</v>
      </c>
      <c r="Z199" s="3532">
        <v>4</v>
      </c>
      <c r="AA199" s="3532">
        <v>903</v>
      </c>
      <c r="AB199" s="3532">
        <v>50.33</v>
      </c>
      <c r="AC199" s="3532">
        <f ca="1">'典型户型修正-办公'!S948</f>
        <v>72</v>
      </c>
      <c r="AD199" s="3532">
        <f ca="1">'典型户型修正-办公'!R948</f>
        <v>14403</v>
      </c>
      <c r="AE199" s="3532">
        <v>14318</v>
      </c>
    </row>
    <row r="200" spans="1:31" ht="14.25" thickBot="1">
      <c r="A200" s="3536">
        <v>198</v>
      </c>
      <c r="B200" s="3532">
        <v>1</v>
      </c>
      <c r="C200" s="3532">
        <v>918</v>
      </c>
      <c r="D200" s="3532">
        <v>44.19</v>
      </c>
      <c r="E200" s="3532">
        <f ca="1">'典型户型修正-办公'!S636</f>
        <v>65</v>
      </c>
      <c r="F200" s="3532">
        <f ca="1">'典型户型修正-办公'!R636</f>
        <v>14691</v>
      </c>
      <c r="G200" s="3532">
        <v>14604</v>
      </c>
      <c r="I200" s="3536">
        <v>198</v>
      </c>
      <c r="J200" s="3532">
        <v>2</v>
      </c>
      <c r="K200" s="3532">
        <v>905</v>
      </c>
      <c r="L200" s="3532">
        <v>49.62</v>
      </c>
      <c r="M200" s="3532">
        <f ca="1">'典型户型修正-办公'!S221</f>
        <v>71</v>
      </c>
      <c r="N200" s="3532">
        <f ca="1">'典型户型修正-办公'!R221</f>
        <v>14403</v>
      </c>
      <c r="O200" s="3532">
        <v>14318</v>
      </c>
      <c r="Y200" s="3536">
        <v>198</v>
      </c>
      <c r="Z200" s="3532">
        <v>4</v>
      </c>
      <c r="AA200" s="3532">
        <v>904</v>
      </c>
      <c r="AB200" s="3532">
        <v>50.33</v>
      </c>
      <c r="AC200" s="3532">
        <f ca="1">'典型户型修正-办公'!S949</f>
        <v>72</v>
      </c>
      <c r="AD200" s="3532">
        <f ca="1">'典型户型修正-办公'!R949</f>
        <v>14403</v>
      </c>
      <c r="AE200" s="3532">
        <v>14318</v>
      </c>
    </row>
    <row r="201" spans="1:31" ht="14.25" thickBot="1">
      <c r="A201" s="3536">
        <v>199</v>
      </c>
      <c r="B201" s="3532">
        <v>1</v>
      </c>
      <c r="C201" s="3532">
        <v>919</v>
      </c>
      <c r="D201" s="3532">
        <v>46.28</v>
      </c>
      <c r="E201" s="3532">
        <f ca="1">'典型户型修正-办公'!S637</f>
        <v>68</v>
      </c>
      <c r="F201" s="3532">
        <f ca="1">'典型户型修正-办公'!R637</f>
        <v>14691</v>
      </c>
      <c r="G201" s="3532">
        <v>14604</v>
      </c>
      <c r="I201" s="3536">
        <v>199</v>
      </c>
      <c r="J201" s="3532">
        <v>2</v>
      </c>
      <c r="K201" s="3532">
        <v>906</v>
      </c>
      <c r="L201" s="3532">
        <v>49.62</v>
      </c>
      <c r="M201" s="3532">
        <f ca="1">'典型户型修正-办公'!S222</f>
        <v>71</v>
      </c>
      <c r="N201" s="3532">
        <f ca="1">'典型户型修正-办公'!R222</f>
        <v>14403</v>
      </c>
      <c r="O201" s="3532">
        <v>14318</v>
      </c>
      <c r="Y201" s="3536">
        <v>199</v>
      </c>
      <c r="Z201" s="3532">
        <v>4</v>
      </c>
      <c r="AA201" s="3532">
        <v>905</v>
      </c>
      <c r="AB201" s="3532">
        <v>50.33</v>
      </c>
      <c r="AC201" s="3532">
        <f ca="1">'典型户型修正-办公'!S950</f>
        <v>72</v>
      </c>
      <c r="AD201" s="3532">
        <f ca="1">'典型户型修正-办公'!R950</f>
        <v>14403</v>
      </c>
      <c r="AE201" s="3532">
        <v>14318</v>
      </c>
    </row>
    <row r="202" spans="1:31" ht="14.25" thickBot="1">
      <c r="A202" s="3536">
        <v>200</v>
      </c>
      <c r="B202" s="3532">
        <v>1</v>
      </c>
      <c r="C202" s="3532">
        <v>920</v>
      </c>
      <c r="D202" s="3532">
        <v>47.76</v>
      </c>
      <c r="E202" s="3532">
        <f ca="1">'典型户型修正-办公'!S638</f>
        <v>70</v>
      </c>
      <c r="F202" s="3532">
        <f ca="1">'典型户型修正-办公'!R638</f>
        <v>14691</v>
      </c>
      <c r="G202" s="3532">
        <v>14604</v>
      </c>
      <c r="I202" s="3536">
        <v>200</v>
      </c>
      <c r="J202" s="3532">
        <v>2</v>
      </c>
      <c r="K202" s="3532">
        <v>907</v>
      </c>
      <c r="L202" s="3532">
        <v>49.62</v>
      </c>
      <c r="M202" s="3532">
        <f ca="1">'典型户型修正-办公'!S223</f>
        <v>71</v>
      </c>
      <c r="N202" s="3532">
        <f ca="1">'典型户型修正-办公'!R223</f>
        <v>14403</v>
      </c>
      <c r="O202" s="3532">
        <v>14318</v>
      </c>
      <c r="Y202" s="3536">
        <v>200</v>
      </c>
      <c r="Z202" s="3532">
        <v>4</v>
      </c>
      <c r="AA202" s="3532">
        <v>906</v>
      </c>
      <c r="AB202" s="3532">
        <v>50.33</v>
      </c>
      <c r="AC202" s="3532">
        <f ca="1">'典型户型修正-办公'!S951</f>
        <v>72</v>
      </c>
      <c r="AD202" s="3532">
        <f ca="1">'典型户型修正-办公'!R951</f>
        <v>14403</v>
      </c>
      <c r="AE202" s="3532">
        <v>14318</v>
      </c>
    </row>
    <row r="203" spans="1:31" ht="14.25" thickBot="1">
      <c r="A203" s="3536">
        <v>201</v>
      </c>
      <c r="B203" s="3532">
        <v>1</v>
      </c>
      <c r="C203" s="3532">
        <v>921</v>
      </c>
      <c r="D203" s="3532">
        <v>48.71</v>
      </c>
      <c r="E203" s="3532">
        <f ca="1">'典型户型修正-办公'!S639</f>
        <v>72</v>
      </c>
      <c r="F203" s="3532">
        <f ca="1">'典型户型修正-办公'!R639</f>
        <v>14691</v>
      </c>
      <c r="G203" s="3532">
        <v>14604</v>
      </c>
      <c r="I203" s="3536">
        <v>201</v>
      </c>
      <c r="J203" s="3532">
        <v>2</v>
      </c>
      <c r="K203" s="3532">
        <v>908</v>
      </c>
      <c r="L203" s="3532">
        <v>49.62</v>
      </c>
      <c r="M203" s="3532">
        <f ca="1">'典型户型修正-办公'!S224</f>
        <v>71</v>
      </c>
      <c r="N203" s="3532">
        <f ca="1">'典型户型修正-办公'!R224</f>
        <v>14403</v>
      </c>
      <c r="O203" s="3532">
        <v>14318</v>
      </c>
      <c r="Y203" s="3536">
        <v>201</v>
      </c>
      <c r="Z203" s="3532">
        <v>4</v>
      </c>
      <c r="AA203" s="3532">
        <v>907</v>
      </c>
      <c r="AB203" s="3532">
        <v>50.33</v>
      </c>
      <c r="AC203" s="3532">
        <f ca="1">'典型户型修正-办公'!S952</f>
        <v>72</v>
      </c>
      <c r="AD203" s="3532">
        <f ca="1">'典型户型修正-办公'!R952</f>
        <v>14403</v>
      </c>
      <c r="AE203" s="3532">
        <v>14318</v>
      </c>
    </row>
    <row r="204" spans="1:31" ht="14.25" thickBot="1">
      <c r="A204" s="3536">
        <v>202</v>
      </c>
      <c r="B204" s="3532">
        <v>1</v>
      </c>
      <c r="C204" s="3532">
        <v>922</v>
      </c>
      <c r="D204" s="3532">
        <v>49</v>
      </c>
      <c r="E204" s="3532">
        <f ca="1">'典型户型修正-办公'!S640</f>
        <v>72</v>
      </c>
      <c r="F204" s="3532">
        <f ca="1">'典型户型修正-办公'!R640</f>
        <v>14691</v>
      </c>
      <c r="G204" s="3532">
        <v>14604</v>
      </c>
      <c r="I204" s="3536">
        <v>202</v>
      </c>
      <c r="J204" s="3532">
        <v>2</v>
      </c>
      <c r="K204" s="3532">
        <v>909</v>
      </c>
      <c r="L204" s="3532">
        <v>49.62</v>
      </c>
      <c r="M204" s="3532">
        <f ca="1">'典型户型修正-办公'!S225</f>
        <v>71</v>
      </c>
      <c r="N204" s="3532">
        <f ca="1">'典型户型修正-办公'!R225</f>
        <v>14403</v>
      </c>
      <c r="O204" s="3532">
        <v>14318</v>
      </c>
      <c r="Y204" s="3536">
        <v>202</v>
      </c>
      <c r="Z204" s="3532">
        <v>4</v>
      </c>
      <c r="AA204" s="3532">
        <v>908</v>
      </c>
      <c r="AB204" s="3532">
        <v>50.33</v>
      </c>
      <c r="AC204" s="3532">
        <f ca="1">'典型户型修正-办公'!S953</f>
        <v>72</v>
      </c>
      <c r="AD204" s="3532">
        <f ca="1">'典型户型修正-办公'!R953</f>
        <v>14403</v>
      </c>
      <c r="AE204" s="3532">
        <v>14318</v>
      </c>
    </row>
    <row r="205" spans="1:31" ht="14.25" thickBot="1">
      <c r="A205" s="3536">
        <v>203</v>
      </c>
      <c r="B205" s="3532">
        <v>1</v>
      </c>
      <c r="C205" s="3532">
        <v>923</v>
      </c>
      <c r="D205" s="3532">
        <v>48.7</v>
      </c>
      <c r="E205" s="3532">
        <f ca="1">'典型户型修正-办公'!S641</f>
        <v>72</v>
      </c>
      <c r="F205" s="3532">
        <f ca="1">'典型户型修正-办公'!R641</f>
        <v>14691</v>
      </c>
      <c r="G205" s="3532">
        <v>14604</v>
      </c>
      <c r="I205" s="3536">
        <v>203</v>
      </c>
      <c r="J205" s="3532">
        <v>2</v>
      </c>
      <c r="K205" s="3532">
        <v>910</v>
      </c>
      <c r="L205" s="3532">
        <v>49.62</v>
      </c>
      <c r="M205" s="3532">
        <f ca="1">'典型户型修正-办公'!S226</f>
        <v>71</v>
      </c>
      <c r="N205" s="3532">
        <f ca="1">'典型户型修正-办公'!R226</f>
        <v>14403</v>
      </c>
      <c r="O205" s="3532">
        <v>14318</v>
      </c>
      <c r="Y205" s="3536">
        <v>203</v>
      </c>
      <c r="Z205" s="3532">
        <v>4</v>
      </c>
      <c r="AA205" s="3532">
        <v>909</v>
      </c>
      <c r="AB205" s="3532">
        <v>50.33</v>
      </c>
      <c r="AC205" s="3532">
        <f ca="1">'典型户型修正-办公'!S954</f>
        <v>72</v>
      </c>
      <c r="AD205" s="3532">
        <f ca="1">'典型户型修正-办公'!R954</f>
        <v>14403</v>
      </c>
      <c r="AE205" s="3532">
        <v>14318</v>
      </c>
    </row>
    <row r="206" spans="1:31" ht="14.25" thickBot="1">
      <c r="A206" s="3536">
        <v>204</v>
      </c>
      <c r="B206" s="3532">
        <v>1</v>
      </c>
      <c r="C206" s="3532">
        <v>924</v>
      </c>
      <c r="D206" s="3532">
        <v>73.150000000000006</v>
      </c>
      <c r="E206" s="3532">
        <f ca="1">'典型户型修正-办公'!S642</f>
        <v>109</v>
      </c>
      <c r="F206" s="3532">
        <f ca="1">'典型户型修正-办公'!R642</f>
        <v>14838</v>
      </c>
      <c r="G206" s="3532">
        <v>14750</v>
      </c>
      <c r="I206" s="3536">
        <v>204</v>
      </c>
      <c r="J206" s="3532">
        <v>2</v>
      </c>
      <c r="K206" s="3532">
        <v>911</v>
      </c>
      <c r="L206" s="3532">
        <v>49.62</v>
      </c>
      <c r="M206" s="3532">
        <f ca="1">'典型户型修正-办公'!S227</f>
        <v>71</v>
      </c>
      <c r="N206" s="3532">
        <f ca="1">'典型户型修正-办公'!R227</f>
        <v>14403</v>
      </c>
      <c r="O206" s="3532">
        <v>14318</v>
      </c>
      <c r="Y206" s="3536">
        <v>204</v>
      </c>
      <c r="Z206" s="3532">
        <v>4</v>
      </c>
      <c r="AA206" s="3532">
        <v>910</v>
      </c>
      <c r="AB206" s="3532">
        <v>50.33</v>
      </c>
      <c r="AC206" s="3532">
        <f ca="1">'典型户型修正-办公'!S955</f>
        <v>72</v>
      </c>
      <c r="AD206" s="3532">
        <f ca="1">'典型户型修正-办公'!R955</f>
        <v>14403</v>
      </c>
      <c r="AE206" s="3532">
        <v>14318</v>
      </c>
    </row>
    <row r="207" spans="1:31" ht="14.25" thickBot="1">
      <c r="A207" s="3536">
        <v>205</v>
      </c>
      <c r="B207" s="3532">
        <v>1</v>
      </c>
      <c r="C207" s="3532">
        <v>1001</v>
      </c>
      <c r="D207" s="3532">
        <v>50.15</v>
      </c>
      <c r="E207" s="3532">
        <f ca="1">'典型户型修正-办公'!S643</f>
        <v>74</v>
      </c>
      <c r="F207" s="3532">
        <f ca="1">'典型户型修正-办公'!R643</f>
        <v>14691</v>
      </c>
      <c r="G207" s="3532">
        <v>14604</v>
      </c>
      <c r="I207" s="3536">
        <v>205</v>
      </c>
      <c r="J207" s="3532">
        <v>2</v>
      </c>
      <c r="K207" s="3532">
        <v>912</v>
      </c>
      <c r="L207" s="3532">
        <v>49.62</v>
      </c>
      <c r="M207" s="3532">
        <f ca="1">'典型户型修正-办公'!S228</f>
        <v>71</v>
      </c>
      <c r="N207" s="3532">
        <f ca="1">'典型户型修正-办公'!R228</f>
        <v>14403</v>
      </c>
      <c r="O207" s="3532">
        <v>14318</v>
      </c>
      <c r="Y207" s="3536">
        <v>205</v>
      </c>
      <c r="Z207" s="3532">
        <v>4</v>
      </c>
      <c r="AA207" s="3532">
        <v>911</v>
      </c>
      <c r="AB207" s="3532">
        <v>50.33</v>
      </c>
      <c r="AC207" s="3532">
        <f ca="1">'典型户型修正-办公'!S956</f>
        <v>72</v>
      </c>
      <c r="AD207" s="3532">
        <f ca="1">'典型户型修正-办公'!R956</f>
        <v>14403</v>
      </c>
      <c r="AE207" s="3532">
        <v>14318</v>
      </c>
    </row>
    <row r="208" spans="1:31" ht="14.25" thickBot="1">
      <c r="A208" s="3536">
        <v>206</v>
      </c>
      <c r="B208" s="3532">
        <v>1</v>
      </c>
      <c r="C208" s="3532">
        <v>1002</v>
      </c>
      <c r="D208" s="3532">
        <v>49.74</v>
      </c>
      <c r="E208" s="3532">
        <f ca="1">'典型户型修正-办公'!S644</f>
        <v>73</v>
      </c>
      <c r="F208" s="3532">
        <f ca="1">'典型户型修正-办公'!R644</f>
        <v>14691</v>
      </c>
      <c r="G208" s="3532">
        <v>14604</v>
      </c>
      <c r="I208" s="3536">
        <v>206</v>
      </c>
      <c r="J208" s="3532">
        <v>2</v>
      </c>
      <c r="K208" s="3532">
        <v>913</v>
      </c>
      <c r="L208" s="3532">
        <v>49.62</v>
      </c>
      <c r="M208" s="3532">
        <f ca="1">'典型户型修正-办公'!S229</f>
        <v>71</v>
      </c>
      <c r="N208" s="3532">
        <f ca="1">'典型户型修正-办公'!R229</f>
        <v>14403</v>
      </c>
      <c r="O208" s="3532">
        <v>14318</v>
      </c>
      <c r="Y208" s="3536">
        <v>206</v>
      </c>
      <c r="Z208" s="3532">
        <v>4</v>
      </c>
      <c r="AA208" s="3532">
        <v>912</v>
      </c>
      <c r="AB208" s="3532">
        <v>50.33</v>
      </c>
      <c r="AC208" s="3532">
        <f ca="1">'典型户型修正-办公'!S957</f>
        <v>72</v>
      </c>
      <c r="AD208" s="3532">
        <f ca="1">'典型户型修正-办公'!R957</f>
        <v>14403</v>
      </c>
      <c r="AE208" s="3532">
        <v>14318</v>
      </c>
    </row>
    <row r="209" spans="1:31" ht="14.25" thickBot="1">
      <c r="A209" s="3536">
        <v>207</v>
      </c>
      <c r="B209" s="3532">
        <v>1</v>
      </c>
      <c r="C209" s="3532">
        <v>1003</v>
      </c>
      <c r="D209" s="3532">
        <v>49.74</v>
      </c>
      <c r="E209" s="3532">
        <f ca="1">'典型户型修正-办公'!S645</f>
        <v>73</v>
      </c>
      <c r="F209" s="3532">
        <f ca="1">'典型户型修正-办公'!R645</f>
        <v>14691</v>
      </c>
      <c r="G209" s="3532">
        <v>14604</v>
      </c>
      <c r="I209" s="3536">
        <v>207</v>
      </c>
      <c r="J209" s="3532">
        <v>2</v>
      </c>
      <c r="K209" s="3532">
        <v>914</v>
      </c>
      <c r="L209" s="3532">
        <v>49.62</v>
      </c>
      <c r="M209" s="3532">
        <f ca="1">'典型户型修正-办公'!S230</f>
        <v>71</v>
      </c>
      <c r="N209" s="3532">
        <f ca="1">'典型户型修正-办公'!R230</f>
        <v>14403</v>
      </c>
      <c r="O209" s="3532">
        <v>14318</v>
      </c>
      <c r="Y209" s="3536">
        <v>207</v>
      </c>
      <c r="Z209" s="3532">
        <v>4</v>
      </c>
      <c r="AA209" s="3532">
        <v>913</v>
      </c>
      <c r="AB209" s="3532">
        <v>50.33</v>
      </c>
      <c r="AC209" s="3532">
        <f ca="1">'典型户型修正-办公'!S958</f>
        <v>72</v>
      </c>
      <c r="AD209" s="3532">
        <f ca="1">'典型户型修正-办公'!R958</f>
        <v>14403</v>
      </c>
      <c r="AE209" s="3532">
        <v>14318</v>
      </c>
    </row>
    <row r="210" spans="1:31" ht="14.25" thickBot="1">
      <c r="A210" s="3536">
        <v>208</v>
      </c>
      <c r="B210" s="3532">
        <v>1</v>
      </c>
      <c r="C210" s="3532">
        <v>1004</v>
      </c>
      <c r="D210" s="3532">
        <v>49.74</v>
      </c>
      <c r="E210" s="3532">
        <f ca="1">'典型户型修正-办公'!S646</f>
        <v>73</v>
      </c>
      <c r="F210" s="3532">
        <f ca="1">'典型户型修正-办公'!R646</f>
        <v>14691</v>
      </c>
      <c r="G210" s="3532">
        <v>14604</v>
      </c>
      <c r="I210" s="3536">
        <v>208</v>
      </c>
      <c r="J210" s="3532">
        <v>2</v>
      </c>
      <c r="K210" s="3532">
        <v>915</v>
      </c>
      <c r="L210" s="3532">
        <v>49.62</v>
      </c>
      <c r="M210" s="3532">
        <f ca="1">'典型户型修正-办公'!S231</f>
        <v>71</v>
      </c>
      <c r="N210" s="3532">
        <f ca="1">'典型户型修正-办公'!R231</f>
        <v>14403</v>
      </c>
      <c r="O210" s="3532">
        <v>14318</v>
      </c>
      <c r="Y210" s="3536">
        <v>208</v>
      </c>
      <c r="Z210" s="3532">
        <v>4</v>
      </c>
      <c r="AA210" s="3532">
        <v>914</v>
      </c>
      <c r="AB210" s="3532">
        <v>50.33</v>
      </c>
      <c r="AC210" s="3532">
        <f ca="1">'典型户型修正-办公'!S959</f>
        <v>72</v>
      </c>
      <c r="AD210" s="3532">
        <f ca="1">'典型户型修正-办公'!R959</f>
        <v>14403</v>
      </c>
      <c r="AE210" s="3532">
        <v>14318</v>
      </c>
    </row>
    <row r="211" spans="1:31" ht="14.25" thickBot="1">
      <c r="A211" s="3536">
        <v>209</v>
      </c>
      <c r="B211" s="3532">
        <v>1</v>
      </c>
      <c r="C211" s="3532">
        <v>1005</v>
      </c>
      <c r="D211" s="3532">
        <v>49.74</v>
      </c>
      <c r="E211" s="3532">
        <f ca="1">'典型户型修正-办公'!S647</f>
        <v>73</v>
      </c>
      <c r="F211" s="3532">
        <f ca="1">'典型户型修正-办公'!R647</f>
        <v>14691</v>
      </c>
      <c r="G211" s="3532">
        <v>14604</v>
      </c>
      <c r="I211" s="3536">
        <v>209</v>
      </c>
      <c r="J211" s="3532">
        <v>2</v>
      </c>
      <c r="K211" s="3532">
        <v>916</v>
      </c>
      <c r="L211" s="3532">
        <v>68.78</v>
      </c>
      <c r="M211" s="3532">
        <f ca="1">'典型户型修正-办公'!S232</f>
        <v>100</v>
      </c>
      <c r="N211" s="3532">
        <f ca="1">'典型户型修正-办公'!R232</f>
        <v>14547</v>
      </c>
      <c r="O211" s="3532">
        <v>14461</v>
      </c>
      <c r="Y211" s="3536">
        <v>209</v>
      </c>
      <c r="Z211" s="3532">
        <v>4</v>
      </c>
      <c r="AA211" s="3532">
        <v>915</v>
      </c>
      <c r="AB211" s="3532">
        <v>50.33</v>
      </c>
      <c r="AC211" s="3532">
        <f ca="1">'典型户型修正-办公'!S960</f>
        <v>72</v>
      </c>
      <c r="AD211" s="3532">
        <f ca="1">'典型户型修正-办公'!R960</f>
        <v>14403</v>
      </c>
      <c r="AE211" s="3532">
        <v>14318</v>
      </c>
    </row>
    <row r="212" spans="1:31" ht="14.25" thickBot="1">
      <c r="A212" s="3536">
        <v>210</v>
      </c>
      <c r="B212" s="3532">
        <v>1</v>
      </c>
      <c r="C212" s="3532">
        <v>1006</v>
      </c>
      <c r="D212" s="3532">
        <v>49.74</v>
      </c>
      <c r="E212" s="3532">
        <f ca="1">'典型户型修正-办公'!S648</f>
        <v>73</v>
      </c>
      <c r="F212" s="3532">
        <f ca="1">'典型户型修正-办公'!R648</f>
        <v>14691</v>
      </c>
      <c r="G212" s="3532">
        <v>14604</v>
      </c>
      <c r="I212" s="3536">
        <v>210</v>
      </c>
      <c r="J212" s="3532">
        <v>2</v>
      </c>
      <c r="K212" s="3532">
        <v>917</v>
      </c>
      <c r="L212" s="3532">
        <v>38.1</v>
      </c>
      <c r="M212" s="3532">
        <f ca="1">'典型户型修正-办公'!S233</f>
        <v>55</v>
      </c>
      <c r="N212" s="3532">
        <f ca="1">'典型户型修正-办公'!R233</f>
        <v>14403</v>
      </c>
      <c r="O212" s="3532">
        <v>14318</v>
      </c>
      <c r="Y212" s="3536">
        <v>210</v>
      </c>
      <c r="Z212" s="3532">
        <v>4</v>
      </c>
      <c r="AA212" s="3532">
        <v>916</v>
      </c>
      <c r="AB212" s="3532">
        <v>69.77</v>
      </c>
      <c r="AC212" s="3532">
        <f ca="1">'典型户型修正-办公'!S961</f>
        <v>101</v>
      </c>
      <c r="AD212" s="3532">
        <f ca="1">'典型户型修正-办公'!R961</f>
        <v>14547</v>
      </c>
      <c r="AE212" s="3532">
        <v>14461</v>
      </c>
    </row>
    <row r="213" spans="1:31" ht="14.25" thickBot="1">
      <c r="A213" s="3536">
        <v>211</v>
      </c>
      <c r="B213" s="3532">
        <v>1</v>
      </c>
      <c r="C213" s="3532">
        <v>1007</v>
      </c>
      <c r="D213" s="3532">
        <v>49.74</v>
      </c>
      <c r="E213" s="3532">
        <f ca="1">'典型户型修正-办公'!S649</f>
        <v>73</v>
      </c>
      <c r="F213" s="3532">
        <f ca="1">'典型户型修正-办公'!R649</f>
        <v>14691</v>
      </c>
      <c r="G213" s="3532">
        <v>14604</v>
      </c>
      <c r="I213" s="3536">
        <v>211</v>
      </c>
      <c r="J213" s="3532">
        <v>2</v>
      </c>
      <c r="K213" s="3532">
        <v>918</v>
      </c>
      <c r="L213" s="3532">
        <v>41.4</v>
      </c>
      <c r="M213" s="3532">
        <f ca="1">'典型户型修正-办公'!S234</f>
        <v>60</v>
      </c>
      <c r="N213" s="3532">
        <f ca="1">'典型户型修正-办公'!R234</f>
        <v>14403</v>
      </c>
      <c r="O213" s="3532">
        <v>14318</v>
      </c>
      <c r="Y213" s="3536">
        <v>211</v>
      </c>
      <c r="Z213" s="3532">
        <v>4</v>
      </c>
      <c r="AA213" s="3532">
        <v>917</v>
      </c>
      <c r="AB213" s="3532">
        <v>38.65</v>
      </c>
      <c r="AC213" s="3532">
        <f ca="1">'典型户型修正-办公'!S962</f>
        <v>56</v>
      </c>
      <c r="AD213" s="3532">
        <f ca="1">'典型户型修正-办公'!R962</f>
        <v>14403</v>
      </c>
      <c r="AE213" s="3532">
        <v>14318</v>
      </c>
    </row>
    <row r="214" spans="1:31" ht="14.25" thickBot="1">
      <c r="A214" s="3536">
        <v>212</v>
      </c>
      <c r="B214" s="3532">
        <v>1</v>
      </c>
      <c r="C214" s="3532">
        <v>1008</v>
      </c>
      <c r="D214" s="3532">
        <v>49.74</v>
      </c>
      <c r="E214" s="3532">
        <f ca="1">'典型户型修正-办公'!S650</f>
        <v>73</v>
      </c>
      <c r="F214" s="3532">
        <f ca="1">'典型户型修正-办公'!R650</f>
        <v>14691</v>
      </c>
      <c r="G214" s="3532">
        <v>14604</v>
      </c>
      <c r="I214" s="3536">
        <v>212</v>
      </c>
      <c r="J214" s="3532">
        <v>2</v>
      </c>
      <c r="K214" s="3532">
        <v>919</v>
      </c>
      <c r="L214" s="3532">
        <v>44.09</v>
      </c>
      <c r="M214" s="3532">
        <f ca="1">'典型户型修正-办公'!S235</f>
        <v>64</v>
      </c>
      <c r="N214" s="3532">
        <f ca="1">'典型户型修正-办公'!R235</f>
        <v>14403</v>
      </c>
      <c r="O214" s="3532">
        <v>14318</v>
      </c>
      <c r="Y214" s="3536">
        <v>212</v>
      </c>
      <c r="Z214" s="3532">
        <v>4</v>
      </c>
      <c r="AA214" s="3532">
        <v>918</v>
      </c>
      <c r="AB214" s="3532">
        <v>41.99</v>
      </c>
      <c r="AC214" s="3532">
        <f ca="1">'典型户型修正-办公'!S963</f>
        <v>60</v>
      </c>
      <c r="AD214" s="3532">
        <f ca="1">'典型户型修正-办公'!R963</f>
        <v>14403</v>
      </c>
      <c r="AE214" s="3532">
        <v>14318</v>
      </c>
    </row>
    <row r="215" spans="1:31" ht="14.25" thickBot="1">
      <c r="A215" s="3536">
        <v>213</v>
      </c>
      <c r="B215" s="3532">
        <v>1</v>
      </c>
      <c r="C215" s="3532">
        <v>1009</v>
      </c>
      <c r="D215" s="3532">
        <v>49.74</v>
      </c>
      <c r="E215" s="3532">
        <f ca="1">'典型户型修正-办公'!S651</f>
        <v>73</v>
      </c>
      <c r="F215" s="3532">
        <f ca="1">'典型户型修正-办公'!R651</f>
        <v>14691</v>
      </c>
      <c r="G215" s="3532">
        <v>14604</v>
      </c>
      <c r="I215" s="3536">
        <v>213</v>
      </c>
      <c r="J215" s="3532">
        <v>2</v>
      </c>
      <c r="K215" s="3532">
        <v>920</v>
      </c>
      <c r="L215" s="3532">
        <v>46.17</v>
      </c>
      <c r="M215" s="3532">
        <f ca="1">'典型户型修正-办公'!S236</f>
        <v>66</v>
      </c>
      <c r="N215" s="3532">
        <f ca="1">'典型户型修正-办公'!R236</f>
        <v>14403</v>
      </c>
      <c r="O215" s="3532">
        <v>14318</v>
      </c>
      <c r="Y215" s="3536">
        <v>213</v>
      </c>
      <c r="Z215" s="3532">
        <v>4</v>
      </c>
      <c r="AA215" s="3532">
        <v>919</v>
      </c>
      <c r="AB215" s="3532">
        <v>44.72</v>
      </c>
      <c r="AC215" s="3532">
        <f ca="1">'典型户型修正-办公'!S964</f>
        <v>64</v>
      </c>
      <c r="AD215" s="3532">
        <f ca="1">'典型户型修正-办公'!R964</f>
        <v>14403</v>
      </c>
      <c r="AE215" s="3532">
        <v>14318</v>
      </c>
    </row>
    <row r="216" spans="1:31" ht="14.25" thickBot="1">
      <c r="A216" s="3536">
        <v>214</v>
      </c>
      <c r="B216" s="3532">
        <v>1</v>
      </c>
      <c r="C216" s="3532">
        <v>1010</v>
      </c>
      <c r="D216" s="3532">
        <v>49.74</v>
      </c>
      <c r="E216" s="3532">
        <f ca="1">'典型户型修正-办公'!S652</f>
        <v>73</v>
      </c>
      <c r="F216" s="3532">
        <f ca="1">'典型户型修正-办公'!R652</f>
        <v>14691</v>
      </c>
      <c r="G216" s="3532">
        <v>14604</v>
      </c>
      <c r="I216" s="3536">
        <v>214</v>
      </c>
      <c r="J216" s="3532">
        <v>2</v>
      </c>
      <c r="K216" s="3532">
        <v>921</v>
      </c>
      <c r="L216" s="3532">
        <v>47.65</v>
      </c>
      <c r="M216" s="3532">
        <f ca="1">'典型户型修正-办公'!S237</f>
        <v>69</v>
      </c>
      <c r="N216" s="3532">
        <f ca="1">'典型户型修正-办公'!R237</f>
        <v>14403</v>
      </c>
      <c r="O216" s="3532">
        <v>14318</v>
      </c>
      <c r="Y216" s="3536">
        <v>214</v>
      </c>
      <c r="Z216" s="3532">
        <v>4</v>
      </c>
      <c r="AA216" s="3532">
        <v>920</v>
      </c>
      <c r="AB216" s="3532">
        <v>46.83</v>
      </c>
      <c r="AC216" s="3532">
        <f ca="1">'典型户型修正-办公'!S965</f>
        <v>67</v>
      </c>
      <c r="AD216" s="3532">
        <f ca="1">'典型户型修正-办公'!R965</f>
        <v>14403</v>
      </c>
      <c r="AE216" s="3532">
        <v>14318</v>
      </c>
    </row>
    <row r="217" spans="1:31" ht="14.25" thickBot="1">
      <c r="A217" s="3536">
        <v>215</v>
      </c>
      <c r="B217" s="3532">
        <v>1</v>
      </c>
      <c r="C217" s="3532">
        <v>1011</v>
      </c>
      <c r="D217" s="3532">
        <v>49.74</v>
      </c>
      <c r="E217" s="3532">
        <f ca="1">'典型户型修正-办公'!S653</f>
        <v>73</v>
      </c>
      <c r="F217" s="3532">
        <f ca="1">'典型户型修正-办公'!R653</f>
        <v>14691</v>
      </c>
      <c r="G217" s="3532">
        <v>14604</v>
      </c>
      <c r="I217" s="3536">
        <v>215</v>
      </c>
      <c r="J217" s="3532">
        <v>2</v>
      </c>
      <c r="K217" s="3532">
        <v>922</v>
      </c>
      <c r="L217" s="3532">
        <v>48.6</v>
      </c>
      <c r="M217" s="3532">
        <f ca="1">'典型户型修正-办公'!S238</f>
        <v>70</v>
      </c>
      <c r="N217" s="3532">
        <f ca="1">'典型户型修正-办公'!R238</f>
        <v>14403</v>
      </c>
      <c r="O217" s="3532">
        <v>14318</v>
      </c>
      <c r="Y217" s="3536">
        <v>215</v>
      </c>
      <c r="Z217" s="3532">
        <v>4</v>
      </c>
      <c r="AA217" s="3532">
        <v>921</v>
      </c>
      <c r="AB217" s="3532">
        <v>48.33</v>
      </c>
      <c r="AC217" s="3532">
        <f ca="1">'典型户型修正-办公'!S966</f>
        <v>70</v>
      </c>
      <c r="AD217" s="3532">
        <f ca="1">'典型户型修正-办公'!R966</f>
        <v>14403</v>
      </c>
      <c r="AE217" s="3532">
        <v>14318</v>
      </c>
    </row>
    <row r="218" spans="1:31" ht="14.25" thickBot="1">
      <c r="A218" s="3536">
        <v>216</v>
      </c>
      <c r="B218" s="3532">
        <v>1</v>
      </c>
      <c r="C218" s="3532">
        <v>1012</v>
      </c>
      <c r="D218" s="3532">
        <v>49.74</v>
      </c>
      <c r="E218" s="3532">
        <f ca="1">'典型户型修正-办公'!S654</f>
        <v>73</v>
      </c>
      <c r="F218" s="3532">
        <f ca="1">'典型户型修正-办公'!R654</f>
        <v>14691</v>
      </c>
      <c r="G218" s="3532">
        <v>14604</v>
      </c>
      <c r="I218" s="3536">
        <v>216</v>
      </c>
      <c r="J218" s="3532">
        <v>2</v>
      </c>
      <c r="K218" s="3532">
        <v>923</v>
      </c>
      <c r="L218" s="3532">
        <v>48.89</v>
      </c>
      <c r="M218" s="3532">
        <f ca="1">'典型户型修正-办公'!S239</f>
        <v>70</v>
      </c>
      <c r="N218" s="3532">
        <f ca="1">'典型户型修正-办公'!R239</f>
        <v>14403</v>
      </c>
      <c r="O218" s="3532">
        <v>14318</v>
      </c>
      <c r="Y218" s="3536">
        <v>216</v>
      </c>
      <c r="Z218" s="3532">
        <v>4</v>
      </c>
      <c r="AA218" s="3532">
        <v>922</v>
      </c>
      <c r="AB218" s="3532">
        <v>49.3</v>
      </c>
      <c r="AC218" s="3532">
        <f ca="1">'典型户型修正-办公'!S967</f>
        <v>71</v>
      </c>
      <c r="AD218" s="3532">
        <f ca="1">'典型户型修正-办公'!R967</f>
        <v>14403</v>
      </c>
      <c r="AE218" s="3532">
        <v>14318</v>
      </c>
    </row>
    <row r="219" spans="1:31" ht="14.25" thickBot="1">
      <c r="A219" s="3536">
        <v>217</v>
      </c>
      <c r="B219" s="3532">
        <v>1</v>
      </c>
      <c r="C219" s="3532">
        <v>1013</v>
      </c>
      <c r="D219" s="3532">
        <v>49.74</v>
      </c>
      <c r="E219" s="3532">
        <f ca="1">'典型户型修正-办公'!S655</f>
        <v>73</v>
      </c>
      <c r="F219" s="3532">
        <f ca="1">'典型户型修正-办公'!R655</f>
        <v>14691</v>
      </c>
      <c r="G219" s="3532">
        <v>14604</v>
      </c>
      <c r="I219" s="3536">
        <v>217</v>
      </c>
      <c r="J219" s="3532">
        <v>2</v>
      </c>
      <c r="K219" s="3532">
        <v>924</v>
      </c>
      <c r="L219" s="3532">
        <v>48.59</v>
      </c>
      <c r="M219" s="3532">
        <f ca="1">'典型户型修正-办公'!S240</f>
        <v>70</v>
      </c>
      <c r="N219" s="3532">
        <f ca="1">'典型户型修正-办公'!R240</f>
        <v>14403</v>
      </c>
      <c r="O219" s="3532">
        <v>14318</v>
      </c>
      <c r="Y219" s="3536">
        <v>217</v>
      </c>
      <c r="Z219" s="3532">
        <v>4</v>
      </c>
      <c r="AA219" s="3532">
        <v>923</v>
      </c>
      <c r="AB219" s="3532">
        <v>49.59</v>
      </c>
      <c r="AC219" s="3532">
        <f ca="1">'典型户型修正-办公'!S968</f>
        <v>71</v>
      </c>
      <c r="AD219" s="3532">
        <f ca="1">'典型户型修正-办公'!R968</f>
        <v>14403</v>
      </c>
      <c r="AE219" s="3532">
        <v>14318</v>
      </c>
    </row>
    <row r="220" spans="1:31" ht="14.25" thickBot="1">
      <c r="A220" s="3536">
        <v>218</v>
      </c>
      <c r="B220" s="3532">
        <v>1</v>
      </c>
      <c r="C220" s="3532">
        <v>1014</v>
      </c>
      <c r="D220" s="3532">
        <v>49.74</v>
      </c>
      <c r="E220" s="3532">
        <f ca="1">'典型户型修正-办公'!S656</f>
        <v>73</v>
      </c>
      <c r="F220" s="3532">
        <f ca="1">'典型户型修正-办公'!R656</f>
        <v>14691</v>
      </c>
      <c r="G220" s="3532">
        <v>14604</v>
      </c>
      <c r="I220" s="3536">
        <v>218</v>
      </c>
      <c r="J220" s="3532">
        <v>2</v>
      </c>
      <c r="K220" s="3532">
        <v>925</v>
      </c>
      <c r="L220" s="3532">
        <v>47.73</v>
      </c>
      <c r="M220" s="3532">
        <f ca="1">'典型户型修正-办公'!S241</f>
        <v>69</v>
      </c>
      <c r="N220" s="3532">
        <f ca="1">'典型户型修正-办公'!R241</f>
        <v>14403</v>
      </c>
      <c r="O220" s="3532">
        <v>14318</v>
      </c>
      <c r="Y220" s="3536">
        <v>218</v>
      </c>
      <c r="Z220" s="3532">
        <v>4</v>
      </c>
      <c r="AA220" s="3532">
        <v>924</v>
      </c>
      <c r="AB220" s="3532">
        <v>49.28</v>
      </c>
      <c r="AC220" s="3532">
        <f ca="1">'典型户型修正-办公'!S969</f>
        <v>71</v>
      </c>
      <c r="AD220" s="3532">
        <f ca="1">'典型户型修正-办公'!R969</f>
        <v>14403</v>
      </c>
      <c r="AE220" s="3532">
        <v>14318</v>
      </c>
    </row>
    <row r="221" spans="1:31" ht="14.25" thickBot="1">
      <c r="A221" s="3536">
        <v>219</v>
      </c>
      <c r="B221" s="3532">
        <v>1</v>
      </c>
      <c r="C221" s="3532">
        <v>1015</v>
      </c>
      <c r="D221" s="3532">
        <v>68.94</v>
      </c>
      <c r="E221" s="3532">
        <f ca="1">'典型户型修正-办公'!S657</f>
        <v>102</v>
      </c>
      <c r="F221" s="3532">
        <f ca="1">'典型户型修正-办公'!R657</f>
        <v>14838</v>
      </c>
      <c r="G221" s="3532">
        <v>14750</v>
      </c>
      <c r="I221" s="3536">
        <v>219</v>
      </c>
      <c r="J221" s="3532">
        <v>2</v>
      </c>
      <c r="K221" s="3532">
        <v>926</v>
      </c>
      <c r="L221" s="3532">
        <v>70.2</v>
      </c>
      <c r="M221" s="3532">
        <f ca="1">'典型户型修正-办公'!S242</f>
        <v>102</v>
      </c>
      <c r="N221" s="3532">
        <f ca="1">'典型户型修正-办公'!R242</f>
        <v>14547</v>
      </c>
      <c r="O221" s="3532">
        <v>14461</v>
      </c>
      <c r="Y221" s="3536">
        <v>219</v>
      </c>
      <c r="Z221" s="3532">
        <v>4</v>
      </c>
      <c r="AA221" s="3532">
        <v>925</v>
      </c>
      <c r="AB221" s="3532">
        <v>48.41</v>
      </c>
      <c r="AC221" s="3532">
        <f ca="1">'典型户型修正-办公'!S970</f>
        <v>70</v>
      </c>
      <c r="AD221" s="3532">
        <f ca="1">'典型户型修正-办公'!R970</f>
        <v>14403</v>
      </c>
      <c r="AE221" s="3532">
        <v>14318</v>
      </c>
    </row>
    <row r="222" spans="1:31" ht="14.25" thickBot="1">
      <c r="A222" s="3536">
        <v>220</v>
      </c>
      <c r="B222" s="3532">
        <v>1</v>
      </c>
      <c r="C222" s="3532">
        <v>1016</v>
      </c>
      <c r="D222" s="3532">
        <v>38.19</v>
      </c>
      <c r="E222" s="3532">
        <f ca="1">'典型户型修正-办公'!S658</f>
        <v>56</v>
      </c>
      <c r="F222" s="3532">
        <f ca="1">'典型户型修正-办公'!R658</f>
        <v>14691</v>
      </c>
      <c r="G222" s="3532">
        <v>14604</v>
      </c>
      <c r="I222" s="3536">
        <v>220</v>
      </c>
      <c r="J222" s="3532">
        <v>2</v>
      </c>
      <c r="K222" s="3532">
        <v>1001</v>
      </c>
      <c r="L222" s="3532">
        <v>51.46</v>
      </c>
      <c r="M222" s="3532">
        <f ca="1">'典型户型修正-办公'!S243</f>
        <v>74</v>
      </c>
      <c r="N222" s="3532">
        <f ca="1">'典型户型修正-办公'!R243</f>
        <v>14403</v>
      </c>
      <c r="O222" s="3532">
        <v>14318</v>
      </c>
      <c r="Y222" s="3536">
        <v>220</v>
      </c>
      <c r="Z222" s="3532">
        <v>4</v>
      </c>
      <c r="AA222" s="3532">
        <v>926</v>
      </c>
      <c r="AB222" s="3532">
        <v>47.44</v>
      </c>
      <c r="AC222" s="3532">
        <f ca="1">'典型户型修正-办公'!S971</f>
        <v>68</v>
      </c>
      <c r="AD222" s="3532">
        <f ca="1">'典型户型修正-办公'!R971</f>
        <v>14403</v>
      </c>
      <c r="AE222" s="3532">
        <v>14318</v>
      </c>
    </row>
    <row r="223" spans="1:31" ht="14.25" thickBot="1">
      <c r="A223" s="3536">
        <v>221</v>
      </c>
      <c r="B223" s="3532">
        <v>1</v>
      </c>
      <c r="C223" s="3532">
        <v>1017</v>
      </c>
      <c r="D223" s="3532">
        <v>41.5</v>
      </c>
      <c r="E223" s="3532">
        <f ca="1">'典型户型修正-办公'!S659</f>
        <v>61</v>
      </c>
      <c r="F223" s="3532">
        <f ca="1">'典型户型修正-办公'!R659</f>
        <v>14691</v>
      </c>
      <c r="G223" s="3532">
        <v>14604</v>
      </c>
      <c r="I223" s="3536">
        <v>221</v>
      </c>
      <c r="J223" s="3532">
        <v>2</v>
      </c>
      <c r="K223" s="3532">
        <v>1002</v>
      </c>
      <c r="L223" s="3532">
        <v>49.62</v>
      </c>
      <c r="M223" s="3532">
        <f ca="1">'典型户型修正-办公'!S244</f>
        <v>71</v>
      </c>
      <c r="N223" s="3532">
        <f ca="1">'典型户型修正-办公'!R244</f>
        <v>14403</v>
      </c>
      <c r="O223" s="3532">
        <v>14318</v>
      </c>
      <c r="Y223" s="3536">
        <v>221</v>
      </c>
      <c r="Z223" s="3532">
        <v>4</v>
      </c>
      <c r="AA223" s="3532">
        <v>1001</v>
      </c>
      <c r="AB223" s="3532">
        <v>52.2</v>
      </c>
      <c r="AC223" s="3532">
        <f ca="1">'典型户型修正-办公'!S972</f>
        <v>75</v>
      </c>
      <c r="AD223" s="3532">
        <f ca="1">'典型户型修正-办公'!R972</f>
        <v>14403</v>
      </c>
      <c r="AE223" s="3532">
        <v>14318</v>
      </c>
    </row>
    <row r="224" spans="1:31" ht="14.25" thickBot="1">
      <c r="A224" s="3536">
        <v>222</v>
      </c>
      <c r="B224" s="3532">
        <v>1</v>
      </c>
      <c r="C224" s="3532">
        <v>1018</v>
      </c>
      <c r="D224" s="3532">
        <v>44.19</v>
      </c>
      <c r="E224" s="3532">
        <f ca="1">'典型户型修正-办公'!S660</f>
        <v>65</v>
      </c>
      <c r="F224" s="3532">
        <f ca="1">'典型户型修正-办公'!R660</f>
        <v>14691</v>
      </c>
      <c r="G224" s="3532">
        <v>14604</v>
      </c>
      <c r="I224" s="3536">
        <v>222</v>
      </c>
      <c r="J224" s="3532">
        <v>2</v>
      </c>
      <c r="K224" s="3532">
        <v>1003</v>
      </c>
      <c r="L224" s="3532">
        <v>49.62</v>
      </c>
      <c r="M224" s="3532">
        <f ca="1">'典型户型修正-办公'!S245</f>
        <v>71</v>
      </c>
      <c r="N224" s="3532">
        <f ca="1">'典型户型修正-办公'!R245</f>
        <v>14403</v>
      </c>
      <c r="O224" s="3532">
        <v>14318</v>
      </c>
      <c r="Y224" s="3536">
        <v>222</v>
      </c>
      <c r="Z224" s="3532">
        <v>4</v>
      </c>
      <c r="AA224" s="3532">
        <v>1002</v>
      </c>
      <c r="AB224" s="3532">
        <v>50.33</v>
      </c>
      <c r="AC224" s="3532">
        <f ca="1">'典型户型修正-办公'!S973</f>
        <v>72</v>
      </c>
      <c r="AD224" s="3532">
        <f ca="1">'典型户型修正-办公'!R973</f>
        <v>14403</v>
      </c>
      <c r="AE224" s="3532">
        <v>14318</v>
      </c>
    </row>
    <row r="225" spans="1:31" ht="14.25" thickBot="1">
      <c r="A225" s="3536">
        <v>223</v>
      </c>
      <c r="B225" s="3532">
        <v>1</v>
      </c>
      <c r="C225" s="3532">
        <v>1019</v>
      </c>
      <c r="D225" s="3532">
        <v>46.28</v>
      </c>
      <c r="E225" s="3532">
        <f ca="1">'典型户型修正-办公'!S661</f>
        <v>68</v>
      </c>
      <c r="F225" s="3532">
        <f ca="1">'典型户型修正-办公'!R661</f>
        <v>14691</v>
      </c>
      <c r="G225" s="3532">
        <v>14604</v>
      </c>
      <c r="I225" s="3536">
        <v>223</v>
      </c>
      <c r="J225" s="3532">
        <v>2</v>
      </c>
      <c r="K225" s="3532">
        <v>1004</v>
      </c>
      <c r="L225" s="3532">
        <v>49.62</v>
      </c>
      <c r="M225" s="3532">
        <f ca="1">'典型户型修正-办公'!S246</f>
        <v>71</v>
      </c>
      <c r="N225" s="3532">
        <f ca="1">'典型户型修正-办公'!R246</f>
        <v>14403</v>
      </c>
      <c r="O225" s="3532">
        <v>14318</v>
      </c>
      <c r="Y225" s="3536">
        <v>223</v>
      </c>
      <c r="Z225" s="3532">
        <v>4</v>
      </c>
      <c r="AA225" s="3532">
        <v>1003</v>
      </c>
      <c r="AB225" s="3532">
        <v>50.33</v>
      </c>
      <c r="AC225" s="3532">
        <f ca="1">'典型户型修正-办公'!S974</f>
        <v>72</v>
      </c>
      <c r="AD225" s="3532">
        <f ca="1">'典型户型修正-办公'!R974</f>
        <v>14403</v>
      </c>
      <c r="AE225" s="3532">
        <v>14318</v>
      </c>
    </row>
    <row r="226" spans="1:31" ht="14.25" thickBot="1">
      <c r="A226" s="3536">
        <v>224</v>
      </c>
      <c r="B226" s="3532">
        <v>1</v>
      </c>
      <c r="C226" s="3532">
        <v>1020</v>
      </c>
      <c r="D226" s="3532">
        <v>47.76</v>
      </c>
      <c r="E226" s="3532">
        <f ca="1">'典型户型修正-办公'!S662</f>
        <v>70</v>
      </c>
      <c r="F226" s="3532">
        <f ca="1">'典型户型修正-办公'!R662</f>
        <v>14691</v>
      </c>
      <c r="G226" s="3532">
        <v>14604</v>
      </c>
      <c r="I226" s="3536">
        <v>224</v>
      </c>
      <c r="J226" s="3532">
        <v>2</v>
      </c>
      <c r="K226" s="3532">
        <v>1005</v>
      </c>
      <c r="L226" s="3532">
        <v>49.62</v>
      </c>
      <c r="M226" s="3532">
        <f ca="1">'典型户型修正-办公'!S247</f>
        <v>71</v>
      </c>
      <c r="N226" s="3532">
        <f ca="1">'典型户型修正-办公'!R247</f>
        <v>14403</v>
      </c>
      <c r="O226" s="3532">
        <v>14318</v>
      </c>
      <c r="Y226" s="3536">
        <v>224</v>
      </c>
      <c r="Z226" s="3532">
        <v>4</v>
      </c>
      <c r="AA226" s="3532">
        <v>1004</v>
      </c>
      <c r="AB226" s="3532">
        <v>50.33</v>
      </c>
      <c r="AC226" s="3532">
        <f ca="1">'典型户型修正-办公'!S975</f>
        <v>72</v>
      </c>
      <c r="AD226" s="3532">
        <f ca="1">'典型户型修正-办公'!R975</f>
        <v>14403</v>
      </c>
      <c r="AE226" s="3532">
        <v>14318</v>
      </c>
    </row>
    <row r="227" spans="1:31" ht="14.25" thickBot="1">
      <c r="A227" s="3536">
        <v>225</v>
      </c>
      <c r="B227" s="3532">
        <v>1</v>
      </c>
      <c r="C227" s="3532">
        <v>1021</v>
      </c>
      <c r="D227" s="3532">
        <v>48.71</v>
      </c>
      <c r="E227" s="3532">
        <f ca="1">'典型户型修正-办公'!S663</f>
        <v>72</v>
      </c>
      <c r="F227" s="3532">
        <f ca="1">'典型户型修正-办公'!R663</f>
        <v>14691</v>
      </c>
      <c r="G227" s="3532">
        <v>14604</v>
      </c>
      <c r="I227" s="3536">
        <v>225</v>
      </c>
      <c r="J227" s="3532">
        <v>2</v>
      </c>
      <c r="K227" s="3532">
        <v>1006</v>
      </c>
      <c r="L227" s="3532">
        <v>49.62</v>
      </c>
      <c r="M227" s="3532">
        <f ca="1">'典型户型修正-办公'!S248</f>
        <v>71</v>
      </c>
      <c r="N227" s="3532">
        <f ca="1">'典型户型修正-办公'!R248</f>
        <v>14403</v>
      </c>
      <c r="O227" s="3532">
        <v>14318</v>
      </c>
      <c r="Y227" s="3536">
        <v>225</v>
      </c>
      <c r="Z227" s="3532">
        <v>4</v>
      </c>
      <c r="AA227" s="3532">
        <v>1005</v>
      </c>
      <c r="AB227" s="3532">
        <v>50.33</v>
      </c>
      <c r="AC227" s="3532">
        <f ca="1">'典型户型修正-办公'!S976</f>
        <v>72</v>
      </c>
      <c r="AD227" s="3532">
        <f ca="1">'典型户型修正-办公'!R976</f>
        <v>14403</v>
      </c>
      <c r="AE227" s="3532">
        <v>14318</v>
      </c>
    </row>
    <row r="228" spans="1:31" ht="14.25" thickBot="1">
      <c r="A228" s="3536">
        <v>226</v>
      </c>
      <c r="B228" s="3532">
        <v>1</v>
      </c>
      <c r="C228" s="3532">
        <v>1022</v>
      </c>
      <c r="D228" s="3532">
        <v>49</v>
      </c>
      <c r="E228" s="3532">
        <f ca="1">'典型户型修正-办公'!S664</f>
        <v>72</v>
      </c>
      <c r="F228" s="3532">
        <f ca="1">'典型户型修正-办公'!R664</f>
        <v>14691</v>
      </c>
      <c r="G228" s="3532">
        <v>14604</v>
      </c>
      <c r="I228" s="3536">
        <v>226</v>
      </c>
      <c r="J228" s="3532">
        <v>2</v>
      </c>
      <c r="K228" s="3532">
        <v>1007</v>
      </c>
      <c r="L228" s="3532">
        <v>49.62</v>
      </c>
      <c r="M228" s="3532">
        <f ca="1">'典型户型修正-办公'!S249</f>
        <v>71</v>
      </c>
      <c r="N228" s="3532">
        <f ca="1">'典型户型修正-办公'!R249</f>
        <v>14403</v>
      </c>
      <c r="O228" s="3532">
        <v>14318</v>
      </c>
      <c r="Y228" s="3536">
        <v>226</v>
      </c>
      <c r="Z228" s="3532">
        <v>4</v>
      </c>
      <c r="AA228" s="3532">
        <v>1006</v>
      </c>
      <c r="AB228" s="3532">
        <v>50.33</v>
      </c>
      <c r="AC228" s="3532">
        <f ca="1">'典型户型修正-办公'!S977</f>
        <v>72</v>
      </c>
      <c r="AD228" s="3532">
        <f ca="1">'典型户型修正-办公'!R977</f>
        <v>14403</v>
      </c>
      <c r="AE228" s="3532">
        <v>14318</v>
      </c>
    </row>
    <row r="229" spans="1:31" ht="14.25" thickBot="1">
      <c r="A229" s="3536">
        <v>227</v>
      </c>
      <c r="B229" s="3532">
        <v>1</v>
      </c>
      <c r="C229" s="3532">
        <v>1023</v>
      </c>
      <c r="D229" s="3532">
        <v>48.7</v>
      </c>
      <c r="E229" s="3532">
        <f ca="1">'典型户型修正-办公'!S665</f>
        <v>72</v>
      </c>
      <c r="F229" s="3532">
        <f ca="1">'典型户型修正-办公'!R665</f>
        <v>14691</v>
      </c>
      <c r="G229" s="3532">
        <v>14604</v>
      </c>
      <c r="I229" s="3536">
        <v>227</v>
      </c>
      <c r="J229" s="3532">
        <v>2</v>
      </c>
      <c r="K229" s="3532">
        <v>1008</v>
      </c>
      <c r="L229" s="3532">
        <v>49.62</v>
      </c>
      <c r="M229" s="3532">
        <f ca="1">'典型户型修正-办公'!S250</f>
        <v>71</v>
      </c>
      <c r="N229" s="3532">
        <f ca="1">'典型户型修正-办公'!R250</f>
        <v>14403</v>
      </c>
      <c r="O229" s="3532">
        <v>14318</v>
      </c>
      <c r="Y229" s="3536">
        <v>227</v>
      </c>
      <c r="Z229" s="3532">
        <v>4</v>
      </c>
      <c r="AA229" s="3532">
        <v>1007</v>
      </c>
      <c r="AB229" s="3532">
        <v>50.33</v>
      </c>
      <c r="AC229" s="3532">
        <f ca="1">'典型户型修正-办公'!S978</f>
        <v>72</v>
      </c>
      <c r="AD229" s="3532">
        <f ca="1">'典型户型修正-办公'!R978</f>
        <v>14403</v>
      </c>
      <c r="AE229" s="3532">
        <v>14318</v>
      </c>
    </row>
    <row r="230" spans="1:31" ht="14.25" thickBot="1">
      <c r="A230" s="3536">
        <v>228</v>
      </c>
      <c r="B230" s="3532">
        <v>1</v>
      </c>
      <c r="C230" s="3532">
        <v>1024</v>
      </c>
      <c r="D230" s="3532">
        <v>73.150000000000006</v>
      </c>
      <c r="E230" s="3532">
        <f ca="1">'典型户型修正-办公'!S666</f>
        <v>109</v>
      </c>
      <c r="F230" s="3532">
        <f ca="1">'典型户型修正-办公'!R666</f>
        <v>14838</v>
      </c>
      <c r="G230" s="3532">
        <v>14750</v>
      </c>
      <c r="I230" s="3536">
        <v>228</v>
      </c>
      <c r="J230" s="3532">
        <v>2</v>
      </c>
      <c r="K230" s="3532">
        <v>1009</v>
      </c>
      <c r="L230" s="3532">
        <v>49.62</v>
      </c>
      <c r="M230" s="3532">
        <f ca="1">'典型户型修正-办公'!S251</f>
        <v>71</v>
      </c>
      <c r="N230" s="3532">
        <f ca="1">'典型户型修正-办公'!R251</f>
        <v>14403</v>
      </c>
      <c r="O230" s="3532">
        <v>14318</v>
      </c>
      <c r="Y230" s="3536">
        <v>228</v>
      </c>
      <c r="Z230" s="3532">
        <v>4</v>
      </c>
      <c r="AA230" s="3532">
        <v>1008</v>
      </c>
      <c r="AB230" s="3532">
        <v>50.33</v>
      </c>
      <c r="AC230" s="3532">
        <f ca="1">'典型户型修正-办公'!S979</f>
        <v>72</v>
      </c>
      <c r="AD230" s="3532">
        <f ca="1">'典型户型修正-办公'!R979</f>
        <v>14403</v>
      </c>
      <c r="AE230" s="3532">
        <v>14318</v>
      </c>
    </row>
    <row r="231" spans="1:31" ht="14.25" thickBot="1">
      <c r="A231" s="3536">
        <v>229</v>
      </c>
      <c r="B231" s="3532">
        <v>1</v>
      </c>
      <c r="C231" s="3532">
        <v>1101</v>
      </c>
      <c r="D231" s="3532">
        <v>50.15</v>
      </c>
      <c r="E231" s="3532">
        <f ca="1">'典型户型修正-办公'!S667</f>
        <v>75</v>
      </c>
      <c r="F231" s="3532">
        <f ca="1">'典型户型修正-办公'!R667</f>
        <v>14908</v>
      </c>
      <c r="G231" s="3532">
        <v>14820</v>
      </c>
      <c r="I231" s="3536">
        <v>229</v>
      </c>
      <c r="J231" s="3532">
        <v>2</v>
      </c>
      <c r="K231" s="3532">
        <v>1010</v>
      </c>
      <c r="L231" s="3532">
        <v>49.62</v>
      </c>
      <c r="M231" s="3532">
        <f ca="1">'典型户型修正-办公'!S252</f>
        <v>71</v>
      </c>
      <c r="N231" s="3532">
        <f ca="1">'典型户型修正-办公'!R252</f>
        <v>14403</v>
      </c>
      <c r="O231" s="3532">
        <v>14318</v>
      </c>
      <c r="Y231" s="3536">
        <v>229</v>
      </c>
      <c r="Z231" s="3532">
        <v>4</v>
      </c>
      <c r="AA231" s="3532">
        <v>1009</v>
      </c>
      <c r="AB231" s="3532">
        <v>50.33</v>
      </c>
      <c r="AC231" s="3532">
        <f ca="1">'典型户型修正-办公'!S980</f>
        <v>72</v>
      </c>
      <c r="AD231" s="3532">
        <f ca="1">'典型户型修正-办公'!R980</f>
        <v>14403</v>
      </c>
      <c r="AE231" s="3532">
        <v>14318</v>
      </c>
    </row>
    <row r="232" spans="1:31" ht="14.25" thickBot="1">
      <c r="A232" s="3536">
        <v>230</v>
      </c>
      <c r="B232" s="3532">
        <v>1</v>
      </c>
      <c r="C232" s="3532">
        <v>1102</v>
      </c>
      <c r="D232" s="3532">
        <v>49.74</v>
      </c>
      <c r="E232" s="3532">
        <f ca="1">'典型户型修正-办公'!S668</f>
        <v>74</v>
      </c>
      <c r="F232" s="3532">
        <f ca="1">'典型户型修正-办公'!R668</f>
        <v>14908</v>
      </c>
      <c r="G232" s="3532">
        <v>14820</v>
      </c>
      <c r="I232" s="3536">
        <v>230</v>
      </c>
      <c r="J232" s="3532">
        <v>2</v>
      </c>
      <c r="K232" s="3532">
        <v>1011</v>
      </c>
      <c r="L232" s="3532">
        <v>49.62</v>
      </c>
      <c r="M232" s="3532">
        <f ca="1">'典型户型修正-办公'!S253</f>
        <v>71</v>
      </c>
      <c r="N232" s="3532">
        <f ca="1">'典型户型修正-办公'!R253</f>
        <v>14403</v>
      </c>
      <c r="O232" s="3532">
        <v>14318</v>
      </c>
      <c r="Y232" s="3536">
        <v>230</v>
      </c>
      <c r="Z232" s="3532">
        <v>4</v>
      </c>
      <c r="AA232" s="3532">
        <v>1010</v>
      </c>
      <c r="AB232" s="3532">
        <v>50.33</v>
      </c>
      <c r="AC232" s="3532">
        <f ca="1">'典型户型修正-办公'!S981</f>
        <v>72</v>
      </c>
      <c r="AD232" s="3532">
        <f ca="1">'典型户型修正-办公'!R981</f>
        <v>14403</v>
      </c>
      <c r="AE232" s="3532">
        <v>14318</v>
      </c>
    </row>
    <row r="233" spans="1:31" ht="14.25" thickBot="1">
      <c r="A233" s="3536">
        <v>231</v>
      </c>
      <c r="B233" s="3532">
        <v>1</v>
      </c>
      <c r="C233" s="3532">
        <v>1103</v>
      </c>
      <c r="D233" s="3532">
        <v>49.74</v>
      </c>
      <c r="E233" s="3532">
        <f ca="1">'典型户型修正-办公'!S669</f>
        <v>74</v>
      </c>
      <c r="F233" s="3532">
        <f ca="1">'典型户型修正-办公'!R669</f>
        <v>14908</v>
      </c>
      <c r="G233" s="3532">
        <v>14820</v>
      </c>
      <c r="I233" s="3536">
        <v>231</v>
      </c>
      <c r="J233" s="3532">
        <v>2</v>
      </c>
      <c r="K233" s="3532">
        <v>1012</v>
      </c>
      <c r="L233" s="3532">
        <v>49.62</v>
      </c>
      <c r="M233" s="3532">
        <f ca="1">'典型户型修正-办公'!S254</f>
        <v>71</v>
      </c>
      <c r="N233" s="3532">
        <f ca="1">'典型户型修正-办公'!R254</f>
        <v>14403</v>
      </c>
      <c r="O233" s="3532">
        <v>14318</v>
      </c>
      <c r="Y233" s="3536">
        <v>231</v>
      </c>
      <c r="Z233" s="3532">
        <v>4</v>
      </c>
      <c r="AA233" s="3532">
        <v>1011</v>
      </c>
      <c r="AB233" s="3532">
        <v>50.33</v>
      </c>
      <c r="AC233" s="3532">
        <f ca="1">'典型户型修正-办公'!S982</f>
        <v>72</v>
      </c>
      <c r="AD233" s="3532">
        <f ca="1">'典型户型修正-办公'!R982</f>
        <v>14403</v>
      </c>
      <c r="AE233" s="3532">
        <v>14318</v>
      </c>
    </row>
    <row r="234" spans="1:31" ht="14.25" thickBot="1">
      <c r="A234" s="3536">
        <v>232</v>
      </c>
      <c r="B234" s="3532">
        <v>1</v>
      </c>
      <c r="C234" s="3532">
        <v>1104</v>
      </c>
      <c r="D234" s="3532">
        <v>49.74</v>
      </c>
      <c r="E234" s="3532">
        <f ca="1">'典型户型修正-办公'!S670</f>
        <v>74</v>
      </c>
      <c r="F234" s="3532">
        <f ca="1">'典型户型修正-办公'!R670</f>
        <v>14908</v>
      </c>
      <c r="G234" s="3532">
        <v>14820</v>
      </c>
      <c r="I234" s="3536">
        <v>232</v>
      </c>
      <c r="J234" s="3532">
        <v>2</v>
      </c>
      <c r="K234" s="3532">
        <v>1013</v>
      </c>
      <c r="L234" s="3532">
        <v>49.62</v>
      </c>
      <c r="M234" s="3532">
        <f ca="1">'典型户型修正-办公'!S255</f>
        <v>71</v>
      </c>
      <c r="N234" s="3532">
        <f ca="1">'典型户型修正-办公'!R255</f>
        <v>14403</v>
      </c>
      <c r="O234" s="3532">
        <v>14318</v>
      </c>
      <c r="Y234" s="3536">
        <v>232</v>
      </c>
      <c r="Z234" s="3532">
        <v>4</v>
      </c>
      <c r="AA234" s="3532">
        <v>1012</v>
      </c>
      <c r="AB234" s="3532">
        <v>50.33</v>
      </c>
      <c r="AC234" s="3532">
        <f ca="1">'典型户型修正-办公'!S983</f>
        <v>72</v>
      </c>
      <c r="AD234" s="3532">
        <f ca="1">'典型户型修正-办公'!R983</f>
        <v>14403</v>
      </c>
      <c r="AE234" s="3532">
        <v>14318</v>
      </c>
    </row>
    <row r="235" spans="1:31" ht="14.25" thickBot="1">
      <c r="A235" s="3536">
        <v>233</v>
      </c>
      <c r="B235" s="3532">
        <v>1</v>
      </c>
      <c r="C235" s="3532">
        <v>1105</v>
      </c>
      <c r="D235" s="3532">
        <v>49.74</v>
      </c>
      <c r="E235" s="3532">
        <f ca="1">'典型户型修正-办公'!S671</f>
        <v>74</v>
      </c>
      <c r="F235" s="3532">
        <f ca="1">'典型户型修正-办公'!R671</f>
        <v>14908</v>
      </c>
      <c r="G235" s="3532">
        <v>14820</v>
      </c>
      <c r="I235" s="3536">
        <v>233</v>
      </c>
      <c r="J235" s="3532">
        <v>2</v>
      </c>
      <c r="K235" s="3532">
        <v>1014</v>
      </c>
      <c r="L235" s="3532">
        <v>49.62</v>
      </c>
      <c r="M235" s="3532">
        <f ca="1">'典型户型修正-办公'!S256</f>
        <v>71</v>
      </c>
      <c r="N235" s="3532">
        <f ca="1">'典型户型修正-办公'!R256</f>
        <v>14403</v>
      </c>
      <c r="O235" s="3532">
        <v>14318</v>
      </c>
      <c r="Y235" s="3536">
        <v>233</v>
      </c>
      <c r="Z235" s="3532">
        <v>4</v>
      </c>
      <c r="AA235" s="3532">
        <v>1013</v>
      </c>
      <c r="AB235" s="3532">
        <v>50.33</v>
      </c>
      <c r="AC235" s="3532">
        <f ca="1">'典型户型修正-办公'!S984</f>
        <v>72</v>
      </c>
      <c r="AD235" s="3532">
        <f ca="1">'典型户型修正-办公'!R984</f>
        <v>14403</v>
      </c>
      <c r="AE235" s="3532">
        <v>14318</v>
      </c>
    </row>
    <row r="236" spans="1:31" ht="14.25" thickBot="1">
      <c r="A236" s="3536">
        <v>234</v>
      </c>
      <c r="B236" s="3532">
        <v>1</v>
      </c>
      <c r="C236" s="3532">
        <v>1106</v>
      </c>
      <c r="D236" s="3532">
        <v>49.74</v>
      </c>
      <c r="E236" s="3532">
        <f ca="1">'典型户型修正-办公'!S672</f>
        <v>74</v>
      </c>
      <c r="F236" s="3532">
        <f ca="1">'典型户型修正-办公'!R672</f>
        <v>14908</v>
      </c>
      <c r="G236" s="3532">
        <v>14820</v>
      </c>
      <c r="I236" s="3536">
        <v>234</v>
      </c>
      <c r="J236" s="3532">
        <v>2</v>
      </c>
      <c r="K236" s="3532">
        <v>1015</v>
      </c>
      <c r="L236" s="3532">
        <v>49.62</v>
      </c>
      <c r="M236" s="3532">
        <f ca="1">'典型户型修正-办公'!S257</f>
        <v>71</v>
      </c>
      <c r="N236" s="3532">
        <f ca="1">'典型户型修正-办公'!R257</f>
        <v>14403</v>
      </c>
      <c r="O236" s="3532">
        <v>14318</v>
      </c>
      <c r="Y236" s="3536">
        <v>234</v>
      </c>
      <c r="Z236" s="3532">
        <v>4</v>
      </c>
      <c r="AA236" s="3532">
        <v>1014</v>
      </c>
      <c r="AB236" s="3532">
        <v>50.33</v>
      </c>
      <c r="AC236" s="3532">
        <f ca="1">'典型户型修正-办公'!S985</f>
        <v>72</v>
      </c>
      <c r="AD236" s="3532">
        <f ca="1">'典型户型修正-办公'!R985</f>
        <v>14403</v>
      </c>
      <c r="AE236" s="3532">
        <v>14318</v>
      </c>
    </row>
    <row r="237" spans="1:31" ht="14.25" thickBot="1">
      <c r="A237" s="3536">
        <v>235</v>
      </c>
      <c r="B237" s="3532">
        <v>1</v>
      </c>
      <c r="C237" s="3532">
        <v>1107</v>
      </c>
      <c r="D237" s="3532">
        <v>49.74</v>
      </c>
      <c r="E237" s="3532">
        <f ca="1">'典型户型修正-办公'!S673</f>
        <v>74</v>
      </c>
      <c r="F237" s="3532">
        <f ca="1">'典型户型修正-办公'!R673</f>
        <v>14908</v>
      </c>
      <c r="G237" s="3532">
        <v>14820</v>
      </c>
      <c r="I237" s="3536">
        <v>235</v>
      </c>
      <c r="J237" s="3532">
        <v>2</v>
      </c>
      <c r="K237" s="3532">
        <v>1016</v>
      </c>
      <c r="L237" s="3532">
        <v>68.78</v>
      </c>
      <c r="M237" s="3532">
        <f ca="1">'典型户型修正-办公'!S258</f>
        <v>100</v>
      </c>
      <c r="N237" s="3532">
        <f ca="1">'典型户型修正-办公'!R258</f>
        <v>14547</v>
      </c>
      <c r="O237" s="3532">
        <v>14461</v>
      </c>
      <c r="Y237" s="3536">
        <v>235</v>
      </c>
      <c r="Z237" s="3532">
        <v>4</v>
      </c>
      <c r="AA237" s="3532">
        <v>1015</v>
      </c>
      <c r="AB237" s="3532">
        <v>50.33</v>
      </c>
      <c r="AC237" s="3532">
        <f ca="1">'典型户型修正-办公'!S986</f>
        <v>72</v>
      </c>
      <c r="AD237" s="3532">
        <f ca="1">'典型户型修正-办公'!R986</f>
        <v>14403</v>
      </c>
      <c r="AE237" s="3532">
        <v>14318</v>
      </c>
    </row>
    <row r="238" spans="1:31" ht="14.25" thickBot="1">
      <c r="A238" s="3536">
        <v>236</v>
      </c>
      <c r="B238" s="3532">
        <v>1</v>
      </c>
      <c r="C238" s="3532">
        <v>1108</v>
      </c>
      <c r="D238" s="3532">
        <v>49.74</v>
      </c>
      <c r="E238" s="3532">
        <f ca="1">'典型户型修正-办公'!S674</f>
        <v>74</v>
      </c>
      <c r="F238" s="3532">
        <f ca="1">'典型户型修正-办公'!R674</f>
        <v>14908</v>
      </c>
      <c r="G238" s="3532">
        <v>14820</v>
      </c>
      <c r="I238" s="3536">
        <v>236</v>
      </c>
      <c r="J238" s="3532">
        <v>2</v>
      </c>
      <c r="K238" s="3532">
        <v>1017</v>
      </c>
      <c r="L238" s="3532">
        <v>38.1</v>
      </c>
      <c r="M238" s="3532">
        <f ca="1">'典型户型修正-办公'!S259</f>
        <v>55</v>
      </c>
      <c r="N238" s="3532">
        <f ca="1">'典型户型修正-办公'!R259</f>
        <v>14403</v>
      </c>
      <c r="O238" s="3532">
        <v>14318</v>
      </c>
      <c r="Y238" s="3536">
        <v>236</v>
      </c>
      <c r="Z238" s="3532">
        <v>4</v>
      </c>
      <c r="AA238" s="3532">
        <v>1016</v>
      </c>
      <c r="AB238" s="3532">
        <v>69.77</v>
      </c>
      <c r="AC238" s="3532">
        <f ca="1">'典型户型修正-办公'!S987</f>
        <v>101</v>
      </c>
      <c r="AD238" s="3532">
        <f ca="1">'典型户型修正-办公'!R987</f>
        <v>14547</v>
      </c>
      <c r="AE238" s="3532">
        <v>14461</v>
      </c>
    </row>
    <row r="239" spans="1:31" ht="14.25" thickBot="1">
      <c r="A239" s="3536">
        <v>237</v>
      </c>
      <c r="B239" s="3532">
        <v>1</v>
      </c>
      <c r="C239" s="3532">
        <v>1109</v>
      </c>
      <c r="D239" s="3532">
        <v>49.74</v>
      </c>
      <c r="E239" s="3532">
        <f ca="1">'典型户型修正-办公'!S675</f>
        <v>74</v>
      </c>
      <c r="F239" s="3532">
        <f ca="1">'典型户型修正-办公'!R675</f>
        <v>14908</v>
      </c>
      <c r="G239" s="3532">
        <v>14820</v>
      </c>
      <c r="I239" s="3536">
        <v>237</v>
      </c>
      <c r="J239" s="3532">
        <v>2</v>
      </c>
      <c r="K239" s="3532">
        <v>1018</v>
      </c>
      <c r="L239" s="3532">
        <v>41.4</v>
      </c>
      <c r="M239" s="3532">
        <f ca="1">'典型户型修正-办公'!S260</f>
        <v>60</v>
      </c>
      <c r="N239" s="3532">
        <f ca="1">'典型户型修正-办公'!R260</f>
        <v>14403</v>
      </c>
      <c r="O239" s="3532">
        <v>14318</v>
      </c>
      <c r="Y239" s="3536">
        <v>237</v>
      </c>
      <c r="Z239" s="3532">
        <v>4</v>
      </c>
      <c r="AA239" s="3532">
        <v>1017</v>
      </c>
      <c r="AB239" s="3532">
        <v>38.65</v>
      </c>
      <c r="AC239" s="3532">
        <f ca="1">'典型户型修正-办公'!S988</f>
        <v>56</v>
      </c>
      <c r="AD239" s="3532">
        <f ca="1">'典型户型修正-办公'!R988</f>
        <v>14403</v>
      </c>
      <c r="AE239" s="3532">
        <v>14318</v>
      </c>
    </row>
    <row r="240" spans="1:31" ht="14.25" thickBot="1">
      <c r="A240" s="3536">
        <v>238</v>
      </c>
      <c r="B240" s="3532">
        <v>1</v>
      </c>
      <c r="C240" s="3532">
        <v>1110</v>
      </c>
      <c r="D240" s="3532">
        <v>49.74</v>
      </c>
      <c r="E240" s="3532">
        <f ca="1">'典型户型修正-办公'!S676</f>
        <v>74</v>
      </c>
      <c r="F240" s="3532">
        <f ca="1">'典型户型修正-办公'!R676</f>
        <v>14908</v>
      </c>
      <c r="G240" s="3532">
        <v>14820</v>
      </c>
      <c r="I240" s="3536">
        <v>238</v>
      </c>
      <c r="J240" s="3532">
        <v>2</v>
      </c>
      <c r="K240" s="3532">
        <v>1019</v>
      </c>
      <c r="L240" s="3532">
        <v>44.09</v>
      </c>
      <c r="M240" s="3532">
        <f ca="1">'典型户型修正-办公'!S261</f>
        <v>64</v>
      </c>
      <c r="N240" s="3532">
        <f ca="1">'典型户型修正-办公'!R261</f>
        <v>14403</v>
      </c>
      <c r="O240" s="3532">
        <v>14318</v>
      </c>
      <c r="Y240" s="3536">
        <v>238</v>
      </c>
      <c r="Z240" s="3532">
        <v>4</v>
      </c>
      <c r="AA240" s="3532">
        <v>1018</v>
      </c>
      <c r="AB240" s="3532">
        <v>41.99</v>
      </c>
      <c r="AC240" s="3532">
        <f ca="1">'典型户型修正-办公'!S989</f>
        <v>60</v>
      </c>
      <c r="AD240" s="3532">
        <f ca="1">'典型户型修正-办公'!R989</f>
        <v>14403</v>
      </c>
      <c r="AE240" s="3532">
        <v>14318</v>
      </c>
    </row>
    <row r="241" spans="1:31" ht="14.25" thickBot="1">
      <c r="A241" s="3536">
        <v>239</v>
      </c>
      <c r="B241" s="3532">
        <v>1</v>
      </c>
      <c r="C241" s="3532">
        <v>1111</v>
      </c>
      <c r="D241" s="3532">
        <v>49.74</v>
      </c>
      <c r="E241" s="3532">
        <f ca="1">'典型户型修正-办公'!S677</f>
        <v>74</v>
      </c>
      <c r="F241" s="3532">
        <f ca="1">'典型户型修正-办公'!R677</f>
        <v>14908</v>
      </c>
      <c r="G241" s="3532">
        <v>14820</v>
      </c>
      <c r="I241" s="3536">
        <v>239</v>
      </c>
      <c r="J241" s="3532">
        <v>2</v>
      </c>
      <c r="K241" s="3532">
        <v>1020</v>
      </c>
      <c r="L241" s="3532">
        <v>46.17</v>
      </c>
      <c r="M241" s="3532">
        <f ca="1">'典型户型修正-办公'!S262</f>
        <v>66</v>
      </c>
      <c r="N241" s="3532">
        <f ca="1">'典型户型修正-办公'!R262</f>
        <v>14403</v>
      </c>
      <c r="O241" s="3532">
        <v>14318</v>
      </c>
      <c r="Y241" s="3536">
        <v>239</v>
      </c>
      <c r="Z241" s="3532">
        <v>4</v>
      </c>
      <c r="AA241" s="3532">
        <v>1019</v>
      </c>
      <c r="AB241" s="3532">
        <v>44.72</v>
      </c>
      <c r="AC241" s="3532">
        <f ca="1">'典型户型修正-办公'!S990</f>
        <v>64</v>
      </c>
      <c r="AD241" s="3532">
        <f ca="1">'典型户型修正-办公'!R990</f>
        <v>14403</v>
      </c>
      <c r="AE241" s="3532">
        <v>14318</v>
      </c>
    </row>
    <row r="242" spans="1:31" ht="14.25" thickBot="1">
      <c r="A242" s="3536">
        <v>240</v>
      </c>
      <c r="B242" s="3532">
        <v>1</v>
      </c>
      <c r="C242" s="3532">
        <v>1112</v>
      </c>
      <c r="D242" s="3532">
        <v>49.74</v>
      </c>
      <c r="E242" s="3532">
        <f ca="1">'典型户型修正-办公'!S678</f>
        <v>74</v>
      </c>
      <c r="F242" s="3532">
        <f ca="1">'典型户型修正-办公'!R678</f>
        <v>14908</v>
      </c>
      <c r="G242" s="3532">
        <v>14820</v>
      </c>
      <c r="I242" s="3536">
        <v>240</v>
      </c>
      <c r="J242" s="3532">
        <v>2</v>
      </c>
      <c r="K242" s="3532">
        <v>1021</v>
      </c>
      <c r="L242" s="3532">
        <v>47.65</v>
      </c>
      <c r="M242" s="3532">
        <f ca="1">'典型户型修正-办公'!S263</f>
        <v>69</v>
      </c>
      <c r="N242" s="3532">
        <f ca="1">'典型户型修正-办公'!R263</f>
        <v>14403</v>
      </c>
      <c r="O242" s="3532">
        <v>14318</v>
      </c>
      <c r="Y242" s="3536">
        <v>240</v>
      </c>
      <c r="Z242" s="3532">
        <v>4</v>
      </c>
      <c r="AA242" s="3532">
        <v>1020</v>
      </c>
      <c r="AB242" s="3532">
        <v>46.83</v>
      </c>
      <c r="AC242" s="3532">
        <f ca="1">'典型户型修正-办公'!S991</f>
        <v>67</v>
      </c>
      <c r="AD242" s="3532">
        <f ca="1">'典型户型修正-办公'!R991</f>
        <v>14403</v>
      </c>
      <c r="AE242" s="3532">
        <v>14318</v>
      </c>
    </row>
    <row r="243" spans="1:31" ht="14.25" thickBot="1">
      <c r="A243" s="3536">
        <v>241</v>
      </c>
      <c r="B243" s="3532">
        <v>1</v>
      </c>
      <c r="C243" s="3532">
        <v>1113</v>
      </c>
      <c r="D243" s="3532">
        <v>49.74</v>
      </c>
      <c r="E243" s="3532">
        <f ca="1">'典型户型修正-办公'!S679</f>
        <v>74</v>
      </c>
      <c r="F243" s="3532">
        <f ca="1">'典型户型修正-办公'!R679</f>
        <v>14908</v>
      </c>
      <c r="G243" s="3532">
        <v>14820</v>
      </c>
      <c r="I243" s="3536">
        <v>241</v>
      </c>
      <c r="J243" s="3532">
        <v>2</v>
      </c>
      <c r="K243" s="3532">
        <v>1022</v>
      </c>
      <c r="L243" s="3532">
        <v>48.6</v>
      </c>
      <c r="M243" s="3532">
        <f ca="1">'典型户型修正-办公'!S264</f>
        <v>70</v>
      </c>
      <c r="N243" s="3532">
        <f ca="1">'典型户型修正-办公'!R264</f>
        <v>14403</v>
      </c>
      <c r="O243" s="3532">
        <v>14318</v>
      </c>
      <c r="Y243" s="3536">
        <v>241</v>
      </c>
      <c r="Z243" s="3532">
        <v>4</v>
      </c>
      <c r="AA243" s="3532">
        <v>1021</v>
      </c>
      <c r="AB243" s="3532">
        <v>48.33</v>
      </c>
      <c r="AC243" s="3532">
        <f ca="1">'典型户型修正-办公'!S992</f>
        <v>70</v>
      </c>
      <c r="AD243" s="3532">
        <f ca="1">'典型户型修正-办公'!R992</f>
        <v>14403</v>
      </c>
      <c r="AE243" s="3532">
        <v>14318</v>
      </c>
    </row>
    <row r="244" spans="1:31" ht="14.25" thickBot="1">
      <c r="A244" s="3536">
        <v>242</v>
      </c>
      <c r="B244" s="3532">
        <v>1</v>
      </c>
      <c r="C244" s="3532">
        <v>1114</v>
      </c>
      <c r="D244" s="3532">
        <v>49.74</v>
      </c>
      <c r="E244" s="3532">
        <f ca="1">'典型户型修正-办公'!S680</f>
        <v>74</v>
      </c>
      <c r="F244" s="3532">
        <f ca="1">'典型户型修正-办公'!R680</f>
        <v>14908</v>
      </c>
      <c r="G244" s="3532">
        <v>14820</v>
      </c>
      <c r="I244" s="3536">
        <v>242</v>
      </c>
      <c r="J244" s="3532">
        <v>2</v>
      </c>
      <c r="K244" s="3532">
        <v>1023</v>
      </c>
      <c r="L244" s="3532">
        <v>48.89</v>
      </c>
      <c r="M244" s="3532">
        <f ca="1">'典型户型修正-办公'!S265</f>
        <v>70</v>
      </c>
      <c r="N244" s="3532">
        <f ca="1">'典型户型修正-办公'!R265</f>
        <v>14403</v>
      </c>
      <c r="O244" s="3532">
        <v>14318</v>
      </c>
      <c r="Y244" s="3536">
        <v>242</v>
      </c>
      <c r="Z244" s="3532">
        <v>4</v>
      </c>
      <c r="AA244" s="3532">
        <v>1022</v>
      </c>
      <c r="AB244" s="3532">
        <v>49.3</v>
      </c>
      <c r="AC244" s="3532">
        <f ca="1">'典型户型修正-办公'!S993</f>
        <v>71</v>
      </c>
      <c r="AD244" s="3532">
        <f ca="1">'典型户型修正-办公'!R993</f>
        <v>14403</v>
      </c>
      <c r="AE244" s="3532">
        <v>14318</v>
      </c>
    </row>
    <row r="245" spans="1:31" ht="14.25" thickBot="1">
      <c r="A245" s="3536">
        <v>243</v>
      </c>
      <c r="B245" s="3532">
        <v>1</v>
      </c>
      <c r="C245" s="3532">
        <v>1115</v>
      </c>
      <c r="D245" s="3532">
        <v>68.94</v>
      </c>
      <c r="E245" s="3532">
        <f ca="1">'典型户型修正-办公'!S681</f>
        <v>104</v>
      </c>
      <c r="F245" s="3532">
        <f ca="1">'典型户型修正-办公'!R681</f>
        <v>15057</v>
      </c>
      <c r="G245" s="3532">
        <v>14968</v>
      </c>
      <c r="I245" s="3536">
        <v>243</v>
      </c>
      <c r="J245" s="3532">
        <v>2</v>
      </c>
      <c r="K245" s="3532">
        <v>1024</v>
      </c>
      <c r="L245" s="3532">
        <v>48.59</v>
      </c>
      <c r="M245" s="3532">
        <f ca="1">'典型户型修正-办公'!S266</f>
        <v>70</v>
      </c>
      <c r="N245" s="3532">
        <f ca="1">'典型户型修正-办公'!R266</f>
        <v>14403</v>
      </c>
      <c r="O245" s="3532">
        <v>14318</v>
      </c>
      <c r="Y245" s="3536">
        <v>243</v>
      </c>
      <c r="Z245" s="3532">
        <v>4</v>
      </c>
      <c r="AA245" s="3532">
        <v>1023</v>
      </c>
      <c r="AB245" s="3532">
        <v>49.59</v>
      </c>
      <c r="AC245" s="3532">
        <f ca="1">'典型户型修正-办公'!S994</f>
        <v>71</v>
      </c>
      <c r="AD245" s="3532">
        <f ca="1">'典型户型修正-办公'!R994</f>
        <v>14403</v>
      </c>
      <c r="AE245" s="3532">
        <v>14318</v>
      </c>
    </row>
    <row r="246" spans="1:31" ht="14.25" thickBot="1">
      <c r="A246" s="3536">
        <v>244</v>
      </c>
      <c r="B246" s="3532">
        <v>1</v>
      </c>
      <c r="C246" s="3532">
        <v>1116</v>
      </c>
      <c r="D246" s="3532">
        <v>38.19</v>
      </c>
      <c r="E246" s="3532">
        <f ca="1">'典型户型修正-办公'!S682</f>
        <v>57</v>
      </c>
      <c r="F246" s="3532">
        <f ca="1">'典型户型修正-办公'!R682</f>
        <v>14908</v>
      </c>
      <c r="G246" s="3532">
        <v>14820</v>
      </c>
      <c r="I246" s="3536">
        <v>244</v>
      </c>
      <c r="J246" s="3532">
        <v>2</v>
      </c>
      <c r="K246" s="3532">
        <v>1025</v>
      </c>
      <c r="L246" s="3532">
        <v>47.73</v>
      </c>
      <c r="M246" s="3532">
        <f ca="1">'典型户型修正-办公'!S267</f>
        <v>69</v>
      </c>
      <c r="N246" s="3532">
        <f ca="1">'典型户型修正-办公'!R267</f>
        <v>14403</v>
      </c>
      <c r="O246" s="3532">
        <v>14318</v>
      </c>
      <c r="Y246" s="3536">
        <v>244</v>
      </c>
      <c r="Z246" s="3532">
        <v>4</v>
      </c>
      <c r="AA246" s="3532">
        <v>1024</v>
      </c>
      <c r="AB246" s="3532">
        <v>49.28</v>
      </c>
      <c r="AC246" s="3532">
        <f ca="1">'典型户型修正-办公'!S995</f>
        <v>71</v>
      </c>
      <c r="AD246" s="3532">
        <f ca="1">'典型户型修正-办公'!R995</f>
        <v>14403</v>
      </c>
      <c r="AE246" s="3532">
        <v>14318</v>
      </c>
    </row>
    <row r="247" spans="1:31" ht="14.25" thickBot="1">
      <c r="A247" s="3536">
        <v>245</v>
      </c>
      <c r="B247" s="3532">
        <v>1</v>
      </c>
      <c r="C247" s="3532">
        <v>1117</v>
      </c>
      <c r="D247" s="3532">
        <v>41.5</v>
      </c>
      <c r="E247" s="3532">
        <f ca="1">'典型户型修正-办公'!S683</f>
        <v>62</v>
      </c>
      <c r="F247" s="3532">
        <f ca="1">'典型户型修正-办公'!R683</f>
        <v>14908</v>
      </c>
      <c r="G247" s="3532">
        <v>14820</v>
      </c>
      <c r="I247" s="3536">
        <v>245</v>
      </c>
      <c r="J247" s="3532">
        <v>2</v>
      </c>
      <c r="K247" s="3532">
        <v>1026</v>
      </c>
      <c r="L247" s="3532">
        <v>70.2</v>
      </c>
      <c r="M247" s="3532">
        <f ca="1">'典型户型修正-办公'!S268</f>
        <v>102</v>
      </c>
      <c r="N247" s="3532">
        <f ca="1">'典型户型修正-办公'!R268</f>
        <v>14547</v>
      </c>
      <c r="O247" s="3532">
        <v>14461</v>
      </c>
      <c r="Y247" s="3536">
        <v>245</v>
      </c>
      <c r="Z247" s="3532">
        <v>4</v>
      </c>
      <c r="AA247" s="3532">
        <v>1025</v>
      </c>
      <c r="AB247" s="3532">
        <v>48.41</v>
      </c>
      <c r="AC247" s="3532">
        <f ca="1">'典型户型修正-办公'!S996</f>
        <v>70</v>
      </c>
      <c r="AD247" s="3532">
        <f ca="1">'典型户型修正-办公'!R996</f>
        <v>14403</v>
      </c>
      <c r="AE247" s="3532">
        <v>14318</v>
      </c>
    </row>
    <row r="248" spans="1:31" ht="14.25" thickBot="1">
      <c r="A248" s="3536">
        <v>246</v>
      </c>
      <c r="B248" s="3532">
        <v>1</v>
      </c>
      <c r="C248" s="3532">
        <v>1118</v>
      </c>
      <c r="D248" s="3532">
        <v>44.19</v>
      </c>
      <c r="E248" s="3532">
        <f ca="1">'典型户型修正-办公'!S684</f>
        <v>66</v>
      </c>
      <c r="F248" s="3532">
        <f ca="1">'典型户型修正-办公'!R684</f>
        <v>14908</v>
      </c>
      <c r="G248" s="3532">
        <v>14820</v>
      </c>
      <c r="I248" s="3536">
        <v>246</v>
      </c>
      <c r="J248" s="3532">
        <v>2</v>
      </c>
      <c r="K248" s="3532">
        <v>1101</v>
      </c>
      <c r="L248" s="3532">
        <v>51.46</v>
      </c>
      <c r="M248" s="3532">
        <f ca="1">'典型户型修正-办公'!S269</f>
        <v>74</v>
      </c>
      <c r="N248" s="3532">
        <f ca="1">'典型户型修正-办公'!R269</f>
        <v>14403</v>
      </c>
      <c r="O248" s="3532">
        <v>14318</v>
      </c>
      <c r="Y248" s="3536">
        <v>246</v>
      </c>
      <c r="Z248" s="3532">
        <v>4</v>
      </c>
      <c r="AA248" s="3532">
        <v>1026</v>
      </c>
      <c r="AB248" s="3532">
        <v>47.44</v>
      </c>
      <c r="AC248" s="3532">
        <f ca="1">'典型户型修正-办公'!S997</f>
        <v>68</v>
      </c>
      <c r="AD248" s="3532">
        <f ca="1">'典型户型修正-办公'!R997</f>
        <v>14403</v>
      </c>
      <c r="AE248" s="3532">
        <v>14318</v>
      </c>
    </row>
    <row r="249" spans="1:31" ht="14.25" thickBot="1">
      <c r="A249" s="3536">
        <v>247</v>
      </c>
      <c r="B249" s="3532">
        <v>1</v>
      </c>
      <c r="C249" s="3532">
        <v>1119</v>
      </c>
      <c r="D249" s="3532">
        <v>46.28</v>
      </c>
      <c r="E249" s="3532">
        <f ca="1">'典型户型修正-办公'!S685</f>
        <v>69</v>
      </c>
      <c r="F249" s="3532">
        <f ca="1">'典型户型修正-办公'!R685</f>
        <v>14908</v>
      </c>
      <c r="G249" s="3532">
        <v>14820</v>
      </c>
      <c r="I249" s="3536">
        <v>247</v>
      </c>
      <c r="J249" s="3532">
        <v>2</v>
      </c>
      <c r="K249" s="3532">
        <v>1102</v>
      </c>
      <c r="L249" s="3532">
        <v>49.62</v>
      </c>
      <c r="M249" s="3532">
        <f ca="1">'典型户型修正-办公'!S270</f>
        <v>71</v>
      </c>
      <c r="N249" s="3532">
        <f ca="1">'典型户型修正-办公'!R270</f>
        <v>14403</v>
      </c>
      <c r="O249" s="3532">
        <v>14318</v>
      </c>
      <c r="Y249" s="3536">
        <v>247</v>
      </c>
      <c r="Z249" s="3532">
        <v>4</v>
      </c>
      <c r="AA249" s="3532">
        <v>1101</v>
      </c>
      <c r="AB249" s="3532">
        <v>52.2</v>
      </c>
      <c r="AC249" s="3532">
        <f ca="1">'典型户型修正-办公'!S998</f>
        <v>75</v>
      </c>
      <c r="AD249" s="3532">
        <f ca="1">'典型户型修正-办公'!R998</f>
        <v>14403</v>
      </c>
      <c r="AE249" s="3532">
        <v>14318</v>
      </c>
    </row>
    <row r="250" spans="1:31" ht="14.25" thickBot="1">
      <c r="A250" s="3536">
        <v>248</v>
      </c>
      <c r="B250" s="3532">
        <v>1</v>
      </c>
      <c r="C250" s="3532">
        <v>1120</v>
      </c>
      <c r="D250" s="3532">
        <v>47.76</v>
      </c>
      <c r="E250" s="3532">
        <f ca="1">'典型户型修正-办公'!S686</f>
        <v>71</v>
      </c>
      <c r="F250" s="3532">
        <f ca="1">'典型户型修正-办公'!R686</f>
        <v>14908</v>
      </c>
      <c r="G250" s="3532">
        <v>14820</v>
      </c>
      <c r="I250" s="3536">
        <v>248</v>
      </c>
      <c r="J250" s="3532">
        <v>2</v>
      </c>
      <c r="K250" s="3532">
        <v>1103</v>
      </c>
      <c r="L250" s="3532">
        <v>49.62</v>
      </c>
      <c r="M250" s="3532">
        <f ca="1">'典型户型修正-办公'!S271</f>
        <v>71</v>
      </c>
      <c r="N250" s="3532">
        <f ca="1">'典型户型修正-办公'!R271</f>
        <v>14403</v>
      </c>
      <c r="O250" s="3532">
        <v>14318</v>
      </c>
      <c r="Y250" s="3536">
        <v>248</v>
      </c>
      <c r="Z250" s="3532">
        <v>4</v>
      </c>
      <c r="AA250" s="3532">
        <v>1102</v>
      </c>
      <c r="AB250" s="3532">
        <v>50.33</v>
      </c>
      <c r="AC250" s="3532">
        <f ca="1">'典型户型修正-办公'!S999</f>
        <v>72</v>
      </c>
      <c r="AD250" s="3532">
        <f ca="1">'典型户型修正-办公'!R999</f>
        <v>14403</v>
      </c>
      <c r="AE250" s="3532">
        <v>14318</v>
      </c>
    </row>
    <row r="251" spans="1:31" ht="14.25" thickBot="1">
      <c r="A251" s="3536">
        <v>249</v>
      </c>
      <c r="B251" s="3532">
        <v>1</v>
      </c>
      <c r="C251" s="3532">
        <v>1121</v>
      </c>
      <c r="D251" s="3532">
        <v>48.71</v>
      </c>
      <c r="E251" s="3532">
        <f ca="1">'典型户型修正-办公'!S687</f>
        <v>73</v>
      </c>
      <c r="F251" s="3532">
        <f ca="1">'典型户型修正-办公'!R687</f>
        <v>14908</v>
      </c>
      <c r="G251" s="3532">
        <v>14820</v>
      </c>
      <c r="I251" s="3536">
        <v>249</v>
      </c>
      <c r="J251" s="3532">
        <v>2</v>
      </c>
      <c r="K251" s="3532">
        <v>1104</v>
      </c>
      <c r="L251" s="3532">
        <v>49.62</v>
      </c>
      <c r="M251" s="3532">
        <f ca="1">'典型户型修正-办公'!S272</f>
        <v>71</v>
      </c>
      <c r="N251" s="3532">
        <f ca="1">'典型户型修正-办公'!R272</f>
        <v>14403</v>
      </c>
      <c r="O251" s="3532">
        <v>14318</v>
      </c>
      <c r="Y251" s="3536">
        <v>249</v>
      </c>
      <c r="Z251" s="3532">
        <v>4</v>
      </c>
      <c r="AA251" s="3532">
        <v>1103</v>
      </c>
      <c r="AB251" s="3532">
        <v>50.33</v>
      </c>
      <c r="AC251" s="3532">
        <f ca="1">'典型户型修正-办公'!S1000</f>
        <v>72</v>
      </c>
      <c r="AD251" s="3532">
        <f ca="1">'典型户型修正-办公'!R1000</f>
        <v>14403</v>
      </c>
      <c r="AE251" s="3532">
        <v>14318</v>
      </c>
    </row>
    <row r="252" spans="1:31" ht="14.25" thickBot="1">
      <c r="A252" s="3536">
        <v>250</v>
      </c>
      <c r="B252" s="3532">
        <v>1</v>
      </c>
      <c r="C252" s="3532">
        <v>1122</v>
      </c>
      <c r="D252" s="3532">
        <v>49</v>
      </c>
      <c r="E252" s="3532">
        <f ca="1">'典型户型修正-办公'!S688</f>
        <v>73</v>
      </c>
      <c r="F252" s="3532">
        <f ca="1">'典型户型修正-办公'!R688</f>
        <v>14908</v>
      </c>
      <c r="G252" s="3532">
        <v>14820</v>
      </c>
      <c r="I252" s="3536">
        <v>250</v>
      </c>
      <c r="J252" s="3532">
        <v>2</v>
      </c>
      <c r="K252" s="3532">
        <v>1105</v>
      </c>
      <c r="L252" s="3532">
        <v>49.62</v>
      </c>
      <c r="M252" s="3532">
        <f ca="1">'典型户型修正-办公'!S273</f>
        <v>71</v>
      </c>
      <c r="N252" s="3532">
        <f ca="1">'典型户型修正-办公'!R273</f>
        <v>14403</v>
      </c>
      <c r="O252" s="3532">
        <v>14318</v>
      </c>
      <c r="Y252" s="3536">
        <v>250</v>
      </c>
      <c r="Z252" s="3532">
        <v>4</v>
      </c>
      <c r="AA252" s="3532">
        <v>1104</v>
      </c>
      <c r="AB252" s="3532">
        <v>50.33</v>
      </c>
      <c r="AC252" s="3532">
        <f ca="1">'典型户型修正-办公'!S1001</f>
        <v>72</v>
      </c>
      <c r="AD252" s="3532">
        <f ca="1">'典型户型修正-办公'!R1001</f>
        <v>14403</v>
      </c>
      <c r="AE252" s="3532">
        <v>14318</v>
      </c>
    </row>
    <row r="253" spans="1:31" ht="14.25" thickBot="1">
      <c r="A253" s="3536">
        <v>251</v>
      </c>
      <c r="B253" s="3532">
        <v>1</v>
      </c>
      <c r="C253" s="3532">
        <v>1123</v>
      </c>
      <c r="D253" s="3532">
        <v>48.7</v>
      </c>
      <c r="E253" s="3532">
        <f ca="1">'典型户型修正-办公'!S689</f>
        <v>73</v>
      </c>
      <c r="F253" s="3532">
        <f ca="1">'典型户型修正-办公'!R689</f>
        <v>14908</v>
      </c>
      <c r="G253" s="3532">
        <v>14820</v>
      </c>
      <c r="I253" s="3536">
        <v>251</v>
      </c>
      <c r="J253" s="3532">
        <v>2</v>
      </c>
      <c r="K253" s="3532">
        <v>1106</v>
      </c>
      <c r="L253" s="3532">
        <v>49.62</v>
      </c>
      <c r="M253" s="3532">
        <f ca="1">'典型户型修正-办公'!S274</f>
        <v>71</v>
      </c>
      <c r="N253" s="3532">
        <f ca="1">'典型户型修正-办公'!R274</f>
        <v>14403</v>
      </c>
      <c r="O253" s="3532">
        <v>14318</v>
      </c>
      <c r="Y253" s="3536">
        <v>251</v>
      </c>
      <c r="Z253" s="3532">
        <v>4</v>
      </c>
      <c r="AA253" s="3532">
        <v>1105</v>
      </c>
      <c r="AB253" s="3532">
        <v>50.33</v>
      </c>
      <c r="AC253" s="3532">
        <f ca="1">'典型户型修正-办公'!S1002</f>
        <v>72</v>
      </c>
      <c r="AD253" s="3532">
        <f ca="1">'典型户型修正-办公'!R1002</f>
        <v>14403</v>
      </c>
      <c r="AE253" s="3532">
        <v>14318</v>
      </c>
    </row>
    <row r="254" spans="1:31" ht="14.25" thickBot="1">
      <c r="A254" s="3536">
        <v>252</v>
      </c>
      <c r="B254" s="3532">
        <v>1</v>
      </c>
      <c r="C254" s="3532">
        <v>1124</v>
      </c>
      <c r="D254" s="3532">
        <v>73.150000000000006</v>
      </c>
      <c r="E254" s="3532">
        <f ca="1">'典型户型修正-办公'!S690</f>
        <v>110</v>
      </c>
      <c r="F254" s="3532">
        <f ca="1">'典型户型修正-办公'!R690</f>
        <v>15057</v>
      </c>
      <c r="G254" s="3532">
        <v>14968</v>
      </c>
      <c r="I254" s="3536">
        <v>252</v>
      </c>
      <c r="J254" s="3532">
        <v>2</v>
      </c>
      <c r="K254" s="3532">
        <v>1107</v>
      </c>
      <c r="L254" s="3532">
        <v>49.62</v>
      </c>
      <c r="M254" s="3532">
        <f ca="1">'典型户型修正-办公'!S275</f>
        <v>71</v>
      </c>
      <c r="N254" s="3532">
        <f ca="1">'典型户型修正-办公'!R275</f>
        <v>14403</v>
      </c>
      <c r="O254" s="3532">
        <v>14318</v>
      </c>
      <c r="Y254" s="3536">
        <v>252</v>
      </c>
      <c r="Z254" s="3532">
        <v>4</v>
      </c>
      <c r="AA254" s="3532">
        <v>1106</v>
      </c>
      <c r="AB254" s="3532">
        <v>50.33</v>
      </c>
      <c r="AC254" s="3532">
        <f ca="1">'典型户型修正-办公'!S1003</f>
        <v>72</v>
      </c>
      <c r="AD254" s="3532">
        <f ca="1">'典型户型修正-办公'!R1003</f>
        <v>14403</v>
      </c>
      <c r="AE254" s="3532">
        <v>14318</v>
      </c>
    </row>
    <row r="255" spans="1:31" ht="14.25" thickBot="1">
      <c r="A255" s="3536">
        <v>253</v>
      </c>
      <c r="B255" s="3532">
        <v>1</v>
      </c>
      <c r="C255" s="3532">
        <v>1201</v>
      </c>
      <c r="D255" s="3532">
        <v>50.15</v>
      </c>
      <c r="E255" s="3532">
        <f ca="1">'典型户型修正-办公'!S691</f>
        <v>75</v>
      </c>
      <c r="F255" s="3532">
        <f ca="1">'典型户型修正-办公'!R691</f>
        <v>14908</v>
      </c>
      <c r="G255" s="3532">
        <v>14820</v>
      </c>
      <c r="I255" s="3536">
        <v>253</v>
      </c>
      <c r="J255" s="3532">
        <v>2</v>
      </c>
      <c r="K255" s="3532">
        <v>1108</v>
      </c>
      <c r="L255" s="3532">
        <v>49.62</v>
      </c>
      <c r="M255" s="3532">
        <f ca="1">'典型户型修正-办公'!S276</f>
        <v>71</v>
      </c>
      <c r="N255" s="3532">
        <f ca="1">'典型户型修正-办公'!R276</f>
        <v>14403</v>
      </c>
      <c r="O255" s="3532">
        <v>14318</v>
      </c>
      <c r="Y255" s="3536">
        <v>253</v>
      </c>
      <c r="Z255" s="3532">
        <v>4</v>
      </c>
      <c r="AA255" s="3532">
        <v>1107</v>
      </c>
      <c r="AB255" s="3532">
        <v>50.33</v>
      </c>
      <c r="AC255" s="3532">
        <f ca="1">'典型户型修正-办公'!S1004</f>
        <v>72</v>
      </c>
      <c r="AD255" s="3532">
        <f ca="1">'典型户型修正-办公'!R1004</f>
        <v>14403</v>
      </c>
      <c r="AE255" s="3532">
        <v>14318</v>
      </c>
    </row>
    <row r="256" spans="1:31" ht="14.25" thickBot="1">
      <c r="A256" s="3536">
        <v>254</v>
      </c>
      <c r="B256" s="3532">
        <v>1</v>
      </c>
      <c r="C256" s="3532">
        <v>1202</v>
      </c>
      <c r="D256" s="3532">
        <v>49.74</v>
      </c>
      <c r="E256" s="3532">
        <f ca="1">'典型户型修正-办公'!S692</f>
        <v>74</v>
      </c>
      <c r="F256" s="3532">
        <f ca="1">'典型户型修正-办公'!R692</f>
        <v>14908</v>
      </c>
      <c r="G256" s="3532">
        <v>14820</v>
      </c>
      <c r="I256" s="3536">
        <v>254</v>
      </c>
      <c r="J256" s="3532">
        <v>2</v>
      </c>
      <c r="K256" s="3532">
        <v>1109</v>
      </c>
      <c r="L256" s="3532">
        <v>49.62</v>
      </c>
      <c r="M256" s="3532">
        <f ca="1">'典型户型修正-办公'!S277</f>
        <v>71</v>
      </c>
      <c r="N256" s="3532">
        <f ca="1">'典型户型修正-办公'!R277</f>
        <v>14403</v>
      </c>
      <c r="O256" s="3532">
        <v>14318</v>
      </c>
      <c r="Y256" s="3536">
        <v>254</v>
      </c>
      <c r="Z256" s="3532">
        <v>4</v>
      </c>
      <c r="AA256" s="3532">
        <v>1108</v>
      </c>
      <c r="AB256" s="3532">
        <v>50.33</v>
      </c>
      <c r="AC256" s="3532">
        <f ca="1">'典型户型修正-办公'!S1005</f>
        <v>72</v>
      </c>
      <c r="AD256" s="3532">
        <f ca="1">'典型户型修正-办公'!R1005</f>
        <v>14403</v>
      </c>
      <c r="AE256" s="3532">
        <v>14318</v>
      </c>
    </row>
    <row r="257" spans="1:31" ht="14.25" thickBot="1">
      <c r="A257" s="3536">
        <v>255</v>
      </c>
      <c r="B257" s="3532">
        <v>1</v>
      </c>
      <c r="C257" s="3532">
        <v>1203</v>
      </c>
      <c r="D257" s="3532">
        <v>49.74</v>
      </c>
      <c r="E257" s="3532">
        <f ca="1">'典型户型修正-办公'!S693</f>
        <v>74</v>
      </c>
      <c r="F257" s="3532">
        <f ca="1">'典型户型修正-办公'!R693</f>
        <v>14908</v>
      </c>
      <c r="G257" s="3532">
        <v>14820</v>
      </c>
      <c r="I257" s="3536">
        <v>255</v>
      </c>
      <c r="J257" s="3532">
        <v>2</v>
      </c>
      <c r="K257" s="3532">
        <v>1110</v>
      </c>
      <c r="L257" s="3532">
        <v>49.62</v>
      </c>
      <c r="M257" s="3532">
        <f ca="1">'典型户型修正-办公'!S278</f>
        <v>71</v>
      </c>
      <c r="N257" s="3532">
        <f ca="1">'典型户型修正-办公'!R278</f>
        <v>14403</v>
      </c>
      <c r="O257" s="3532">
        <v>14318</v>
      </c>
      <c r="Y257" s="3536">
        <v>255</v>
      </c>
      <c r="Z257" s="3532">
        <v>4</v>
      </c>
      <c r="AA257" s="3532">
        <v>1109</v>
      </c>
      <c r="AB257" s="3532">
        <v>50.33</v>
      </c>
      <c r="AC257" s="3532">
        <f ca="1">'典型户型修正-办公'!S1006</f>
        <v>72</v>
      </c>
      <c r="AD257" s="3532">
        <f ca="1">'典型户型修正-办公'!R1006</f>
        <v>14403</v>
      </c>
      <c r="AE257" s="3532">
        <v>14318</v>
      </c>
    </row>
    <row r="258" spans="1:31" ht="14.25" thickBot="1">
      <c r="A258" s="3536">
        <v>256</v>
      </c>
      <c r="B258" s="3532">
        <v>1</v>
      </c>
      <c r="C258" s="3532">
        <v>1204</v>
      </c>
      <c r="D258" s="3532">
        <v>49.74</v>
      </c>
      <c r="E258" s="3532">
        <f ca="1">'典型户型修正-办公'!S694</f>
        <v>74</v>
      </c>
      <c r="F258" s="3532">
        <f ca="1">'典型户型修正-办公'!R694</f>
        <v>14908</v>
      </c>
      <c r="G258" s="3532">
        <v>14820</v>
      </c>
      <c r="I258" s="3536">
        <v>256</v>
      </c>
      <c r="J258" s="3532">
        <v>2</v>
      </c>
      <c r="K258" s="3532">
        <v>1111</v>
      </c>
      <c r="L258" s="3532">
        <v>49.62</v>
      </c>
      <c r="M258" s="3532">
        <f ca="1">'典型户型修正-办公'!S279</f>
        <v>71</v>
      </c>
      <c r="N258" s="3532">
        <f ca="1">'典型户型修正-办公'!R279</f>
        <v>14403</v>
      </c>
      <c r="O258" s="3532">
        <v>14318</v>
      </c>
      <c r="Y258" s="3536">
        <v>256</v>
      </c>
      <c r="Z258" s="3532">
        <v>4</v>
      </c>
      <c r="AA258" s="3532">
        <v>1110</v>
      </c>
      <c r="AB258" s="3532">
        <v>50.33</v>
      </c>
      <c r="AC258" s="3532">
        <f ca="1">'典型户型修正-办公'!S1007</f>
        <v>72</v>
      </c>
      <c r="AD258" s="3532">
        <f ca="1">'典型户型修正-办公'!R1007</f>
        <v>14403</v>
      </c>
      <c r="AE258" s="3532">
        <v>14318</v>
      </c>
    </row>
    <row r="259" spans="1:31" ht="14.25" thickBot="1">
      <c r="A259" s="3536">
        <v>257</v>
      </c>
      <c r="B259" s="3532">
        <v>1</v>
      </c>
      <c r="C259" s="3532">
        <v>1205</v>
      </c>
      <c r="D259" s="3532">
        <v>49.74</v>
      </c>
      <c r="E259" s="3532">
        <f ca="1">'典型户型修正-办公'!S695</f>
        <v>74</v>
      </c>
      <c r="F259" s="3532">
        <f ca="1">'典型户型修正-办公'!R695</f>
        <v>14908</v>
      </c>
      <c r="G259" s="3532">
        <v>14820</v>
      </c>
      <c r="I259" s="3536">
        <v>257</v>
      </c>
      <c r="J259" s="3532">
        <v>2</v>
      </c>
      <c r="K259" s="3532">
        <v>1112</v>
      </c>
      <c r="L259" s="3532">
        <v>49.62</v>
      </c>
      <c r="M259" s="3532">
        <f ca="1">'典型户型修正-办公'!S280</f>
        <v>71</v>
      </c>
      <c r="N259" s="3532">
        <f ca="1">'典型户型修正-办公'!R280</f>
        <v>14403</v>
      </c>
      <c r="O259" s="3532">
        <v>14318</v>
      </c>
      <c r="Y259" s="3536">
        <v>257</v>
      </c>
      <c r="Z259" s="3532">
        <v>4</v>
      </c>
      <c r="AA259" s="3532">
        <v>1111</v>
      </c>
      <c r="AB259" s="3532">
        <v>50.33</v>
      </c>
      <c r="AC259" s="3532">
        <f ca="1">'典型户型修正-办公'!S1008</f>
        <v>72</v>
      </c>
      <c r="AD259" s="3532">
        <f ca="1">'典型户型修正-办公'!R1008</f>
        <v>14403</v>
      </c>
      <c r="AE259" s="3532">
        <v>14318</v>
      </c>
    </row>
    <row r="260" spans="1:31" ht="14.25" thickBot="1">
      <c r="A260" s="3536">
        <v>258</v>
      </c>
      <c r="B260" s="3532">
        <v>1</v>
      </c>
      <c r="C260" s="3532">
        <v>1206</v>
      </c>
      <c r="D260" s="3532">
        <v>49.74</v>
      </c>
      <c r="E260" s="3532">
        <f ca="1">'典型户型修正-办公'!S696</f>
        <v>74</v>
      </c>
      <c r="F260" s="3532">
        <f ca="1">'典型户型修正-办公'!R696</f>
        <v>14908</v>
      </c>
      <c r="G260" s="3532">
        <v>14820</v>
      </c>
      <c r="I260" s="3536">
        <v>258</v>
      </c>
      <c r="J260" s="3532">
        <v>2</v>
      </c>
      <c r="K260" s="3532">
        <v>1113</v>
      </c>
      <c r="L260" s="3532">
        <v>49.62</v>
      </c>
      <c r="M260" s="3532">
        <f ca="1">'典型户型修正-办公'!S281</f>
        <v>71</v>
      </c>
      <c r="N260" s="3532">
        <f ca="1">'典型户型修正-办公'!R281</f>
        <v>14403</v>
      </c>
      <c r="O260" s="3532">
        <v>14318</v>
      </c>
      <c r="Y260" s="3536">
        <v>258</v>
      </c>
      <c r="Z260" s="3532">
        <v>4</v>
      </c>
      <c r="AA260" s="3532">
        <v>1112</v>
      </c>
      <c r="AB260" s="3532">
        <v>50.33</v>
      </c>
      <c r="AC260" s="3532">
        <f ca="1">'典型户型修正-办公'!S1009</f>
        <v>72</v>
      </c>
      <c r="AD260" s="3532">
        <f ca="1">'典型户型修正-办公'!R1009</f>
        <v>14403</v>
      </c>
      <c r="AE260" s="3532">
        <v>14318</v>
      </c>
    </row>
    <row r="261" spans="1:31" ht="14.25" thickBot="1">
      <c r="A261" s="3536">
        <v>259</v>
      </c>
      <c r="B261" s="3532">
        <v>1</v>
      </c>
      <c r="C261" s="3532">
        <v>1207</v>
      </c>
      <c r="D261" s="3532">
        <v>49.74</v>
      </c>
      <c r="E261" s="3532">
        <f ca="1">'典型户型修正-办公'!S697</f>
        <v>74</v>
      </c>
      <c r="F261" s="3532">
        <f ca="1">'典型户型修正-办公'!R697</f>
        <v>14908</v>
      </c>
      <c r="G261" s="3532">
        <v>14820</v>
      </c>
      <c r="I261" s="3536">
        <v>259</v>
      </c>
      <c r="J261" s="3532">
        <v>2</v>
      </c>
      <c r="K261" s="3532">
        <v>1114</v>
      </c>
      <c r="L261" s="3532">
        <v>49.62</v>
      </c>
      <c r="M261" s="3532">
        <f ca="1">'典型户型修正-办公'!S282</f>
        <v>71</v>
      </c>
      <c r="N261" s="3532">
        <f ca="1">'典型户型修正-办公'!R282</f>
        <v>14403</v>
      </c>
      <c r="O261" s="3532">
        <v>14318</v>
      </c>
      <c r="Y261" s="3536">
        <v>259</v>
      </c>
      <c r="Z261" s="3532">
        <v>4</v>
      </c>
      <c r="AA261" s="3532">
        <v>1113</v>
      </c>
      <c r="AB261" s="3532">
        <v>50.33</v>
      </c>
      <c r="AC261" s="3532">
        <f ca="1">'典型户型修正-办公'!S1010</f>
        <v>72</v>
      </c>
      <c r="AD261" s="3532">
        <f ca="1">'典型户型修正-办公'!R1010</f>
        <v>14403</v>
      </c>
      <c r="AE261" s="3532">
        <v>14318</v>
      </c>
    </row>
    <row r="262" spans="1:31" ht="14.25" thickBot="1">
      <c r="A262" s="3536">
        <v>260</v>
      </c>
      <c r="B262" s="3532">
        <v>1</v>
      </c>
      <c r="C262" s="3532">
        <v>1208</v>
      </c>
      <c r="D262" s="3532">
        <v>49.74</v>
      </c>
      <c r="E262" s="3532">
        <f ca="1">'典型户型修正-办公'!S698</f>
        <v>74</v>
      </c>
      <c r="F262" s="3532">
        <f ca="1">'典型户型修正-办公'!R698</f>
        <v>14908</v>
      </c>
      <c r="G262" s="3532">
        <v>14820</v>
      </c>
      <c r="I262" s="3536">
        <v>260</v>
      </c>
      <c r="J262" s="3532">
        <v>2</v>
      </c>
      <c r="K262" s="3532">
        <v>1115</v>
      </c>
      <c r="L262" s="3532">
        <v>49.62</v>
      </c>
      <c r="M262" s="3532">
        <f ca="1">'典型户型修正-办公'!S283</f>
        <v>71</v>
      </c>
      <c r="N262" s="3532">
        <f ca="1">'典型户型修正-办公'!R283</f>
        <v>14403</v>
      </c>
      <c r="O262" s="3532">
        <v>14318</v>
      </c>
      <c r="Y262" s="3536">
        <v>260</v>
      </c>
      <c r="Z262" s="3532">
        <v>4</v>
      </c>
      <c r="AA262" s="3532">
        <v>1114</v>
      </c>
      <c r="AB262" s="3532">
        <v>50.33</v>
      </c>
      <c r="AC262" s="3532">
        <f ca="1">'典型户型修正-办公'!S1011</f>
        <v>72</v>
      </c>
      <c r="AD262" s="3532">
        <f ca="1">'典型户型修正-办公'!R1011</f>
        <v>14403</v>
      </c>
      <c r="AE262" s="3532">
        <v>14318</v>
      </c>
    </row>
    <row r="263" spans="1:31" ht="14.25" thickBot="1">
      <c r="A263" s="3536">
        <v>261</v>
      </c>
      <c r="B263" s="3532">
        <v>1</v>
      </c>
      <c r="C263" s="3532">
        <v>1209</v>
      </c>
      <c r="D263" s="3532">
        <v>49.74</v>
      </c>
      <c r="E263" s="3532">
        <f ca="1">'典型户型修正-办公'!S699</f>
        <v>74</v>
      </c>
      <c r="F263" s="3532">
        <f ca="1">'典型户型修正-办公'!R699</f>
        <v>14908</v>
      </c>
      <c r="G263" s="3532">
        <v>14820</v>
      </c>
      <c r="I263" s="3536">
        <v>261</v>
      </c>
      <c r="J263" s="3532">
        <v>2</v>
      </c>
      <c r="K263" s="3532">
        <v>1116</v>
      </c>
      <c r="L263" s="3532">
        <v>68.78</v>
      </c>
      <c r="M263" s="3532">
        <f ca="1">'典型户型修正-办公'!S284</f>
        <v>100</v>
      </c>
      <c r="N263" s="3532">
        <f ca="1">'典型户型修正-办公'!R284</f>
        <v>14547</v>
      </c>
      <c r="O263" s="3532">
        <v>14461</v>
      </c>
      <c r="Y263" s="3536">
        <v>261</v>
      </c>
      <c r="Z263" s="3532">
        <v>4</v>
      </c>
      <c r="AA263" s="3532">
        <v>1115</v>
      </c>
      <c r="AB263" s="3532">
        <v>50.33</v>
      </c>
      <c r="AC263" s="3532">
        <f ca="1">'典型户型修正-办公'!S1012</f>
        <v>72</v>
      </c>
      <c r="AD263" s="3532">
        <f ca="1">'典型户型修正-办公'!R1012</f>
        <v>14403</v>
      </c>
      <c r="AE263" s="3532">
        <v>14318</v>
      </c>
    </row>
    <row r="264" spans="1:31" ht="14.25" thickBot="1">
      <c r="A264" s="3536">
        <v>262</v>
      </c>
      <c r="B264" s="3532">
        <v>1</v>
      </c>
      <c r="C264" s="3532">
        <v>1210</v>
      </c>
      <c r="D264" s="3532">
        <v>49.74</v>
      </c>
      <c r="E264" s="3532">
        <f ca="1">'典型户型修正-办公'!S700</f>
        <v>74</v>
      </c>
      <c r="F264" s="3532">
        <f ca="1">'典型户型修正-办公'!R700</f>
        <v>14908</v>
      </c>
      <c r="G264" s="3532">
        <v>14820</v>
      </c>
      <c r="I264" s="3536">
        <v>262</v>
      </c>
      <c r="J264" s="3532">
        <v>2</v>
      </c>
      <c r="K264" s="3532">
        <v>1117</v>
      </c>
      <c r="L264" s="3532">
        <v>38.1</v>
      </c>
      <c r="M264" s="3532">
        <f ca="1">'典型户型修正-办公'!S285</f>
        <v>55</v>
      </c>
      <c r="N264" s="3532">
        <f ca="1">'典型户型修正-办公'!R285</f>
        <v>14403</v>
      </c>
      <c r="O264" s="3532">
        <v>14318</v>
      </c>
      <c r="Y264" s="3536">
        <v>262</v>
      </c>
      <c r="Z264" s="3532">
        <v>4</v>
      </c>
      <c r="AA264" s="3532">
        <v>1116</v>
      </c>
      <c r="AB264" s="3532">
        <v>69.77</v>
      </c>
      <c r="AC264" s="3532">
        <f ca="1">'典型户型修正-办公'!S1013</f>
        <v>101</v>
      </c>
      <c r="AD264" s="3532">
        <f ca="1">'典型户型修正-办公'!R1013</f>
        <v>14547</v>
      </c>
      <c r="AE264" s="3532">
        <v>14461</v>
      </c>
    </row>
    <row r="265" spans="1:31" ht="14.25" thickBot="1">
      <c r="A265" s="3536">
        <v>263</v>
      </c>
      <c r="B265" s="3532">
        <v>1</v>
      </c>
      <c r="C265" s="3532">
        <v>1211</v>
      </c>
      <c r="D265" s="3532">
        <v>49.74</v>
      </c>
      <c r="E265" s="3532">
        <f ca="1">'典型户型修正-办公'!S701</f>
        <v>74</v>
      </c>
      <c r="F265" s="3532">
        <f ca="1">'典型户型修正-办公'!R701</f>
        <v>14908</v>
      </c>
      <c r="G265" s="3532">
        <v>14820</v>
      </c>
      <c r="I265" s="3536">
        <v>263</v>
      </c>
      <c r="J265" s="3532">
        <v>2</v>
      </c>
      <c r="K265" s="3532">
        <v>1118</v>
      </c>
      <c r="L265" s="3532">
        <v>41.4</v>
      </c>
      <c r="M265" s="3532">
        <f ca="1">'典型户型修正-办公'!S286</f>
        <v>60</v>
      </c>
      <c r="N265" s="3532">
        <f ca="1">'典型户型修正-办公'!R286</f>
        <v>14403</v>
      </c>
      <c r="O265" s="3532">
        <v>14318</v>
      </c>
      <c r="Y265" s="3536">
        <v>263</v>
      </c>
      <c r="Z265" s="3532">
        <v>4</v>
      </c>
      <c r="AA265" s="3532">
        <v>1117</v>
      </c>
      <c r="AB265" s="3532">
        <v>38.65</v>
      </c>
      <c r="AC265" s="3532">
        <f ca="1">'典型户型修正-办公'!S1014</f>
        <v>56</v>
      </c>
      <c r="AD265" s="3532">
        <f ca="1">'典型户型修正-办公'!R1014</f>
        <v>14403</v>
      </c>
      <c r="AE265" s="3532">
        <v>14318</v>
      </c>
    </row>
    <row r="266" spans="1:31" ht="14.25" thickBot="1">
      <c r="A266" s="3536">
        <v>264</v>
      </c>
      <c r="B266" s="3532">
        <v>1</v>
      </c>
      <c r="C266" s="3532">
        <v>1212</v>
      </c>
      <c r="D266" s="3532">
        <v>49.74</v>
      </c>
      <c r="E266" s="3532">
        <f ca="1">'典型户型修正-办公'!S702</f>
        <v>74</v>
      </c>
      <c r="F266" s="3532">
        <f ca="1">'典型户型修正-办公'!R702</f>
        <v>14908</v>
      </c>
      <c r="G266" s="3532">
        <v>14820</v>
      </c>
      <c r="I266" s="3536">
        <v>264</v>
      </c>
      <c r="J266" s="3532">
        <v>2</v>
      </c>
      <c r="K266" s="3532">
        <v>1119</v>
      </c>
      <c r="L266" s="3532">
        <v>44.09</v>
      </c>
      <c r="M266" s="3532">
        <f ca="1">'典型户型修正-办公'!S287</f>
        <v>64</v>
      </c>
      <c r="N266" s="3532">
        <f ca="1">'典型户型修正-办公'!R287</f>
        <v>14403</v>
      </c>
      <c r="O266" s="3532">
        <v>14318</v>
      </c>
      <c r="Y266" s="3536">
        <v>264</v>
      </c>
      <c r="Z266" s="3532">
        <v>4</v>
      </c>
      <c r="AA266" s="3532">
        <v>1118</v>
      </c>
      <c r="AB266" s="3532">
        <v>41.99</v>
      </c>
      <c r="AC266" s="3532">
        <f ca="1">'典型户型修正-办公'!S1015</f>
        <v>60</v>
      </c>
      <c r="AD266" s="3532">
        <f ca="1">'典型户型修正-办公'!R1015</f>
        <v>14403</v>
      </c>
      <c r="AE266" s="3532">
        <v>14318</v>
      </c>
    </row>
    <row r="267" spans="1:31" ht="14.25" thickBot="1">
      <c r="A267" s="3536">
        <v>265</v>
      </c>
      <c r="B267" s="3532">
        <v>1</v>
      </c>
      <c r="C267" s="3532">
        <v>1213</v>
      </c>
      <c r="D267" s="3532">
        <v>49.74</v>
      </c>
      <c r="E267" s="3532">
        <f ca="1">'典型户型修正-办公'!S703</f>
        <v>74</v>
      </c>
      <c r="F267" s="3532">
        <f ca="1">'典型户型修正-办公'!R703</f>
        <v>14908</v>
      </c>
      <c r="G267" s="3532">
        <v>14820</v>
      </c>
      <c r="I267" s="3536">
        <v>265</v>
      </c>
      <c r="J267" s="3532">
        <v>2</v>
      </c>
      <c r="K267" s="3532">
        <v>1120</v>
      </c>
      <c r="L267" s="3532">
        <v>46.17</v>
      </c>
      <c r="M267" s="3532">
        <f ca="1">'典型户型修正-办公'!S288</f>
        <v>66</v>
      </c>
      <c r="N267" s="3532">
        <f ca="1">'典型户型修正-办公'!R288</f>
        <v>14403</v>
      </c>
      <c r="O267" s="3532">
        <v>14318</v>
      </c>
      <c r="Y267" s="3536">
        <v>265</v>
      </c>
      <c r="Z267" s="3532">
        <v>4</v>
      </c>
      <c r="AA267" s="3532">
        <v>1119</v>
      </c>
      <c r="AB267" s="3532">
        <v>44.72</v>
      </c>
      <c r="AC267" s="3532">
        <f ca="1">'典型户型修正-办公'!S1016</f>
        <v>64</v>
      </c>
      <c r="AD267" s="3532">
        <f ca="1">'典型户型修正-办公'!R1016</f>
        <v>14403</v>
      </c>
      <c r="AE267" s="3532">
        <v>14318</v>
      </c>
    </row>
    <row r="268" spans="1:31" ht="14.25" thickBot="1">
      <c r="A268" s="3536">
        <v>266</v>
      </c>
      <c r="B268" s="3532">
        <v>1</v>
      </c>
      <c r="C268" s="3532">
        <v>1214</v>
      </c>
      <c r="D268" s="3532">
        <v>49.74</v>
      </c>
      <c r="E268" s="3532">
        <f ca="1">'典型户型修正-办公'!S704</f>
        <v>74</v>
      </c>
      <c r="F268" s="3532">
        <f ca="1">'典型户型修正-办公'!R704</f>
        <v>14908</v>
      </c>
      <c r="G268" s="3532">
        <v>14820</v>
      </c>
      <c r="I268" s="3536">
        <v>266</v>
      </c>
      <c r="J268" s="3532">
        <v>2</v>
      </c>
      <c r="K268" s="3532">
        <v>1121</v>
      </c>
      <c r="L268" s="3532">
        <v>47.65</v>
      </c>
      <c r="M268" s="3532">
        <f ca="1">'典型户型修正-办公'!S289</f>
        <v>69</v>
      </c>
      <c r="N268" s="3532">
        <f ca="1">'典型户型修正-办公'!R289</f>
        <v>14403</v>
      </c>
      <c r="O268" s="3532">
        <v>14318</v>
      </c>
      <c r="Y268" s="3536">
        <v>266</v>
      </c>
      <c r="Z268" s="3532">
        <v>4</v>
      </c>
      <c r="AA268" s="3532">
        <v>1120</v>
      </c>
      <c r="AB268" s="3532">
        <v>46.83</v>
      </c>
      <c r="AC268" s="3532">
        <f ca="1">'典型户型修正-办公'!S1017</f>
        <v>67</v>
      </c>
      <c r="AD268" s="3532">
        <f ca="1">'典型户型修正-办公'!R1017</f>
        <v>14403</v>
      </c>
      <c r="AE268" s="3532">
        <v>14318</v>
      </c>
    </row>
    <row r="269" spans="1:31" ht="14.25" thickBot="1">
      <c r="A269" s="3536">
        <v>267</v>
      </c>
      <c r="B269" s="3532">
        <v>1</v>
      </c>
      <c r="C269" s="3532">
        <v>1215</v>
      </c>
      <c r="D269" s="3532">
        <v>68.94</v>
      </c>
      <c r="E269" s="3532">
        <f ca="1">'典型户型修正-办公'!S705</f>
        <v>104</v>
      </c>
      <c r="F269" s="3532">
        <f ca="1">'典型户型修正-办公'!R705</f>
        <v>15057</v>
      </c>
      <c r="G269" s="3532">
        <v>14968</v>
      </c>
      <c r="I269" s="3536">
        <v>267</v>
      </c>
      <c r="J269" s="3532">
        <v>2</v>
      </c>
      <c r="K269" s="3532">
        <v>1122</v>
      </c>
      <c r="L269" s="3532">
        <v>48.6</v>
      </c>
      <c r="M269" s="3532">
        <f ca="1">'典型户型修正-办公'!S290</f>
        <v>70</v>
      </c>
      <c r="N269" s="3532">
        <f ca="1">'典型户型修正-办公'!R290</f>
        <v>14403</v>
      </c>
      <c r="O269" s="3532">
        <v>14318</v>
      </c>
      <c r="Y269" s="3536">
        <v>267</v>
      </c>
      <c r="Z269" s="3532">
        <v>4</v>
      </c>
      <c r="AA269" s="3532">
        <v>1121</v>
      </c>
      <c r="AB269" s="3532">
        <v>48.33</v>
      </c>
      <c r="AC269" s="3532">
        <f ca="1">'典型户型修正-办公'!S1018</f>
        <v>70</v>
      </c>
      <c r="AD269" s="3532">
        <f ca="1">'典型户型修正-办公'!R1018</f>
        <v>14403</v>
      </c>
      <c r="AE269" s="3532">
        <v>14318</v>
      </c>
    </row>
    <row r="270" spans="1:31" ht="14.25" thickBot="1">
      <c r="A270" s="3536">
        <v>268</v>
      </c>
      <c r="B270" s="3532">
        <v>1</v>
      </c>
      <c r="C270" s="3532">
        <v>1216</v>
      </c>
      <c r="D270" s="3532">
        <v>38.19</v>
      </c>
      <c r="E270" s="3532">
        <f ca="1">'典型户型修正-办公'!S706</f>
        <v>57</v>
      </c>
      <c r="F270" s="3532">
        <f ca="1">'典型户型修正-办公'!R706</f>
        <v>14908</v>
      </c>
      <c r="G270" s="3532">
        <v>14820</v>
      </c>
      <c r="I270" s="3536">
        <v>268</v>
      </c>
      <c r="J270" s="3532">
        <v>2</v>
      </c>
      <c r="K270" s="3532">
        <v>1123</v>
      </c>
      <c r="L270" s="3532">
        <v>48.89</v>
      </c>
      <c r="M270" s="3532">
        <f ca="1">'典型户型修正-办公'!S291</f>
        <v>70</v>
      </c>
      <c r="N270" s="3532">
        <f ca="1">'典型户型修正-办公'!R291</f>
        <v>14403</v>
      </c>
      <c r="O270" s="3532">
        <v>14318</v>
      </c>
      <c r="Y270" s="3536">
        <v>268</v>
      </c>
      <c r="Z270" s="3532">
        <v>4</v>
      </c>
      <c r="AA270" s="3532">
        <v>1122</v>
      </c>
      <c r="AB270" s="3532">
        <v>49.3</v>
      </c>
      <c r="AC270" s="3532">
        <f ca="1">'典型户型修正-办公'!S1019</f>
        <v>71</v>
      </c>
      <c r="AD270" s="3532">
        <f ca="1">'典型户型修正-办公'!R1019</f>
        <v>14403</v>
      </c>
      <c r="AE270" s="3532">
        <v>14318</v>
      </c>
    </row>
    <row r="271" spans="1:31" ht="14.25" thickBot="1">
      <c r="A271" s="3536">
        <v>269</v>
      </c>
      <c r="B271" s="3532">
        <v>1</v>
      </c>
      <c r="C271" s="3532">
        <v>1217</v>
      </c>
      <c r="D271" s="3532">
        <v>41.5</v>
      </c>
      <c r="E271" s="3532">
        <f ca="1">'典型户型修正-办公'!S707</f>
        <v>62</v>
      </c>
      <c r="F271" s="3532">
        <f ca="1">'典型户型修正-办公'!R707</f>
        <v>14908</v>
      </c>
      <c r="G271" s="3532">
        <v>14820</v>
      </c>
      <c r="I271" s="3536">
        <v>269</v>
      </c>
      <c r="J271" s="3532">
        <v>2</v>
      </c>
      <c r="K271" s="3532">
        <v>1124</v>
      </c>
      <c r="L271" s="3532">
        <v>48.59</v>
      </c>
      <c r="M271" s="3532">
        <f ca="1">'典型户型修正-办公'!S292</f>
        <v>70</v>
      </c>
      <c r="N271" s="3532">
        <f ca="1">'典型户型修正-办公'!R292</f>
        <v>14403</v>
      </c>
      <c r="O271" s="3532">
        <v>14318</v>
      </c>
      <c r="Y271" s="3536">
        <v>269</v>
      </c>
      <c r="Z271" s="3532">
        <v>4</v>
      </c>
      <c r="AA271" s="3532">
        <v>1123</v>
      </c>
      <c r="AB271" s="3532">
        <v>49.59</v>
      </c>
      <c r="AC271" s="3532">
        <f ca="1">'典型户型修正-办公'!S1020</f>
        <v>71</v>
      </c>
      <c r="AD271" s="3532">
        <f ca="1">'典型户型修正-办公'!R1020</f>
        <v>14403</v>
      </c>
      <c r="AE271" s="3532">
        <v>14318</v>
      </c>
    </row>
    <row r="272" spans="1:31" ht="14.25" thickBot="1">
      <c r="A272" s="3536">
        <v>270</v>
      </c>
      <c r="B272" s="3532">
        <v>1</v>
      </c>
      <c r="C272" s="3532">
        <v>1218</v>
      </c>
      <c r="D272" s="3532">
        <v>44.19</v>
      </c>
      <c r="E272" s="3532">
        <f ca="1">'典型户型修正-办公'!S708</f>
        <v>66</v>
      </c>
      <c r="F272" s="3532">
        <f ca="1">'典型户型修正-办公'!R708</f>
        <v>14908</v>
      </c>
      <c r="G272" s="3532">
        <v>14820</v>
      </c>
      <c r="I272" s="3536">
        <v>270</v>
      </c>
      <c r="J272" s="3532">
        <v>2</v>
      </c>
      <c r="K272" s="3532">
        <v>1125</v>
      </c>
      <c r="L272" s="3532">
        <v>47.73</v>
      </c>
      <c r="M272" s="3532">
        <f ca="1">'典型户型修正-办公'!S293</f>
        <v>69</v>
      </c>
      <c r="N272" s="3532">
        <f ca="1">'典型户型修正-办公'!R293</f>
        <v>14403</v>
      </c>
      <c r="O272" s="3532">
        <v>14318</v>
      </c>
      <c r="Y272" s="3536">
        <v>270</v>
      </c>
      <c r="Z272" s="3532">
        <v>4</v>
      </c>
      <c r="AA272" s="3532">
        <v>1124</v>
      </c>
      <c r="AB272" s="3532">
        <v>49.28</v>
      </c>
      <c r="AC272" s="3532">
        <f ca="1">'典型户型修正-办公'!S1021</f>
        <v>71</v>
      </c>
      <c r="AD272" s="3532">
        <f ca="1">'典型户型修正-办公'!R1021</f>
        <v>14403</v>
      </c>
      <c r="AE272" s="3532">
        <v>14318</v>
      </c>
    </row>
    <row r="273" spans="1:31" ht="14.25" thickBot="1">
      <c r="A273" s="3536">
        <v>271</v>
      </c>
      <c r="B273" s="3532">
        <v>1</v>
      </c>
      <c r="C273" s="3532">
        <v>1219</v>
      </c>
      <c r="D273" s="3532">
        <v>46.28</v>
      </c>
      <c r="E273" s="3532">
        <f ca="1">'典型户型修正-办公'!S709</f>
        <v>69</v>
      </c>
      <c r="F273" s="3532">
        <f ca="1">'典型户型修正-办公'!R709</f>
        <v>14908</v>
      </c>
      <c r="G273" s="3532">
        <v>14820</v>
      </c>
      <c r="I273" s="3536">
        <v>271</v>
      </c>
      <c r="J273" s="3532">
        <v>2</v>
      </c>
      <c r="K273" s="3532">
        <v>1126</v>
      </c>
      <c r="L273" s="3532">
        <v>70.2</v>
      </c>
      <c r="M273" s="3532">
        <f ca="1">'典型户型修正-办公'!S294</f>
        <v>102</v>
      </c>
      <c r="N273" s="3532">
        <f ca="1">'典型户型修正-办公'!R294</f>
        <v>14547</v>
      </c>
      <c r="O273" s="3532">
        <v>14461</v>
      </c>
      <c r="Y273" s="3536">
        <v>271</v>
      </c>
      <c r="Z273" s="3532">
        <v>4</v>
      </c>
      <c r="AA273" s="3532">
        <v>1125</v>
      </c>
      <c r="AB273" s="3532">
        <v>48.41</v>
      </c>
      <c r="AC273" s="3532">
        <f ca="1">'典型户型修正-办公'!S1022</f>
        <v>70</v>
      </c>
      <c r="AD273" s="3532">
        <f ca="1">'典型户型修正-办公'!R1022</f>
        <v>14403</v>
      </c>
      <c r="AE273" s="3532">
        <v>14318</v>
      </c>
    </row>
    <row r="274" spans="1:31" ht="14.25" thickBot="1">
      <c r="A274" s="3536">
        <v>272</v>
      </c>
      <c r="B274" s="3532">
        <v>1</v>
      </c>
      <c r="C274" s="3532">
        <v>1220</v>
      </c>
      <c r="D274" s="3532">
        <v>47.76</v>
      </c>
      <c r="E274" s="3532">
        <f ca="1">'典型户型修正-办公'!S710</f>
        <v>71</v>
      </c>
      <c r="F274" s="3532">
        <f ca="1">'典型户型修正-办公'!R710</f>
        <v>14908</v>
      </c>
      <c r="G274" s="3532">
        <v>14820</v>
      </c>
      <c r="I274" s="3536">
        <v>272</v>
      </c>
      <c r="J274" s="3532">
        <v>2</v>
      </c>
      <c r="K274" s="3532">
        <v>1201</v>
      </c>
      <c r="L274" s="3532">
        <v>51.46</v>
      </c>
      <c r="M274" s="3532">
        <f ca="1">'典型户型修正-办公'!S295</f>
        <v>74</v>
      </c>
      <c r="N274" s="3532">
        <f ca="1">'典型户型修正-办公'!R295</f>
        <v>14403</v>
      </c>
      <c r="O274" s="3532">
        <v>14318</v>
      </c>
      <c r="Y274" s="3536">
        <v>272</v>
      </c>
      <c r="Z274" s="3532">
        <v>4</v>
      </c>
      <c r="AA274" s="3532">
        <v>1126</v>
      </c>
      <c r="AB274" s="3532">
        <v>47.44</v>
      </c>
      <c r="AC274" s="3532">
        <f ca="1">'典型户型修正-办公'!S1023</f>
        <v>68</v>
      </c>
      <c r="AD274" s="3532">
        <f ca="1">'典型户型修正-办公'!R1023</f>
        <v>14403</v>
      </c>
      <c r="AE274" s="3532">
        <v>14318</v>
      </c>
    </row>
    <row r="275" spans="1:31" ht="14.25" thickBot="1">
      <c r="A275" s="3536">
        <v>273</v>
      </c>
      <c r="B275" s="3532">
        <v>1</v>
      </c>
      <c r="C275" s="3532">
        <v>1221</v>
      </c>
      <c r="D275" s="3532">
        <v>48.71</v>
      </c>
      <c r="E275" s="3532">
        <f ca="1">'典型户型修正-办公'!S711</f>
        <v>73</v>
      </c>
      <c r="F275" s="3532">
        <f ca="1">'典型户型修正-办公'!R711</f>
        <v>14908</v>
      </c>
      <c r="G275" s="3532">
        <v>14820</v>
      </c>
      <c r="I275" s="3536">
        <v>273</v>
      </c>
      <c r="J275" s="3532">
        <v>2</v>
      </c>
      <c r="K275" s="3532">
        <v>1202</v>
      </c>
      <c r="L275" s="3532">
        <v>49.62</v>
      </c>
      <c r="M275" s="3532">
        <f ca="1">'典型户型修正-办公'!S296</f>
        <v>71</v>
      </c>
      <c r="N275" s="3532">
        <f ca="1">'典型户型修正-办公'!R296</f>
        <v>14403</v>
      </c>
      <c r="O275" s="3532">
        <v>14318</v>
      </c>
      <c r="Y275" s="3536">
        <v>273</v>
      </c>
      <c r="Z275" s="3532">
        <v>4</v>
      </c>
      <c r="AA275" s="3532">
        <v>1201</v>
      </c>
      <c r="AB275" s="3532">
        <v>52.2</v>
      </c>
      <c r="AC275" s="3532">
        <f ca="1">'典型户型修正-办公'!S1024</f>
        <v>75</v>
      </c>
      <c r="AD275" s="3532">
        <f ca="1">'典型户型修正-办公'!R1024</f>
        <v>14403</v>
      </c>
      <c r="AE275" s="3532">
        <v>14318</v>
      </c>
    </row>
    <row r="276" spans="1:31" ht="14.25" thickBot="1">
      <c r="A276" s="3536">
        <v>274</v>
      </c>
      <c r="B276" s="3532">
        <v>1</v>
      </c>
      <c r="C276" s="3532">
        <v>1222</v>
      </c>
      <c r="D276" s="3532">
        <v>49</v>
      </c>
      <c r="E276" s="3532">
        <f ca="1">'典型户型修正-办公'!S712</f>
        <v>73</v>
      </c>
      <c r="F276" s="3532">
        <f ca="1">'典型户型修正-办公'!R712</f>
        <v>14908</v>
      </c>
      <c r="G276" s="3532">
        <v>14820</v>
      </c>
      <c r="I276" s="3536">
        <v>274</v>
      </c>
      <c r="J276" s="3532">
        <v>2</v>
      </c>
      <c r="K276" s="3532">
        <v>1203</v>
      </c>
      <c r="L276" s="3532">
        <v>49.62</v>
      </c>
      <c r="M276" s="3532">
        <f ca="1">'典型户型修正-办公'!S297</f>
        <v>71</v>
      </c>
      <c r="N276" s="3532">
        <f ca="1">'典型户型修正-办公'!R297</f>
        <v>14403</v>
      </c>
      <c r="O276" s="3532">
        <v>14318</v>
      </c>
      <c r="Y276" s="3536">
        <v>274</v>
      </c>
      <c r="Z276" s="3532">
        <v>4</v>
      </c>
      <c r="AA276" s="3532">
        <v>1202</v>
      </c>
      <c r="AB276" s="3532">
        <v>50.33</v>
      </c>
      <c r="AC276" s="3532">
        <f ca="1">'典型户型修正-办公'!S1025</f>
        <v>72</v>
      </c>
      <c r="AD276" s="3532">
        <f ca="1">'典型户型修正-办公'!R1025</f>
        <v>14403</v>
      </c>
      <c r="AE276" s="3532">
        <v>14318</v>
      </c>
    </row>
    <row r="277" spans="1:31" ht="14.25" thickBot="1">
      <c r="A277" s="3536">
        <v>275</v>
      </c>
      <c r="B277" s="3532">
        <v>1</v>
      </c>
      <c r="C277" s="3532">
        <v>1223</v>
      </c>
      <c r="D277" s="3532">
        <v>48.7</v>
      </c>
      <c r="E277" s="3532">
        <f ca="1">'典型户型修正-办公'!S713</f>
        <v>73</v>
      </c>
      <c r="F277" s="3532">
        <f ca="1">'典型户型修正-办公'!R713</f>
        <v>14908</v>
      </c>
      <c r="G277" s="3532">
        <v>14820</v>
      </c>
      <c r="I277" s="3536">
        <v>275</v>
      </c>
      <c r="J277" s="3532">
        <v>2</v>
      </c>
      <c r="K277" s="3532">
        <v>1204</v>
      </c>
      <c r="L277" s="3532">
        <v>49.62</v>
      </c>
      <c r="M277" s="3532">
        <f ca="1">'典型户型修正-办公'!S298</f>
        <v>71</v>
      </c>
      <c r="N277" s="3532">
        <f ca="1">'典型户型修正-办公'!R298</f>
        <v>14403</v>
      </c>
      <c r="O277" s="3532">
        <v>14318</v>
      </c>
      <c r="Y277" s="3536">
        <v>275</v>
      </c>
      <c r="Z277" s="3532">
        <v>4</v>
      </c>
      <c r="AA277" s="3532">
        <v>1203</v>
      </c>
      <c r="AB277" s="3532">
        <v>50.33</v>
      </c>
      <c r="AC277" s="3532">
        <f ca="1">'典型户型修正-办公'!S1026</f>
        <v>72</v>
      </c>
      <c r="AD277" s="3532">
        <f ca="1">'典型户型修正-办公'!R1026</f>
        <v>14403</v>
      </c>
      <c r="AE277" s="3532">
        <v>14318</v>
      </c>
    </row>
    <row r="278" spans="1:31" ht="14.25" thickBot="1">
      <c r="A278" s="3536">
        <v>276</v>
      </c>
      <c r="B278" s="3532">
        <v>1</v>
      </c>
      <c r="C278" s="3532">
        <v>1224</v>
      </c>
      <c r="D278" s="3532">
        <v>73.150000000000006</v>
      </c>
      <c r="E278" s="3532">
        <f ca="1">'典型户型修正-办公'!S714</f>
        <v>110</v>
      </c>
      <c r="F278" s="3532">
        <f ca="1">'典型户型修正-办公'!R714</f>
        <v>15057</v>
      </c>
      <c r="G278" s="3532">
        <v>14968</v>
      </c>
      <c r="I278" s="3536">
        <v>276</v>
      </c>
      <c r="J278" s="3532">
        <v>2</v>
      </c>
      <c r="K278" s="3532">
        <v>1205</v>
      </c>
      <c r="L278" s="3532">
        <v>49.62</v>
      </c>
      <c r="M278" s="3532">
        <f ca="1">'典型户型修正-办公'!S299</f>
        <v>71</v>
      </c>
      <c r="N278" s="3532">
        <f ca="1">'典型户型修正-办公'!R299</f>
        <v>14403</v>
      </c>
      <c r="O278" s="3532">
        <v>14318</v>
      </c>
      <c r="Y278" s="3536">
        <v>276</v>
      </c>
      <c r="Z278" s="3532">
        <v>4</v>
      </c>
      <c r="AA278" s="3532">
        <v>1204</v>
      </c>
      <c r="AB278" s="3532">
        <v>50.33</v>
      </c>
      <c r="AC278" s="3532">
        <f ca="1">'典型户型修正-办公'!S1027</f>
        <v>72</v>
      </c>
      <c r="AD278" s="3532">
        <f ca="1">'典型户型修正-办公'!R1027</f>
        <v>14403</v>
      </c>
      <c r="AE278" s="3532">
        <v>14318</v>
      </c>
    </row>
    <row r="279" spans="1:31" ht="14.25" thickBot="1">
      <c r="A279" s="3536">
        <v>277</v>
      </c>
      <c r="B279" s="3532">
        <v>1</v>
      </c>
      <c r="C279" s="3532">
        <v>1301</v>
      </c>
      <c r="D279" s="3532">
        <v>50.15</v>
      </c>
      <c r="E279" s="3532">
        <f ca="1">'典型户型修正-办公'!S715</f>
        <v>75</v>
      </c>
      <c r="F279" s="3532">
        <f ca="1">'典型户型修正-办公'!R715</f>
        <v>14908</v>
      </c>
      <c r="G279" s="3532">
        <v>14820</v>
      </c>
      <c r="I279" s="3536">
        <v>277</v>
      </c>
      <c r="J279" s="3532">
        <v>2</v>
      </c>
      <c r="K279" s="3532">
        <v>1206</v>
      </c>
      <c r="L279" s="3532">
        <v>49.62</v>
      </c>
      <c r="M279" s="3532">
        <f ca="1">'典型户型修正-办公'!S300</f>
        <v>71</v>
      </c>
      <c r="N279" s="3532">
        <f ca="1">'典型户型修正-办公'!R300</f>
        <v>14403</v>
      </c>
      <c r="O279" s="3532">
        <v>14318</v>
      </c>
      <c r="Y279" s="3536">
        <v>277</v>
      </c>
      <c r="Z279" s="3532">
        <v>4</v>
      </c>
      <c r="AA279" s="3532">
        <v>1205</v>
      </c>
      <c r="AB279" s="3532">
        <v>50.33</v>
      </c>
      <c r="AC279" s="3532">
        <f ca="1">'典型户型修正-办公'!S1028</f>
        <v>72</v>
      </c>
      <c r="AD279" s="3532">
        <f ca="1">'典型户型修正-办公'!R1028</f>
        <v>14403</v>
      </c>
      <c r="AE279" s="3532">
        <v>14318</v>
      </c>
    </row>
    <row r="280" spans="1:31" ht="14.25" thickBot="1">
      <c r="A280" s="3536">
        <v>278</v>
      </c>
      <c r="B280" s="3532">
        <v>1</v>
      </c>
      <c r="C280" s="3532">
        <v>1302</v>
      </c>
      <c r="D280" s="3532">
        <v>49.74</v>
      </c>
      <c r="E280" s="3532">
        <f ca="1">'典型户型修正-办公'!S716</f>
        <v>74</v>
      </c>
      <c r="F280" s="3532">
        <f ca="1">'典型户型修正-办公'!R716</f>
        <v>14908</v>
      </c>
      <c r="G280" s="3532">
        <v>14820</v>
      </c>
      <c r="I280" s="3536">
        <v>278</v>
      </c>
      <c r="J280" s="3532">
        <v>2</v>
      </c>
      <c r="K280" s="3532">
        <v>1207</v>
      </c>
      <c r="L280" s="3532">
        <v>49.62</v>
      </c>
      <c r="M280" s="3532">
        <f ca="1">'典型户型修正-办公'!S301</f>
        <v>71</v>
      </c>
      <c r="N280" s="3532">
        <f ca="1">'典型户型修正-办公'!R301</f>
        <v>14403</v>
      </c>
      <c r="O280" s="3532">
        <v>14318</v>
      </c>
      <c r="Y280" s="3536">
        <v>278</v>
      </c>
      <c r="Z280" s="3532">
        <v>4</v>
      </c>
      <c r="AA280" s="3532">
        <v>1206</v>
      </c>
      <c r="AB280" s="3532">
        <v>50.33</v>
      </c>
      <c r="AC280" s="3532">
        <f ca="1">'典型户型修正-办公'!S1029</f>
        <v>72</v>
      </c>
      <c r="AD280" s="3532">
        <f ca="1">'典型户型修正-办公'!R1029</f>
        <v>14403</v>
      </c>
      <c r="AE280" s="3532">
        <v>14318</v>
      </c>
    </row>
    <row r="281" spans="1:31" ht="14.25" thickBot="1">
      <c r="A281" s="3536">
        <v>279</v>
      </c>
      <c r="B281" s="3532">
        <v>1</v>
      </c>
      <c r="C281" s="3532">
        <v>1303</v>
      </c>
      <c r="D281" s="3532">
        <v>49.74</v>
      </c>
      <c r="E281" s="3532">
        <f ca="1">'典型户型修正-办公'!S717</f>
        <v>74</v>
      </c>
      <c r="F281" s="3532">
        <f ca="1">'典型户型修正-办公'!R717</f>
        <v>14908</v>
      </c>
      <c r="G281" s="3532">
        <v>14820</v>
      </c>
      <c r="I281" s="3536">
        <v>279</v>
      </c>
      <c r="J281" s="3532">
        <v>2</v>
      </c>
      <c r="K281" s="3532">
        <v>1208</v>
      </c>
      <c r="L281" s="3532">
        <v>49.62</v>
      </c>
      <c r="M281" s="3532">
        <f ca="1">'典型户型修正-办公'!S302</f>
        <v>71</v>
      </c>
      <c r="N281" s="3532">
        <f ca="1">'典型户型修正-办公'!R302</f>
        <v>14403</v>
      </c>
      <c r="O281" s="3532">
        <v>14318</v>
      </c>
      <c r="Y281" s="3536">
        <v>279</v>
      </c>
      <c r="Z281" s="3532">
        <v>4</v>
      </c>
      <c r="AA281" s="3532">
        <v>1207</v>
      </c>
      <c r="AB281" s="3532">
        <v>50.33</v>
      </c>
      <c r="AC281" s="3532">
        <f ca="1">'典型户型修正-办公'!S1030</f>
        <v>72</v>
      </c>
      <c r="AD281" s="3532">
        <f ca="1">'典型户型修正-办公'!R1030</f>
        <v>14403</v>
      </c>
      <c r="AE281" s="3532">
        <v>14318</v>
      </c>
    </row>
    <row r="282" spans="1:31" ht="14.25" thickBot="1">
      <c r="A282" s="3536">
        <v>280</v>
      </c>
      <c r="B282" s="3532">
        <v>1</v>
      </c>
      <c r="C282" s="3532">
        <v>1304</v>
      </c>
      <c r="D282" s="3532">
        <v>49.74</v>
      </c>
      <c r="E282" s="3532">
        <f ca="1">'典型户型修正-办公'!S718</f>
        <v>74</v>
      </c>
      <c r="F282" s="3532">
        <f ca="1">'典型户型修正-办公'!R718</f>
        <v>14908</v>
      </c>
      <c r="G282" s="3532">
        <v>14820</v>
      </c>
      <c r="I282" s="3536">
        <v>280</v>
      </c>
      <c r="J282" s="3532">
        <v>2</v>
      </c>
      <c r="K282" s="3532">
        <v>1209</v>
      </c>
      <c r="L282" s="3532">
        <v>49.62</v>
      </c>
      <c r="M282" s="3532">
        <f ca="1">'典型户型修正-办公'!S303</f>
        <v>71</v>
      </c>
      <c r="N282" s="3532">
        <f ca="1">'典型户型修正-办公'!R303</f>
        <v>14403</v>
      </c>
      <c r="O282" s="3532">
        <v>14318</v>
      </c>
      <c r="Y282" s="3536">
        <v>280</v>
      </c>
      <c r="Z282" s="3532">
        <v>4</v>
      </c>
      <c r="AA282" s="3532">
        <v>1208</v>
      </c>
      <c r="AB282" s="3532">
        <v>50.33</v>
      </c>
      <c r="AC282" s="3532">
        <f ca="1">'典型户型修正-办公'!S1031</f>
        <v>72</v>
      </c>
      <c r="AD282" s="3532">
        <f ca="1">'典型户型修正-办公'!R1031</f>
        <v>14403</v>
      </c>
      <c r="AE282" s="3532">
        <v>14318</v>
      </c>
    </row>
    <row r="283" spans="1:31" ht="14.25" thickBot="1">
      <c r="A283" s="3536">
        <v>281</v>
      </c>
      <c r="B283" s="3532">
        <v>1</v>
      </c>
      <c r="C283" s="3532">
        <v>1305</v>
      </c>
      <c r="D283" s="3532">
        <v>49.74</v>
      </c>
      <c r="E283" s="3532">
        <f ca="1">'典型户型修正-办公'!S719</f>
        <v>74</v>
      </c>
      <c r="F283" s="3532">
        <f ca="1">'典型户型修正-办公'!R719</f>
        <v>14908</v>
      </c>
      <c r="G283" s="3532">
        <v>14820</v>
      </c>
      <c r="I283" s="3536">
        <v>281</v>
      </c>
      <c r="J283" s="3532">
        <v>2</v>
      </c>
      <c r="K283" s="3532">
        <v>1210</v>
      </c>
      <c r="L283" s="3532">
        <v>49.62</v>
      </c>
      <c r="M283" s="3532">
        <f ca="1">'典型户型修正-办公'!S304</f>
        <v>71</v>
      </c>
      <c r="N283" s="3532">
        <f ca="1">'典型户型修正-办公'!R304</f>
        <v>14403</v>
      </c>
      <c r="O283" s="3532">
        <v>14318</v>
      </c>
      <c r="Y283" s="3536">
        <v>281</v>
      </c>
      <c r="Z283" s="3532">
        <v>4</v>
      </c>
      <c r="AA283" s="3532">
        <v>1209</v>
      </c>
      <c r="AB283" s="3532">
        <v>50.33</v>
      </c>
      <c r="AC283" s="3532">
        <f ca="1">'典型户型修正-办公'!S1032</f>
        <v>72</v>
      </c>
      <c r="AD283" s="3532">
        <f ca="1">'典型户型修正-办公'!R1032</f>
        <v>14403</v>
      </c>
      <c r="AE283" s="3532">
        <v>14318</v>
      </c>
    </row>
    <row r="284" spans="1:31" ht="14.25" thickBot="1">
      <c r="A284" s="3536">
        <v>282</v>
      </c>
      <c r="B284" s="3532">
        <v>1</v>
      </c>
      <c r="C284" s="3532">
        <v>1306</v>
      </c>
      <c r="D284" s="3532">
        <v>49.74</v>
      </c>
      <c r="E284" s="3532">
        <f ca="1">'典型户型修正-办公'!S720</f>
        <v>74</v>
      </c>
      <c r="F284" s="3532">
        <f ca="1">'典型户型修正-办公'!R720</f>
        <v>14908</v>
      </c>
      <c r="G284" s="3532">
        <v>14820</v>
      </c>
      <c r="I284" s="3536">
        <v>282</v>
      </c>
      <c r="J284" s="3532">
        <v>2</v>
      </c>
      <c r="K284" s="3532">
        <v>1211</v>
      </c>
      <c r="L284" s="3532">
        <v>49.62</v>
      </c>
      <c r="M284" s="3532">
        <f ca="1">'典型户型修正-办公'!S305</f>
        <v>71</v>
      </c>
      <c r="N284" s="3532">
        <f ca="1">'典型户型修正-办公'!R305</f>
        <v>14403</v>
      </c>
      <c r="O284" s="3532">
        <v>14318</v>
      </c>
      <c r="Y284" s="3536">
        <v>282</v>
      </c>
      <c r="Z284" s="3532">
        <v>4</v>
      </c>
      <c r="AA284" s="3532">
        <v>1210</v>
      </c>
      <c r="AB284" s="3532">
        <v>50.33</v>
      </c>
      <c r="AC284" s="3532">
        <f ca="1">'典型户型修正-办公'!S1033</f>
        <v>72</v>
      </c>
      <c r="AD284" s="3532">
        <f ca="1">'典型户型修正-办公'!R1033</f>
        <v>14403</v>
      </c>
      <c r="AE284" s="3532">
        <v>14318</v>
      </c>
    </row>
    <row r="285" spans="1:31" ht="14.25" thickBot="1">
      <c r="A285" s="3536">
        <v>283</v>
      </c>
      <c r="B285" s="3532">
        <v>1</v>
      </c>
      <c r="C285" s="3532">
        <v>1307</v>
      </c>
      <c r="D285" s="3532">
        <v>49.74</v>
      </c>
      <c r="E285" s="3532">
        <f ca="1">'典型户型修正-办公'!S721</f>
        <v>74</v>
      </c>
      <c r="F285" s="3532">
        <f ca="1">'典型户型修正-办公'!R721</f>
        <v>14908</v>
      </c>
      <c r="G285" s="3532">
        <v>14820</v>
      </c>
      <c r="I285" s="3536">
        <v>283</v>
      </c>
      <c r="J285" s="3532">
        <v>2</v>
      </c>
      <c r="K285" s="3532">
        <v>1212</v>
      </c>
      <c r="L285" s="3532">
        <v>49.62</v>
      </c>
      <c r="M285" s="3532">
        <f ca="1">'典型户型修正-办公'!S306</f>
        <v>71</v>
      </c>
      <c r="N285" s="3532">
        <f ca="1">'典型户型修正-办公'!R306</f>
        <v>14403</v>
      </c>
      <c r="O285" s="3532">
        <v>14318</v>
      </c>
      <c r="Y285" s="3536">
        <v>283</v>
      </c>
      <c r="Z285" s="3532">
        <v>4</v>
      </c>
      <c r="AA285" s="3532">
        <v>1211</v>
      </c>
      <c r="AB285" s="3532">
        <v>50.33</v>
      </c>
      <c r="AC285" s="3532">
        <f ca="1">'典型户型修正-办公'!S1034</f>
        <v>72</v>
      </c>
      <c r="AD285" s="3532">
        <f ca="1">'典型户型修正-办公'!R1034</f>
        <v>14403</v>
      </c>
      <c r="AE285" s="3532">
        <v>14318</v>
      </c>
    </row>
    <row r="286" spans="1:31" ht="14.25" thickBot="1">
      <c r="A286" s="3536">
        <v>284</v>
      </c>
      <c r="B286" s="3532">
        <v>1</v>
      </c>
      <c r="C286" s="3532">
        <v>1308</v>
      </c>
      <c r="D286" s="3532">
        <v>49.74</v>
      </c>
      <c r="E286" s="3532">
        <f ca="1">'典型户型修正-办公'!S722</f>
        <v>74</v>
      </c>
      <c r="F286" s="3532">
        <f ca="1">'典型户型修正-办公'!R722</f>
        <v>14908</v>
      </c>
      <c r="G286" s="3532">
        <v>14820</v>
      </c>
      <c r="I286" s="3536">
        <v>284</v>
      </c>
      <c r="J286" s="3532">
        <v>2</v>
      </c>
      <c r="K286" s="3532">
        <v>1213</v>
      </c>
      <c r="L286" s="3532">
        <v>49.62</v>
      </c>
      <c r="M286" s="3532">
        <f ca="1">'典型户型修正-办公'!S307</f>
        <v>71</v>
      </c>
      <c r="N286" s="3532">
        <f ca="1">'典型户型修正-办公'!R307</f>
        <v>14403</v>
      </c>
      <c r="O286" s="3532">
        <v>14318</v>
      </c>
      <c r="Y286" s="3536">
        <v>284</v>
      </c>
      <c r="Z286" s="3532">
        <v>4</v>
      </c>
      <c r="AA286" s="3532">
        <v>1212</v>
      </c>
      <c r="AB286" s="3532">
        <v>50.33</v>
      </c>
      <c r="AC286" s="3532">
        <f ca="1">'典型户型修正-办公'!S1035</f>
        <v>72</v>
      </c>
      <c r="AD286" s="3532">
        <f ca="1">'典型户型修正-办公'!R1035</f>
        <v>14403</v>
      </c>
      <c r="AE286" s="3532">
        <v>14318</v>
      </c>
    </row>
    <row r="287" spans="1:31" ht="14.25" thickBot="1">
      <c r="A287" s="3536">
        <v>285</v>
      </c>
      <c r="B287" s="3532">
        <v>1</v>
      </c>
      <c r="C287" s="3532">
        <v>1309</v>
      </c>
      <c r="D287" s="3532">
        <v>49.74</v>
      </c>
      <c r="E287" s="3532">
        <f ca="1">'典型户型修正-办公'!S723</f>
        <v>74</v>
      </c>
      <c r="F287" s="3532">
        <f ca="1">'典型户型修正-办公'!R723</f>
        <v>14908</v>
      </c>
      <c r="G287" s="3532">
        <v>14820</v>
      </c>
      <c r="I287" s="3536">
        <v>285</v>
      </c>
      <c r="J287" s="3532">
        <v>2</v>
      </c>
      <c r="K287" s="3532">
        <v>1214</v>
      </c>
      <c r="L287" s="3532">
        <v>49.62</v>
      </c>
      <c r="M287" s="3532">
        <f ca="1">'典型户型修正-办公'!S308</f>
        <v>71</v>
      </c>
      <c r="N287" s="3532">
        <f ca="1">'典型户型修正-办公'!R308</f>
        <v>14403</v>
      </c>
      <c r="O287" s="3532">
        <v>14318</v>
      </c>
      <c r="Y287" s="3536">
        <v>285</v>
      </c>
      <c r="Z287" s="3532">
        <v>4</v>
      </c>
      <c r="AA287" s="3532">
        <v>1213</v>
      </c>
      <c r="AB287" s="3532">
        <v>50.33</v>
      </c>
      <c r="AC287" s="3532">
        <f ca="1">'典型户型修正-办公'!S1036</f>
        <v>72</v>
      </c>
      <c r="AD287" s="3532">
        <f ca="1">'典型户型修正-办公'!R1036</f>
        <v>14403</v>
      </c>
      <c r="AE287" s="3532">
        <v>14318</v>
      </c>
    </row>
    <row r="288" spans="1:31" ht="14.25" thickBot="1">
      <c r="A288" s="3536">
        <v>286</v>
      </c>
      <c r="B288" s="3532">
        <v>1</v>
      </c>
      <c r="C288" s="3532">
        <v>1310</v>
      </c>
      <c r="D288" s="3532">
        <v>49.74</v>
      </c>
      <c r="E288" s="3532">
        <f ca="1">'典型户型修正-办公'!S724</f>
        <v>74</v>
      </c>
      <c r="F288" s="3532">
        <f ca="1">'典型户型修正-办公'!R724</f>
        <v>14908</v>
      </c>
      <c r="G288" s="3532">
        <v>14820</v>
      </c>
      <c r="I288" s="3536">
        <v>286</v>
      </c>
      <c r="J288" s="3532">
        <v>2</v>
      </c>
      <c r="K288" s="3532">
        <v>1215</v>
      </c>
      <c r="L288" s="3532">
        <v>49.62</v>
      </c>
      <c r="M288" s="3532">
        <f ca="1">'典型户型修正-办公'!S309</f>
        <v>71</v>
      </c>
      <c r="N288" s="3532">
        <f ca="1">'典型户型修正-办公'!R309</f>
        <v>14403</v>
      </c>
      <c r="O288" s="3532">
        <v>14318</v>
      </c>
      <c r="Y288" s="3536">
        <v>286</v>
      </c>
      <c r="Z288" s="3532">
        <v>4</v>
      </c>
      <c r="AA288" s="3532">
        <v>1214</v>
      </c>
      <c r="AB288" s="3532">
        <v>50.33</v>
      </c>
      <c r="AC288" s="3532">
        <f ca="1">'典型户型修正-办公'!S1037</f>
        <v>72</v>
      </c>
      <c r="AD288" s="3532">
        <f ca="1">'典型户型修正-办公'!R1037</f>
        <v>14403</v>
      </c>
      <c r="AE288" s="3532">
        <v>14318</v>
      </c>
    </row>
    <row r="289" spans="1:31" ht="14.25" thickBot="1">
      <c r="A289" s="3536">
        <v>287</v>
      </c>
      <c r="B289" s="3532">
        <v>1</v>
      </c>
      <c r="C289" s="3532">
        <v>1311</v>
      </c>
      <c r="D289" s="3532">
        <v>49.74</v>
      </c>
      <c r="E289" s="3532">
        <f ca="1">'典型户型修正-办公'!S725</f>
        <v>74</v>
      </c>
      <c r="F289" s="3532">
        <f ca="1">'典型户型修正-办公'!R725</f>
        <v>14908</v>
      </c>
      <c r="G289" s="3532">
        <v>14820</v>
      </c>
      <c r="I289" s="3536">
        <v>287</v>
      </c>
      <c r="J289" s="3532">
        <v>2</v>
      </c>
      <c r="K289" s="3532">
        <v>1216</v>
      </c>
      <c r="L289" s="3532">
        <v>68.78</v>
      </c>
      <c r="M289" s="3532">
        <f ca="1">'典型户型修正-办公'!S310</f>
        <v>100</v>
      </c>
      <c r="N289" s="3532">
        <f ca="1">'典型户型修正-办公'!R310</f>
        <v>14547</v>
      </c>
      <c r="O289" s="3532">
        <v>14461</v>
      </c>
      <c r="Y289" s="3536">
        <v>287</v>
      </c>
      <c r="Z289" s="3532">
        <v>4</v>
      </c>
      <c r="AA289" s="3532">
        <v>1215</v>
      </c>
      <c r="AB289" s="3532">
        <v>50.33</v>
      </c>
      <c r="AC289" s="3532">
        <f ca="1">'典型户型修正-办公'!S1038</f>
        <v>72</v>
      </c>
      <c r="AD289" s="3532">
        <f ca="1">'典型户型修正-办公'!R1038</f>
        <v>14403</v>
      </c>
      <c r="AE289" s="3532">
        <v>14318</v>
      </c>
    </row>
    <row r="290" spans="1:31" ht="14.25" thickBot="1">
      <c r="A290" s="3536">
        <v>288</v>
      </c>
      <c r="B290" s="3532">
        <v>1</v>
      </c>
      <c r="C290" s="3532">
        <v>1312</v>
      </c>
      <c r="D290" s="3532">
        <v>49.74</v>
      </c>
      <c r="E290" s="3532">
        <f ca="1">'典型户型修正-办公'!S726</f>
        <v>74</v>
      </c>
      <c r="F290" s="3532">
        <f ca="1">'典型户型修正-办公'!R726</f>
        <v>14908</v>
      </c>
      <c r="G290" s="3532">
        <v>14820</v>
      </c>
      <c r="I290" s="3536">
        <v>288</v>
      </c>
      <c r="J290" s="3532">
        <v>2</v>
      </c>
      <c r="K290" s="3532">
        <v>1217</v>
      </c>
      <c r="L290" s="3532">
        <v>38.1</v>
      </c>
      <c r="M290" s="3532">
        <f ca="1">'典型户型修正-办公'!S311</f>
        <v>55</v>
      </c>
      <c r="N290" s="3532">
        <f ca="1">'典型户型修正-办公'!R311</f>
        <v>14403</v>
      </c>
      <c r="O290" s="3532">
        <v>14318</v>
      </c>
      <c r="Y290" s="3536">
        <v>288</v>
      </c>
      <c r="Z290" s="3532">
        <v>4</v>
      </c>
      <c r="AA290" s="3532">
        <v>1216</v>
      </c>
      <c r="AB290" s="3532">
        <v>69.77</v>
      </c>
      <c r="AC290" s="3532">
        <f ca="1">'典型户型修正-办公'!S1039</f>
        <v>101</v>
      </c>
      <c r="AD290" s="3532">
        <f ca="1">'典型户型修正-办公'!R1039</f>
        <v>14547</v>
      </c>
      <c r="AE290" s="3532">
        <v>14461</v>
      </c>
    </row>
    <row r="291" spans="1:31" ht="14.25" thickBot="1">
      <c r="A291" s="3536">
        <v>289</v>
      </c>
      <c r="B291" s="3532">
        <v>1</v>
      </c>
      <c r="C291" s="3532">
        <v>1313</v>
      </c>
      <c r="D291" s="3532">
        <v>49.74</v>
      </c>
      <c r="E291" s="3532">
        <f ca="1">'典型户型修正-办公'!S727</f>
        <v>74</v>
      </c>
      <c r="F291" s="3532">
        <f ca="1">'典型户型修正-办公'!R727</f>
        <v>14908</v>
      </c>
      <c r="G291" s="3532">
        <v>14820</v>
      </c>
      <c r="I291" s="3536">
        <v>289</v>
      </c>
      <c r="J291" s="3532">
        <v>2</v>
      </c>
      <c r="K291" s="3532">
        <v>1218</v>
      </c>
      <c r="L291" s="3532">
        <v>41.4</v>
      </c>
      <c r="M291" s="3532">
        <f ca="1">'典型户型修正-办公'!S312</f>
        <v>60</v>
      </c>
      <c r="N291" s="3532">
        <f ca="1">'典型户型修正-办公'!R312</f>
        <v>14403</v>
      </c>
      <c r="O291" s="3532">
        <v>14318</v>
      </c>
      <c r="Y291" s="3536">
        <v>289</v>
      </c>
      <c r="Z291" s="3532">
        <v>4</v>
      </c>
      <c r="AA291" s="3532">
        <v>1217</v>
      </c>
      <c r="AB291" s="3532">
        <v>38.65</v>
      </c>
      <c r="AC291" s="3532">
        <f ca="1">'典型户型修正-办公'!S1040</f>
        <v>56</v>
      </c>
      <c r="AD291" s="3532">
        <f ca="1">'典型户型修正-办公'!R1040</f>
        <v>14403</v>
      </c>
      <c r="AE291" s="3532">
        <v>14318</v>
      </c>
    </row>
    <row r="292" spans="1:31" ht="14.25" thickBot="1">
      <c r="A292" s="3536">
        <v>290</v>
      </c>
      <c r="B292" s="3532">
        <v>1</v>
      </c>
      <c r="C292" s="3532">
        <v>1314</v>
      </c>
      <c r="D292" s="3532">
        <v>49.74</v>
      </c>
      <c r="E292" s="3532">
        <f ca="1">'典型户型修正-办公'!S728</f>
        <v>74</v>
      </c>
      <c r="F292" s="3532">
        <f ca="1">'典型户型修正-办公'!R728</f>
        <v>14908</v>
      </c>
      <c r="G292" s="3532">
        <v>14820</v>
      </c>
      <c r="I292" s="3536">
        <v>290</v>
      </c>
      <c r="J292" s="3532">
        <v>2</v>
      </c>
      <c r="K292" s="3532">
        <v>1219</v>
      </c>
      <c r="L292" s="3532">
        <v>44.09</v>
      </c>
      <c r="M292" s="3532">
        <f ca="1">'典型户型修正-办公'!S313</f>
        <v>64</v>
      </c>
      <c r="N292" s="3532">
        <f ca="1">'典型户型修正-办公'!R313</f>
        <v>14403</v>
      </c>
      <c r="O292" s="3532">
        <v>14318</v>
      </c>
      <c r="Y292" s="3536">
        <v>290</v>
      </c>
      <c r="Z292" s="3532">
        <v>4</v>
      </c>
      <c r="AA292" s="3532">
        <v>1218</v>
      </c>
      <c r="AB292" s="3532">
        <v>41.99</v>
      </c>
      <c r="AC292" s="3532">
        <f ca="1">'典型户型修正-办公'!S1041</f>
        <v>60</v>
      </c>
      <c r="AD292" s="3532">
        <f ca="1">'典型户型修正-办公'!R1041</f>
        <v>14403</v>
      </c>
      <c r="AE292" s="3532">
        <v>14318</v>
      </c>
    </row>
    <row r="293" spans="1:31" ht="14.25" thickBot="1">
      <c r="A293" s="3536">
        <v>291</v>
      </c>
      <c r="B293" s="3532">
        <v>1</v>
      </c>
      <c r="C293" s="3532">
        <v>1315</v>
      </c>
      <c r="D293" s="3532">
        <v>68.94</v>
      </c>
      <c r="E293" s="3532">
        <f ca="1">'典型户型修正-办公'!S729</f>
        <v>104</v>
      </c>
      <c r="F293" s="3532">
        <f ca="1">'典型户型修正-办公'!R729</f>
        <v>15057</v>
      </c>
      <c r="G293" s="3532">
        <v>14968</v>
      </c>
      <c r="I293" s="3536">
        <v>291</v>
      </c>
      <c r="J293" s="3532">
        <v>2</v>
      </c>
      <c r="K293" s="3532">
        <v>1220</v>
      </c>
      <c r="L293" s="3532">
        <v>46.17</v>
      </c>
      <c r="M293" s="3532">
        <f ca="1">'典型户型修正-办公'!S314</f>
        <v>66</v>
      </c>
      <c r="N293" s="3532">
        <f ca="1">'典型户型修正-办公'!R314</f>
        <v>14403</v>
      </c>
      <c r="O293" s="3532">
        <v>14318</v>
      </c>
      <c r="Y293" s="3536">
        <v>291</v>
      </c>
      <c r="Z293" s="3532">
        <v>4</v>
      </c>
      <c r="AA293" s="3532">
        <v>1219</v>
      </c>
      <c r="AB293" s="3532">
        <v>44.72</v>
      </c>
      <c r="AC293" s="3532">
        <f ca="1">'典型户型修正-办公'!S1042</f>
        <v>64</v>
      </c>
      <c r="AD293" s="3532">
        <f ca="1">'典型户型修正-办公'!R1042</f>
        <v>14403</v>
      </c>
      <c r="AE293" s="3532">
        <v>14318</v>
      </c>
    </row>
    <row r="294" spans="1:31" ht="14.25" thickBot="1">
      <c r="A294" s="3536">
        <v>292</v>
      </c>
      <c r="B294" s="3532">
        <v>1</v>
      </c>
      <c r="C294" s="3532">
        <v>1316</v>
      </c>
      <c r="D294" s="3532">
        <v>38.19</v>
      </c>
      <c r="E294" s="3532">
        <f ca="1">'典型户型修正-办公'!S730</f>
        <v>57</v>
      </c>
      <c r="F294" s="3532">
        <f ca="1">'典型户型修正-办公'!R730</f>
        <v>14908</v>
      </c>
      <c r="G294" s="3532">
        <v>14820</v>
      </c>
      <c r="I294" s="3536">
        <v>292</v>
      </c>
      <c r="J294" s="3532">
        <v>2</v>
      </c>
      <c r="K294" s="3532">
        <v>1221</v>
      </c>
      <c r="L294" s="3532">
        <v>47.65</v>
      </c>
      <c r="M294" s="3532">
        <f ca="1">'典型户型修正-办公'!S315</f>
        <v>69</v>
      </c>
      <c r="N294" s="3532">
        <f ca="1">'典型户型修正-办公'!R315</f>
        <v>14403</v>
      </c>
      <c r="O294" s="3532">
        <v>14318</v>
      </c>
      <c r="Y294" s="3536">
        <v>292</v>
      </c>
      <c r="Z294" s="3532">
        <v>4</v>
      </c>
      <c r="AA294" s="3532">
        <v>1220</v>
      </c>
      <c r="AB294" s="3532">
        <v>46.83</v>
      </c>
      <c r="AC294" s="3532">
        <f ca="1">'典型户型修正-办公'!S1043</f>
        <v>67</v>
      </c>
      <c r="AD294" s="3532">
        <f ca="1">'典型户型修正-办公'!R1043</f>
        <v>14403</v>
      </c>
      <c r="AE294" s="3532">
        <v>14318</v>
      </c>
    </row>
    <row r="295" spans="1:31" ht="14.25" thickBot="1">
      <c r="A295" s="3536">
        <v>293</v>
      </c>
      <c r="B295" s="3532">
        <v>1</v>
      </c>
      <c r="C295" s="3532">
        <v>1317</v>
      </c>
      <c r="D295" s="3532">
        <v>41.5</v>
      </c>
      <c r="E295" s="3532">
        <f ca="1">'典型户型修正-办公'!S731</f>
        <v>62</v>
      </c>
      <c r="F295" s="3532">
        <f ca="1">'典型户型修正-办公'!R731</f>
        <v>14908</v>
      </c>
      <c r="G295" s="3532">
        <v>14820</v>
      </c>
      <c r="I295" s="3536">
        <v>293</v>
      </c>
      <c r="J295" s="3532">
        <v>2</v>
      </c>
      <c r="K295" s="3532">
        <v>1222</v>
      </c>
      <c r="L295" s="3532">
        <v>48.6</v>
      </c>
      <c r="M295" s="3532">
        <f ca="1">'典型户型修正-办公'!S316</f>
        <v>70</v>
      </c>
      <c r="N295" s="3532">
        <f ca="1">'典型户型修正-办公'!R316</f>
        <v>14403</v>
      </c>
      <c r="O295" s="3532">
        <v>14318</v>
      </c>
      <c r="Y295" s="3536">
        <v>293</v>
      </c>
      <c r="Z295" s="3532">
        <v>4</v>
      </c>
      <c r="AA295" s="3532">
        <v>1221</v>
      </c>
      <c r="AB295" s="3532">
        <v>48.33</v>
      </c>
      <c r="AC295" s="3532">
        <f ca="1">'典型户型修正-办公'!S1044</f>
        <v>70</v>
      </c>
      <c r="AD295" s="3532">
        <f ca="1">'典型户型修正-办公'!R1044</f>
        <v>14403</v>
      </c>
      <c r="AE295" s="3532">
        <v>14318</v>
      </c>
    </row>
    <row r="296" spans="1:31" ht="14.25" thickBot="1">
      <c r="A296" s="3536">
        <v>294</v>
      </c>
      <c r="B296" s="3532">
        <v>1</v>
      </c>
      <c r="C296" s="3532">
        <v>1318</v>
      </c>
      <c r="D296" s="3532">
        <v>44.19</v>
      </c>
      <c r="E296" s="3532">
        <f ca="1">'典型户型修正-办公'!S732</f>
        <v>66</v>
      </c>
      <c r="F296" s="3532">
        <f ca="1">'典型户型修正-办公'!R732</f>
        <v>14908</v>
      </c>
      <c r="G296" s="3532">
        <v>14820</v>
      </c>
      <c r="I296" s="3536">
        <v>294</v>
      </c>
      <c r="J296" s="3532">
        <v>2</v>
      </c>
      <c r="K296" s="3532">
        <v>1223</v>
      </c>
      <c r="L296" s="3532">
        <v>48.89</v>
      </c>
      <c r="M296" s="3532">
        <f ca="1">'典型户型修正-办公'!S317</f>
        <v>70</v>
      </c>
      <c r="N296" s="3532">
        <f ca="1">'典型户型修正-办公'!R317</f>
        <v>14403</v>
      </c>
      <c r="O296" s="3532">
        <v>14318</v>
      </c>
      <c r="Y296" s="3536">
        <v>294</v>
      </c>
      <c r="Z296" s="3532">
        <v>4</v>
      </c>
      <c r="AA296" s="3532">
        <v>1222</v>
      </c>
      <c r="AB296" s="3532">
        <v>49.3</v>
      </c>
      <c r="AC296" s="3532">
        <f ca="1">'典型户型修正-办公'!S1045</f>
        <v>71</v>
      </c>
      <c r="AD296" s="3532">
        <f ca="1">'典型户型修正-办公'!R1045</f>
        <v>14403</v>
      </c>
      <c r="AE296" s="3532">
        <v>14318</v>
      </c>
    </row>
    <row r="297" spans="1:31" ht="14.25" thickBot="1">
      <c r="A297" s="3536">
        <v>295</v>
      </c>
      <c r="B297" s="3532">
        <v>1</v>
      </c>
      <c r="C297" s="3532">
        <v>1319</v>
      </c>
      <c r="D297" s="3532">
        <v>46.28</v>
      </c>
      <c r="E297" s="3532">
        <f ca="1">'典型户型修正-办公'!S733</f>
        <v>69</v>
      </c>
      <c r="F297" s="3532">
        <f ca="1">'典型户型修正-办公'!R733</f>
        <v>14908</v>
      </c>
      <c r="G297" s="3532">
        <v>14820</v>
      </c>
      <c r="I297" s="3536">
        <v>295</v>
      </c>
      <c r="J297" s="3532">
        <v>2</v>
      </c>
      <c r="K297" s="3532">
        <v>1224</v>
      </c>
      <c r="L297" s="3532">
        <v>48.59</v>
      </c>
      <c r="M297" s="3532">
        <f ca="1">'典型户型修正-办公'!S318</f>
        <v>70</v>
      </c>
      <c r="N297" s="3532">
        <f ca="1">'典型户型修正-办公'!R318</f>
        <v>14403</v>
      </c>
      <c r="O297" s="3532">
        <v>14318</v>
      </c>
      <c r="Y297" s="3536">
        <v>295</v>
      </c>
      <c r="Z297" s="3532">
        <v>4</v>
      </c>
      <c r="AA297" s="3532">
        <v>1223</v>
      </c>
      <c r="AB297" s="3532">
        <v>49.59</v>
      </c>
      <c r="AC297" s="3532">
        <f ca="1">'典型户型修正-办公'!S1046</f>
        <v>71</v>
      </c>
      <c r="AD297" s="3532">
        <f ca="1">'典型户型修正-办公'!R1046</f>
        <v>14403</v>
      </c>
      <c r="AE297" s="3532">
        <v>14318</v>
      </c>
    </row>
    <row r="298" spans="1:31" ht="14.25" thickBot="1">
      <c r="A298" s="3536">
        <v>296</v>
      </c>
      <c r="B298" s="3532">
        <v>1</v>
      </c>
      <c r="C298" s="3532">
        <v>1320</v>
      </c>
      <c r="D298" s="3532">
        <v>47.76</v>
      </c>
      <c r="E298" s="3532">
        <f ca="1">'典型户型修正-办公'!S734</f>
        <v>71</v>
      </c>
      <c r="F298" s="3532">
        <f ca="1">'典型户型修正-办公'!R734</f>
        <v>14908</v>
      </c>
      <c r="G298" s="3532">
        <v>14820</v>
      </c>
      <c r="I298" s="3536">
        <v>296</v>
      </c>
      <c r="J298" s="3532">
        <v>2</v>
      </c>
      <c r="K298" s="3532">
        <v>1225</v>
      </c>
      <c r="L298" s="3532">
        <v>47.73</v>
      </c>
      <c r="M298" s="3532">
        <f ca="1">'典型户型修正-办公'!S319</f>
        <v>69</v>
      </c>
      <c r="N298" s="3532">
        <f ca="1">'典型户型修正-办公'!R319</f>
        <v>14403</v>
      </c>
      <c r="O298" s="3532">
        <v>14318</v>
      </c>
      <c r="Y298" s="3536">
        <v>296</v>
      </c>
      <c r="Z298" s="3532">
        <v>4</v>
      </c>
      <c r="AA298" s="3532">
        <v>1224</v>
      </c>
      <c r="AB298" s="3532">
        <v>49.28</v>
      </c>
      <c r="AC298" s="3532">
        <f ca="1">'典型户型修正-办公'!S1047</f>
        <v>71</v>
      </c>
      <c r="AD298" s="3532">
        <f ca="1">'典型户型修正-办公'!R1047</f>
        <v>14403</v>
      </c>
      <c r="AE298" s="3532">
        <v>14318</v>
      </c>
    </row>
    <row r="299" spans="1:31" ht="14.25" thickBot="1">
      <c r="A299" s="3536">
        <v>297</v>
      </c>
      <c r="B299" s="3532">
        <v>1</v>
      </c>
      <c r="C299" s="3532">
        <v>1321</v>
      </c>
      <c r="D299" s="3532">
        <v>48.71</v>
      </c>
      <c r="E299" s="3532">
        <f ca="1">'典型户型修正-办公'!S735</f>
        <v>73</v>
      </c>
      <c r="F299" s="3532">
        <f ca="1">'典型户型修正-办公'!R735</f>
        <v>14908</v>
      </c>
      <c r="G299" s="3532">
        <v>14820</v>
      </c>
      <c r="I299" s="3536">
        <v>297</v>
      </c>
      <c r="J299" s="3532">
        <v>2</v>
      </c>
      <c r="K299" s="3532">
        <v>1226</v>
      </c>
      <c r="L299" s="3532">
        <v>70.2</v>
      </c>
      <c r="M299" s="3532">
        <f ca="1">'典型户型修正-办公'!S320</f>
        <v>102</v>
      </c>
      <c r="N299" s="3532">
        <f ca="1">'典型户型修正-办公'!R320</f>
        <v>14547</v>
      </c>
      <c r="O299" s="3532">
        <v>14461</v>
      </c>
      <c r="Y299" s="3536">
        <v>297</v>
      </c>
      <c r="Z299" s="3532">
        <v>4</v>
      </c>
      <c r="AA299" s="3532">
        <v>1225</v>
      </c>
      <c r="AB299" s="3532">
        <v>48.41</v>
      </c>
      <c r="AC299" s="3532">
        <f ca="1">'典型户型修正-办公'!S1048</f>
        <v>70</v>
      </c>
      <c r="AD299" s="3532">
        <f ca="1">'典型户型修正-办公'!R1048</f>
        <v>14403</v>
      </c>
      <c r="AE299" s="3532">
        <v>14318</v>
      </c>
    </row>
    <row r="300" spans="1:31" ht="14.25" thickBot="1">
      <c r="A300" s="3536">
        <v>298</v>
      </c>
      <c r="B300" s="3532">
        <v>1</v>
      </c>
      <c r="C300" s="3532">
        <v>1322</v>
      </c>
      <c r="D300" s="3532">
        <v>49</v>
      </c>
      <c r="E300" s="3532">
        <f ca="1">'典型户型修正-办公'!S736</f>
        <v>73</v>
      </c>
      <c r="F300" s="3532">
        <f ca="1">'典型户型修正-办公'!R736</f>
        <v>14908</v>
      </c>
      <c r="G300" s="3532">
        <v>14820</v>
      </c>
      <c r="I300" s="3536">
        <v>298</v>
      </c>
      <c r="J300" s="3532">
        <v>2</v>
      </c>
      <c r="K300" s="3532">
        <v>1301</v>
      </c>
      <c r="L300" s="3532">
        <v>51.46</v>
      </c>
      <c r="M300" s="3532">
        <f ca="1">'典型户型修正-办公'!S321</f>
        <v>75</v>
      </c>
      <c r="N300" s="3532">
        <f ca="1">'典型户型修正-办公'!R321</f>
        <v>14616</v>
      </c>
      <c r="O300" s="3532">
        <v>14529</v>
      </c>
      <c r="Y300" s="3536">
        <v>298</v>
      </c>
      <c r="Z300" s="3532">
        <v>4</v>
      </c>
      <c r="AA300" s="3532">
        <v>1226</v>
      </c>
      <c r="AB300" s="3532">
        <v>47.44</v>
      </c>
      <c r="AC300" s="3532">
        <f ca="1">'典型户型修正-办公'!S1049</f>
        <v>68</v>
      </c>
      <c r="AD300" s="3532">
        <f ca="1">'典型户型修正-办公'!R1049</f>
        <v>14403</v>
      </c>
      <c r="AE300" s="3532">
        <v>14318</v>
      </c>
    </row>
    <row r="301" spans="1:31" ht="14.25" thickBot="1">
      <c r="A301" s="3536">
        <v>299</v>
      </c>
      <c r="B301" s="3532">
        <v>1</v>
      </c>
      <c r="C301" s="3532">
        <v>1323</v>
      </c>
      <c r="D301" s="3532">
        <v>48.7</v>
      </c>
      <c r="E301" s="3532">
        <f ca="1">'典型户型修正-办公'!S737</f>
        <v>73</v>
      </c>
      <c r="F301" s="3532">
        <f ca="1">'典型户型修正-办公'!R737</f>
        <v>14908</v>
      </c>
      <c r="G301" s="3532">
        <v>14820</v>
      </c>
      <c r="I301" s="3536">
        <v>299</v>
      </c>
      <c r="J301" s="3532">
        <v>2</v>
      </c>
      <c r="K301" s="3532">
        <v>1302</v>
      </c>
      <c r="L301" s="3532">
        <v>49.62</v>
      </c>
      <c r="M301" s="3532">
        <f ca="1">'典型户型修正-办公'!S322</f>
        <v>73</v>
      </c>
      <c r="N301" s="3532">
        <f ca="1">'典型户型修正-办公'!R322</f>
        <v>14616</v>
      </c>
      <c r="O301" s="3532">
        <v>14529</v>
      </c>
      <c r="Y301" s="3536">
        <v>299</v>
      </c>
      <c r="Z301" s="3532">
        <v>4</v>
      </c>
      <c r="AA301" s="3532">
        <v>1301</v>
      </c>
      <c r="AB301" s="3532">
        <v>52.2</v>
      </c>
      <c r="AC301" s="3532">
        <f ca="1">'典型户型修正-办公'!S1050</f>
        <v>75</v>
      </c>
      <c r="AD301" s="3532">
        <f ca="1">'典型户型修正-办公'!R1050</f>
        <v>14403</v>
      </c>
      <c r="AE301" s="3532">
        <v>14318</v>
      </c>
    </row>
    <row r="302" spans="1:31" ht="14.25" thickBot="1">
      <c r="A302" s="3536">
        <v>300</v>
      </c>
      <c r="B302" s="3532">
        <v>1</v>
      </c>
      <c r="C302" s="3532">
        <v>1324</v>
      </c>
      <c r="D302" s="3532">
        <v>73.150000000000006</v>
      </c>
      <c r="E302" s="3532">
        <f ca="1">'典型户型修正-办公'!S738</f>
        <v>110</v>
      </c>
      <c r="F302" s="3532">
        <f ca="1">'典型户型修正-办公'!R738</f>
        <v>15057</v>
      </c>
      <c r="G302" s="3532">
        <v>14968</v>
      </c>
      <c r="I302" s="3536">
        <v>300</v>
      </c>
      <c r="J302" s="3532">
        <v>2</v>
      </c>
      <c r="K302" s="3532">
        <v>1303</v>
      </c>
      <c r="L302" s="3532">
        <v>49.62</v>
      </c>
      <c r="M302" s="3532">
        <f ca="1">'典型户型修正-办公'!S323</f>
        <v>73</v>
      </c>
      <c r="N302" s="3532">
        <f ca="1">'典型户型修正-办公'!R323</f>
        <v>14616</v>
      </c>
      <c r="O302" s="3532">
        <v>14529</v>
      </c>
      <c r="Y302" s="3536">
        <v>300</v>
      </c>
      <c r="Z302" s="3532">
        <v>4</v>
      </c>
      <c r="AA302" s="3532">
        <v>1302</v>
      </c>
      <c r="AB302" s="3532">
        <v>50.33</v>
      </c>
      <c r="AC302" s="3532">
        <f ca="1">'典型户型修正-办公'!S1051</f>
        <v>72</v>
      </c>
      <c r="AD302" s="3532">
        <f ca="1">'典型户型修正-办公'!R1051</f>
        <v>14403</v>
      </c>
      <c r="AE302" s="3532">
        <v>14318</v>
      </c>
    </row>
    <row r="303" spans="1:31" ht="14.25" thickBot="1">
      <c r="A303" s="3536">
        <v>301</v>
      </c>
      <c r="B303" s="3532">
        <v>1</v>
      </c>
      <c r="C303" s="3532">
        <v>1401</v>
      </c>
      <c r="D303" s="3532">
        <v>99.88</v>
      </c>
      <c r="E303" s="3532">
        <f ca="1">'典型户型修正-办公'!S739</f>
        <v>150</v>
      </c>
      <c r="F303" s="3532">
        <f ca="1">'典型户型修正-办公'!R739</f>
        <v>15057</v>
      </c>
      <c r="G303" s="3532">
        <v>14968</v>
      </c>
      <c r="I303" s="3536">
        <v>301</v>
      </c>
      <c r="J303" s="3532">
        <v>2</v>
      </c>
      <c r="K303" s="3532">
        <v>1304</v>
      </c>
      <c r="L303" s="3532">
        <v>49.62</v>
      </c>
      <c r="M303" s="3532">
        <f ca="1">'典型户型修正-办公'!S324</f>
        <v>73</v>
      </c>
      <c r="N303" s="3532">
        <f ca="1">'典型户型修正-办公'!R324</f>
        <v>14616</v>
      </c>
      <c r="O303" s="3532">
        <v>14529</v>
      </c>
      <c r="Y303" s="3536">
        <v>301</v>
      </c>
      <c r="Z303" s="3532">
        <v>4</v>
      </c>
      <c r="AA303" s="3532">
        <v>1303</v>
      </c>
      <c r="AB303" s="3532">
        <v>50.33</v>
      </c>
      <c r="AC303" s="3532">
        <f ca="1">'典型户型修正-办公'!S1052</f>
        <v>72</v>
      </c>
      <c r="AD303" s="3532">
        <f ca="1">'典型户型修正-办公'!R1052</f>
        <v>14403</v>
      </c>
      <c r="AE303" s="3532">
        <v>14318</v>
      </c>
    </row>
    <row r="304" spans="1:31" ht="14.25" thickBot="1">
      <c r="A304" s="3536">
        <v>302</v>
      </c>
      <c r="B304" s="3532">
        <v>1</v>
      </c>
      <c r="C304" s="3532">
        <v>1402</v>
      </c>
      <c r="D304" s="3532">
        <v>99.47</v>
      </c>
      <c r="E304" s="3532">
        <f ca="1">'典型户型修正-办公'!S740</f>
        <v>165</v>
      </c>
      <c r="F304" s="3532">
        <f ca="1">'典型户型修正-办公'!R740</f>
        <v>16563</v>
      </c>
      <c r="G304" s="3532">
        <v>16465</v>
      </c>
      <c r="I304" s="3536">
        <v>302</v>
      </c>
      <c r="J304" s="3532">
        <v>2</v>
      </c>
      <c r="K304" s="3532">
        <v>1305</v>
      </c>
      <c r="L304" s="3532">
        <v>49.62</v>
      </c>
      <c r="M304" s="3532">
        <f ca="1">'典型户型修正-办公'!S325</f>
        <v>73</v>
      </c>
      <c r="N304" s="3532">
        <f ca="1">'典型户型修正-办公'!R325</f>
        <v>14616</v>
      </c>
      <c r="O304" s="3532">
        <v>14529</v>
      </c>
      <c r="Y304" s="3536">
        <v>302</v>
      </c>
      <c r="Z304" s="3532">
        <v>4</v>
      </c>
      <c r="AA304" s="3532">
        <v>1304</v>
      </c>
      <c r="AB304" s="3532">
        <v>50.33</v>
      </c>
      <c r="AC304" s="3532">
        <f ca="1">'典型户型修正-办公'!S1053</f>
        <v>72</v>
      </c>
      <c r="AD304" s="3532">
        <f ca="1">'典型户型修正-办公'!R1053</f>
        <v>14403</v>
      </c>
      <c r="AE304" s="3532">
        <v>14318</v>
      </c>
    </row>
    <row r="305" spans="1:31" ht="14.25" thickBot="1">
      <c r="A305" s="3536">
        <v>303</v>
      </c>
      <c r="B305" s="3532">
        <v>1</v>
      </c>
      <c r="C305" s="3532">
        <v>1403</v>
      </c>
      <c r="D305" s="3532">
        <v>99.47</v>
      </c>
      <c r="E305" s="3532">
        <f ca="1">'典型户型修正-办公'!S741</f>
        <v>165</v>
      </c>
      <c r="F305" s="3532">
        <f ca="1">'典型户型修正-办公'!R741</f>
        <v>16563</v>
      </c>
      <c r="G305" s="3532">
        <v>16465</v>
      </c>
      <c r="I305" s="3536">
        <v>303</v>
      </c>
      <c r="J305" s="3532">
        <v>2</v>
      </c>
      <c r="K305" s="3532">
        <v>1306</v>
      </c>
      <c r="L305" s="3532">
        <v>49.62</v>
      </c>
      <c r="M305" s="3532">
        <f ca="1">'典型户型修正-办公'!S326</f>
        <v>73</v>
      </c>
      <c r="N305" s="3532">
        <f ca="1">'典型户型修正-办公'!R326</f>
        <v>14616</v>
      </c>
      <c r="O305" s="3532">
        <v>14529</v>
      </c>
      <c r="Y305" s="3536">
        <v>303</v>
      </c>
      <c r="Z305" s="3532">
        <v>4</v>
      </c>
      <c r="AA305" s="3532">
        <v>1305</v>
      </c>
      <c r="AB305" s="3532">
        <v>50.33</v>
      </c>
      <c r="AC305" s="3532">
        <f ca="1">'典型户型修正-办公'!S1054</f>
        <v>72</v>
      </c>
      <c r="AD305" s="3532">
        <f ca="1">'典型户型修正-办公'!R1054</f>
        <v>14403</v>
      </c>
      <c r="AE305" s="3532">
        <v>14318</v>
      </c>
    </row>
    <row r="306" spans="1:31" ht="14.25" thickBot="1">
      <c r="A306" s="3536">
        <v>304</v>
      </c>
      <c r="B306" s="3532">
        <v>1</v>
      </c>
      <c r="C306" s="3532">
        <v>1404</v>
      </c>
      <c r="D306" s="3532">
        <v>99.47</v>
      </c>
      <c r="E306" s="3532">
        <f ca="1">'典型户型修正-办公'!S742</f>
        <v>165</v>
      </c>
      <c r="F306" s="3532">
        <f ca="1">'典型户型修正-办公'!R742</f>
        <v>16563</v>
      </c>
      <c r="G306" s="3532">
        <v>16465</v>
      </c>
      <c r="I306" s="3536">
        <v>304</v>
      </c>
      <c r="J306" s="3532">
        <v>2</v>
      </c>
      <c r="K306" s="3532">
        <v>1307</v>
      </c>
      <c r="L306" s="3532">
        <v>49.62</v>
      </c>
      <c r="M306" s="3532">
        <f ca="1">'典型户型修正-办公'!S327</f>
        <v>73</v>
      </c>
      <c r="N306" s="3532">
        <f ca="1">'典型户型修正-办公'!R327</f>
        <v>14616</v>
      </c>
      <c r="O306" s="3532">
        <v>14529</v>
      </c>
      <c r="Y306" s="3536">
        <v>304</v>
      </c>
      <c r="Z306" s="3532">
        <v>4</v>
      </c>
      <c r="AA306" s="3532">
        <v>1306</v>
      </c>
      <c r="AB306" s="3532">
        <v>50.33</v>
      </c>
      <c r="AC306" s="3532">
        <f ca="1">'典型户型修正-办公'!S1055</f>
        <v>72</v>
      </c>
      <c r="AD306" s="3532">
        <f ca="1">'典型户型修正-办公'!R1055</f>
        <v>14403</v>
      </c>
      <c r="AE306" s="3532">
        <v>14318</v>
      </c>
    </row>
    <row r="307" spans="1:31" ht="14.25" thickBot="1">
      <c r="A307" s="3536">
        <v>305</v>
      </c>
      <c r="B307" s="3532">
        <v>1</v>
      </c>
      <c r="C307" s="3532">
        <v>1405</v>
      </c>
      <c r="D307" s="3532">
        <v>99.47</v>
      </c>
      <c r="E307" s="3532">
        <f ca="1">'典型户型修正-办公'!S743</f>
        <v>165</v>
      </c>
      <c r="F307" s="3532">
        <f ca="1">'典型户型修正-办公'!R743</f>
        <v>16563</v>
      </c>
      <c r="G307" s="3532">
        <v>16465</v>
      </c>
      <c r="I307" s="3536">
        <v>305</v>
      </c>
      <c r="J307" s="3532">
        <v>2</v>
      </c>
      <c r="K307" s="3532">
        <v>1308</v>
      </c>
      <c r="L307" s="3532">
        <v>49.62</v>
      </c>
      <c r="M307" s="3532">
        <f ca="1">'典型户型修正-办公'!S328</f>
        <v>73</v>
      </c>
      <c r="N307" s="3532">
        <f ca="1">'典型户型修正-办公'!R328</f>
        <v>14616</v>
      </c>
      <c r="O307" s="3532">
        <v>14529</v>
      </c>
      <c r="Y307" s="3536">
        <v>305</v>
      </c>
      <c r="Z307" s="3532">
        <v>4</v>
      </c>
      <c r="AA307" s="3532">
        <v>1307</v>
      </c>
      <c r="AB307" s="3532">
        <v>50.33</v>
      </c>
      <c r="AC307" s="3532">
        <f ca="1">'典型户型修正-办公'!S1056</f>
        <v>72</v>
      </c>
      <c r="AD307" s="3532">
        <f ca="1">'典型户型修正-办公'!R1056</f>
        <v>14403</v>
      </c>
      <c r="AE307" s="3532">
        <v>14318</v>
      </c>
    </row>
    <row r="308" spans="1:31" ht="14.25" thickBot="1">
      <c r="A308" s="3536">
        <v>306</v>
      </c>
      <c r="B308" s="3532">
        <v>1</v>
      </c>
      <c r="C308" s="3532">
        <v>1406</v>
      </c>
      <c r="D308" s="3532">
        <v>99.47</v>
      </c>
      <c r="E308" s="3532">
        <f ca="1">'典型户型修正-办公'!S744</f>
        <v>165</v>
      </c>
      <c r="F308" s="3532">
        <f ca="1">'典型户型修正-办公'!R744</f>
        <v>16563</v>
      </c>
      <c r="G308" s="3532">
        <v>16465</v>
      </c>
      <c r="I308" s="3536">
        <v>306</v>
      </c>
      <c r="J308" s="3532">
        <v>2</v>
      </c>
      <c r="K308" s="3532">
        <v>1309</v>
      </c>
      <c r="L308" s="3532">
        <v>49.62</v>
      </c>
      <c r="M308" s="3532">
        <f ca="1">'典型户型修正-办公'!S329</f>
        <v>73</v>
      </c>
      <c r="N308" s="3532">
        <f ca="1">'典型户型修正-办公'!R329</f>
        <v>14616</v>
      </c>
      <c r="O308" s="3532">
        <v>14529</v>
      </c>
      <c r="Y308" s="3536">
        <v>306</v>
      </c>
      <c r="Z308" s="3532">
        <v>4</v>
      </c>
      <c r="AA308" s="3532">
        <v>1308</v>
      </c>
      <c r="AB308" s="3532">
        <v>50.33</v>
      </c>
      <c r="AC308" s="3532">
        <f ca="1">'典型户型修正-办公'!S1057</f>
        <v>72</v>
      </c>
      <c r="AD308" s="3532">
        <f ca="1">'典型户型修正-办公'!R1057</f>
        <v>14403</v>
      </c>
      <c r="AE308" s="3532">
        <v>14318</v>
      </c>
    </row>
    <row r="309" spans="1:31" ht="14.25" thickBot="1">
      <c r="A309" s="3536">
        <v>307</v>
      </c>
      <c r="B309" s="3532">
        <v>1</v>
      </c>
      <c r="C309" s="3532">
        <v>1407</v>
      </c>
      <c r="D309" s="3532">
        <v>99.47</v>
      </c>
      <c r="E309" s="3532">
        <f ca="1">'典型户型修正-办公'!S745</f>
        <v>165</v>
      </c>
      <c r="F309" s="3532">
        <f ca="1">'典型户型修正-办公'!R745</f>
        <v>16563</v>
      </c>
      <c r="G309" s="3532">
        <v>16465</v>
      </c>
      <c r="I309" s="3536">
        <v>307</v>
      </c>
      <c r="J309" s="3532">
        <v>2</v>
      </c>
      <c r="K309" s="3532">
        <v>1310</v>
      </c>
      <c r="L309" s="3532">
        <v>49.62</v>
      </c>
      <c r="M309" s="3532">
        <f ca="1">'典型户型修正-办公'!S330</f>
        <v>73</v>
      </c>
      <c r="N309" s="3532">
        <f ca="1">'典型户型修正-办公'!R330</f>
        <v>14616</v>
      </c>
      <c r="O309" s="3532">
        <v>14529</v>
      </c>
      <c r="Y309" s="3536">
        <v>307</v>
      </c>
      <c r="Z309" s="3532">
        <v>4</v>
      </c>
      <c r="AA309" s="3532">
        <v>1309</v>
      </c>
      <c r="AB309" s="3532">
        <v>50.33</v>
      </c>
      <c r="AC309" s="3532">
        <f ca="1">'典型户型修正-办公'!S1058</f>
        <v>72</v>
      </c>
      <c r="AD309" s="3532">
        <f ca="1">'典型户型修正-办公'!R1058</f>
        <v>14403</v>
      </c>
      <c r="AE309" s="3532">
        <v>14318</v>
      </c>
    </row>
    <row r="310" spans="1:31" ht="14.25" thickBot="1">
      <c r="A310" s="3536">
        <v>308</v>
      </c>
      <c r="B310" s="3532">
        <v>1</v>
      </c>
      <c r="C310" s="3532">
        <v>1408</v>
      </c>
      <c r="D310" s="3532">
        <v>68.94</v>
      </c>
      <c r="E310" s="3532">
        <f ca="1">'典型户型修正-办公'!S746</f>
        <v>114</v>
      </c>
      <c r="F310" s="3532">
        <f ca="1">'典型户型修正-办公'!R746</f>
        <v>16563</v>
      </c>
      <c r="G310" s="3532">
        <v>16465</v>
      </c>
      <c r="I310" s="3536">
        <v>308</v>
      </c>
      <c r="J310" s="3532">
        <v>2</v>
      </c>
      <c r="K310" s="3532">
        <v>1311</v>
      </c>
      <c r="L310" s="3532">
        <v>49.62</v>
      </c>
      <c r="M310" s="3532">
        <f ca="1">'典型户型修正-办公'!S331</f>
        <v>73</v>
      </c>
      <c r="N310" s="3532">
        <f ca="1">'典型户型修正-办公'!R331</f>
        <v>14616</v>
      </c>
      <c r="O310" s="3532">
        <v>14529</v>
      </c>
      <c r="Y310" s="3536">
        <v>308</v>
      </c>
      <c r="Z310" s="3532">
        <v>4</v>
      </c>
      <c r="AA310" s="3532">
        <v>1310</v>
      </c>
      <c r="AB310" s="3532">
        <v>50.33</v>
      </c>
      <c r="AC310" s="3532">
        <f ca="1">'典型户型修正-办公'!S1059</f>
        <v>72</v>
      </c>
      <c r="AD310" s="3532">
        <f ca="1">'典型户型修正-办公'!R1059</f>
        <v>14403</v>
      </c>
      <c r="AE310" s="3532">
        <v>14318</v>
      </c>
    </row>
    <row r="311" spans="1:31" ht="14.25" thickBot="1">
      <c r="A311" s="3536">
        <v>309</v>
      </c>
      <c r="B311" s="3532">
        <v>1</v>
      </c>
      <c r="C311" s="3532">
        <v>1409</v>
      </c>
      <c r="D311" s="3532">
        <v>79.680000000000007</v>
      </c>
      <c r="E311" s="3532">
        <f ca="1">'典型户型修正-办公'!S747</f>
        <v>132</v>
      </c>
      <c r="F311" s="3532">
        <f ca="1">'典型户型修正-办公'!R747</f>
        <v>16563</v>
      </c>
      <c r="G311" s="3532">
        <v>16465</v>
      </c>
      <c r="I311" s="3536">
        <v>309</v>
      </c>
      <c r="J311" s="3532">
        <v>2</v>
      </c>
      <c r="K311" s="3532">
        <v>1312</v>
      </c>
      <c r="L311" s="3532">
        <v>49.62</v>
      </c>
      <c r="M311" s="3532">
        <f ca="1">'典型户型修正-办公'!S332</f>
        <v>73</v>
      </c>
      <c r="N311" s="3532">
        <f ca="1">'典型户型修正-办公'!R332</f>
        <v>14616</v>
      </c>
      <c r="O311" s="3532">
        <v>14529</v>
      </c>
      <c r="Y311" s="3536">
        <v>309</v>
      </c>
      <c r="Z311" s="3532">
        <v>4</v>
      </c>
      <c r="AA311" s="3532">
        <v>1311</v>
      </c>
      <c r="AB311" s="3532">
        <v>50.33</v>
      </c>
      <c r="AC311" s="3532">
        <f ca="1">'典型户型修正-办公'!S1060</f>
        <v>72</v>
      </c>
      <c r="AD311" s="3532">
        <f ca="1">'典型户型修正-办公'!R1060</f>
        <v>14403</v>
      </c>
      <c r="AE311" s="3532">
        <v>14318</v>
      </c>
    </row>
    <row r="312" spans="1:31" ht="14.25" thickBot="1">
      <c r="A312" s="3536">
        <v>310</v>
      </c>
      <c r="B312" s="3532">
        <v>1</v>
      </c>
      <c r="C312" s="3532">
        <v>1410</v>
      </c>
      <c r="D312" s="3532">
        <v>90.47</v>
      </c>
      <c r="E312" s="3532">
        <f ca="1">'典型户型修正-办公'!S748</f>
        <v>150</v>
      </c>
      <c r="F312" s="3532">
        <f ca="1">'典型户型修正-办公'!R748</f>
        <v>16563</v>
      </c>
      <c r="G312" s="3532">
        <v>16465</v>
      </c>
      <c r="I312" s="3536">
        <v>310</v>
      </c>
      <c r="J312" s="3532">
        <v>2</v>
      </c>
      <c r="K312" s="3532">
        <v>1313</v>
      </c>
      <c r="L312" s="3532">
        <v>49.62</v>
      </c>
      <c r="M312" s="3532">
        <f ca="1">'典型户型修正-办公'!S333</f>
        <v>73</v>
      </c>
      <c r="N312" s="3532">
        <f ca="1">'典型户型修正-办公'!R333</f>
        <v>14616</v>
      </c>
      <c r="O312" s="3532">
        <v>14529</v>
      </c>
      <c r="Y312" s="3536">
        <v>310</v>
      </c>
      <c r="Z312" s="3532">
        <v>4</v>
      </c>
      <c r="AA312" s="3532">
        <v>1312</v>
      </c>
      <c r="AB312" s="3532">
        <v>50.33</v>
      </c>
      <c r="AC312" s="3532">
        <f ca="1">'典型户型修正-办公'!S1061</f>
        <v>72</v>
      </c>
      <c r="AD312" s="3532">
        <f ca="1">'典型户型修正-办公'!R1061</f>
        <v>14403</v>
      </c>
      <c r="AE312" s="3532">
        <v>14318</v>
      </c>
    </row>
    <row r="313" spans="1:31" ht="14.25" thickBot="1">
      <c r="A313" s="3536">
        <v>311</v>
      </c>
      <c r="B313" s="3532">
        <v>1</v>
      </c>
      <c r="C313" s="3532">
        <v>1411</v>
      </c>
      <c r="D313" s="3532">
        <v>96.47</v>
      </c>
      <c r="E313" s="3532">
        <f ca="1">'典型户型修正-办公'!S749</f>
        <v>160</v>
      </c>
      <c r="F313" s="3532">
        <f ca="1">'典型户型修正-办公'!R749</f>
        <v>16563</v>
      </c>
      <c r="G313" s="3532">
        <v>16465</v>
      </c>
      <c r="I313" s="3536">
        <v>311</v>
      </c>
      <c r="J313" s="3532">
        <v>2</v>
      </c>
      <c r="K313" s="3532">
        <v>1314</v>
      </c>
      <c r="L313" s="3532">
        <v>49.62</v>
      </c>
      <c r="M313" s="3532">
        <f ca="1">'典型户型修正-办公'!S334</f>
        <v>73</v>
      </c>
      <c r="N313" s="3532">
        <f ca="1">'典型户型修正-办公'!R334</f>
        <v>14616</v>
      </c>
      <c r="O313" s="3532">
        <v>14529</v>
      </c>
      <c r="Y313" s="3536">
        <v>311</v>
      </c>
      <c r="Z313" s="3532">
        <v>4</v>
      </c>
      <c r="AA313" s="3532">
        <v>1313</v>
      </c>
      <c r="AB313" s="3532">
        <v>50.33</v>
      </c>
      <c r="AC313" s="3532">
        <f ca="1">'典型户型修正-办公'!S1062</f>
        <v>72</v>
      </c>
      <c r="AD313" s="3532">
        <f ca="1">'典型户型修正-办公'!R1062</f>
        <v>14403</v>
      </c>
      <c r="AE313" s="3532">
        <v>14318</v>
      </c>
    </row>
    <row r="314" spans="1:31" ht="14.25" thickBot="1">
      <c r="A314" s="3536">
        <v>312</v>
      </c>
      <c r="B314" s="3532">
        <v>1</v>
      </c>
      <c r="C314" s="3532">
        <v>1412</v>
      </c>
      <c r="D314" s="3532">
        <v>97.7</v>
      </c>
      <c r="E314" s="3532">
        <f ca="1">'典型户型修正-办公'!S750</f>
        <v>162</v>
      </c>
      <c r="F314" s="3532">
        <f ca="1">'典型户型修正-办公'!R750</f>
        <v>16563</v>
      </c>
      <c r="G314" s="3532">
        <v>16465</v>
      </c>
      <c r="I314" s="3536">
        <v>312</v>
      </c>
      <c r="J314" s="3532">
        <v>2</v>
      </c>
      <c r="K314" s="3532">
        <v>1315</v>
      </c>
      <c r="L314" s="3532">
        <v>49.62</v>
      </c>
      <c r="M314" s="3532">
        <f ca="1">'典型户型修正-办公'!S335</f>
        <v>73</v>
      </c>
      <c r="N314" s="3532">
        <f ca="1">'典型户型修正-办公'!R335</f>
        <v>14616</v>
      </c>
      <c r="O314" s="3532">
        <v>14529</v>
      </c>
      <c r="Y314" s="3536">
        <v>312</v>
      </c>
      <c r="Z314" s="3532">
        <v>4</v>
      </c>
      <c r="AA314" s="3532">
        <v>1314</v>
      </c>
      <c r="AB314" s="3532">
        <v>50.33</v>
      </c>
      <c r="AC314" s="3532">
        <f ca="1">'典型户型修正-办公'!S1063</f>
        <v>72</v>
      </c>
      <c r="AD314" s="3532">
        <f ca="1">'典型户型修正-办公'!R1063</f>
        <v>14403</v>
      </c>
      <c r="AE314" s="3532">
        <v>14318</v>
      </c>
    </row>
    <row r="315" spans="1:31" ht="14.25" thickBot="1">
      <c r="A315" s="3536">
        <v>313</v>
      </c>
      <c r="B315" s="3532">
        <v>1</v>
      </c>
      <c r="C315" s="3532">
        <v>1413</v>
      </c>
      <c r="D315" s="3532">
        <v>73.150000000000006</v>
      </c>
      <c r="E315" s="3532">
        <f ca="1">'典型户型修正-办公'!S751</f>
        <v>121</v>
      </c>
      <c r="F315" s="3532">
        <f ca="1">'典型户型修正-办公'!R751</f>
        <v>16563</v>
      </c>
      <c r="G315" s="3532">
        <v>16465</v>
      </c>
      <c r="I315" s="3536">
        <v>313</v>
      </c>
      <c r="J315" s="3532">
        <v>2</v>
      </c>
      <c r="K315" s="3532">
        <v>1316</v>
      </c>
      <c r="L315" s="3532">
        <v>68.78</v>
      </c>
      <c r="M315" s="3532">
        <f ca="1">'典型户型修正-办公'!S336</f>
        <v>102</v>
      </c>
      <c r="N315" s="3532">
        <f ca="1">'典型户型修正-办公'!R336</f>
        <v>14762</v>
      </c>
      <c r="O315" s="3532">
        <v>14674</v>
      </c>
      <c r="Y315" s="3536">
        <v>313</v>
      </c>
      <c r="Z315" s="3532">
        <v>4</v>
      </c>
      <c r="AA315" s="3532">
        <v>1315</v>
      </c>
      <c r="AB315" s="3532">
        <v>50.33</v>
      </c>
      <c r="AC315" s="3532">
        <f ca="1">'典型户型修正-办公'!S1064</f>
        <v>72</v>
      </c>
      <c r="AD315" s="3532">
        <f ca="1">'典型户型修正-办公'!R1064</f>
        <v>14403</v>
      </c>
      <c r="AE315" s="3532">
        <v>14318</v>
      </c>
    </row>
    <row r="316" spans="1:31" ht="14.25" thickBot="1">
      <c r="A316" s="3647" t="s">
        <v>3400</v>
      </c>
      <c r="B316" s="3648"/>
      <c r="C316" s="3651"/>
      <c r="D316" s="3532">
        <f>SUM(D3:D315)</f>
        <v>16814.769999999971</v>
      </c>
      <c r="E316" s="3532">
        <f ca="1">SUM(E3:E315)</f>
        <v>25250</v>
      </c>
      <c r="F316" s="3532" t="s">
        <v>43</v>
      </c>
      <c r="G316" s="3532" t="s">
        <v>43</v>
      </c>
      <c r="I316" s="3536">
        <v>314</v>
      </c>
      <c r="J316" s="3532">
        <v>2</v>
      </c>
      <c r="K316" s="3532">
        <v>1317</v>
      </c>
      <c r="L316" s="3532">
        <v>38.1</v>
      </c>
      <c r="M316" s="3532">
        <f ca="1">'典型户型修正-办公'!S337</f>
        <v>56</v>
      </c>
      <c r="N316" s="3532">
        <f ca="1">'典型户型修正-办公'!R337</f>
        <v>14616</v>
      </c>
      <c r="O316" s="3532">
        <v>14529</v>
      </c>
      <c r="Y316" s="3536">
        <v>314</v>
      </c>
      <c r="Z316" s="3532">
        <v>4</v>
      </c>
      <c r="AA316" s="3532">
        <v>1316</v>
      </c>
      <c r="AB316" s="3532">
        <v>69.77</v>
      </c>
      <c r="AC316" s="3532">
        <f ca="1">'典型户型修正-办公'!S1065</f>
        <v>101</v>
      </c>
      <c r="AD316" s="3532">
        <f ca="1">'典型户型修正-办公'!R1065</f>
        <v>14547</v>
      </c>
      <c r="AE316" s="3532">
        <v>14461</v>
      </c>
    </row>
    <row r="317" spans="1:31" ht="14.25" thickBot="1">
      <c r="I317" s="3536">
        <v>315</v>
      </c>
      <c r="J317" s="3532">
        <v>2</v>
      </c>
      <c r="K317" s="3532">
        <v>1318</v>
      </c>
      <c r="L317" s="3532">
        <v>41.4</v>
      </c>
      <c r="M317" s="3532">
        <f ca="1">'典型户型修正-办公'!S338</f>
        <v>61</v>
      </c>
      <c r="N317" s="3532">
        <f ca="1">'典型户型修正-办公'!R338</f>
        <v>14616</v>
      </c>
      <c r="O317" s="3532">
        <v>14529</v>
      </c>
      <c r="Y317" s="3536">
        <v>315</v>
      </c>
      <c r="Z317" s="3532">
        <v>4</v>
      </c>
      <c r="AA317" s="3532">
        <v>1317</v>
      </c>
      <c r="AB317" s="3532">
        <v>38.65</v>
      </c>
      <c r="AC317" s="3532">
        <f ca="1">'典型户型修正-办公'!S1066</f>
        <v>56</v>
      </c>
      <c r="AD317" s="3532">
        <f ca="1">'典型户型修正-办公'!R1066</f>
        <v>14403</v>
      </c>
      <c r="AE317" s="3532">
        <v>14318</v>
      </c>
    </row>
    <row r="318" spans="1:31" ht="14.25" thickBot="1">
      <c r="C318" s="3537" t="s">
        <v>4104</v>
      </c>
      <c r="D318" s="3538">
        <v>16814.77</v>
      </c>
      <c r="E318" s="3538">
        <v>25170</v>
      </c>
      <c r="I318" s="3536">
        <v>316</v>
      </c>
      <c r="J318" s="3532">
        <v>2</v>
      </c>
      <c r="K318" s="3532">
        <v>1319</v>
      </c>
      <c r="L318" s="3532">
        <v>44.09</v>
      </c>
      <c r="M318" s="3532">
        <f ca="1">'典型户型修正-办公'!S339</f>
        <v>64</v>
      </c>
      <c r="N318" s="3532">
        <f ca="1">'典型户型修正-办公'!R339</f>
        <v>14616</v>
      </c>
      <c r="O318" s="3532">
        <v>14529</v>
      </c>
      <c r="Y318" s="3536">
        <v>316</v>
      </c>
      <c r="Z318" s="3532">
        <v>4</v>
      </c>
      <c r="AA318" s="3532">
        <v>1318</v>
      </c>
      <c r="AB318" s="3532">
        <v>41.99</v>
      </c>
      <c r="AC318" s="3532">
        <f ca="1">'典型户型修正-办公'!S1067</f>
        <v>60</v>
      </c>
      <c r="AD318" s="3532">
        <f ca="1">'典型户型修正-办公'!R1067</f>
        <v>14403</v>
      </c>
      <c r="AE318" s="3532">
        <v>14318</v>
      </c>
    </row>
    <row r="319" spans="1:31" ht="14.25" thickBot="1">
      <c r="I319" s="3536">
        <v>317</v>
      </c>
      <c r="J319" s="3532">
        <v>2</v>
      </c>
      <c r="K319" s="3532">
        <v>1320</v>
      </c>
      <c r="L319" s="3532">
        <v>46.17</v>
      </c>
      <c r="M319" s="3532">
        <f ca="1">'典型户型修正-办公'!S340</f>
        <v>67</v>
      </c>
      <c r="N319" s="3532">
        <f ca="1">'典型户型修正-办公'!R340</f>
        <v>14616</v>
      </c>
      <c r="O319" s="3532">
        <v>14529</v>
      </c>
      <c r="Y319" s="3536">
        <v>317</v>
      </c>
      <c r="Z319" s="3532">
        <v>4</v>
      </c>
      <c r="AA319" s="3532">
        <v>1319</v>
      </c>
      <c r="AB319" s="3532">
        <v>44.72</v>
      </c>
      <c r="AC319" s="3532">
        <f ca="1">'典型户型修正-办公'!S1068</f>
        <v>64</v>
      </c>
      <c r="AD319" s="3532">
        <f ca="1">'典型户型修正-办公'!R1068</f>
        <v>14403</v>
      </c>
      <c r="AE319" s="3532">
        <v>14318</v>
      </c>
    </row>
    <row r="320" spans="1:31" ht="14.25" thickBot="1">
      <c r="I320" s="3536">
        <v>318</v>
      </c>
      <c r="J320" s="3532">
        <v>2</v>
      </c>
      <c r="K320" s="3532">
        <v>1321</v>
      </c>
      <c r="L320" s="3532">
        <v>47.65</v>
      </c>
      <c r="M320" s="3532">
        <f ca="1">'典型户型修正-办公'!S341</f>
        <v>70</v>
      </c>
      <c r="N320" s="3532">
        <f ca="1">'典型户型修正-办公'!R341</f>
        <v>14616</v>
      </c>
      <c r="O320" s="3532">
        <v>14529</v>
      </c>
      <c r="Y320" s="3536">
        <v>318</v>
      </c>
      <c r="Z320" s="3532">
        <v>4</v>
      </c>
      <c r="AA320" s="3532">
        <v>1320</v>
      </c>
      <c r="AB320" s="3532">
        <v>46.83</v>
      </c>
      <c r="AC320" s="3532">
        <f ca="1">'典型户型修正-办公'!S1069</f>
        <v>67</v>
      </c>
      <c r="AD320" s="3532">
        <f ca="1">'典型户型修正-办公'!R1069</f>
        <v>14403</v>
      </c>
      <c r="AE320" s="3532">
        <v>14318</v>
      </c>
    </row>
    <row r="321" spans="9:31" ht="14.25" thickBot="1">
      <c r="I321" s="3536">
        <v>319</v>
      </c>
      <c r="J321" s="3532">
        <v>2</v>
      </c>
      <c r="K321" s="3532">
        <v>1322</v>
      </c>
      <c r="L321" s="3532">
        <v>48.6</v>
      </c>
      <c r="M321" s="3532">
        <f ca="1">'典型户型修正-办公'!S342</f>
        <v>71</v>
      </c>
      <c r="N321" s="3532">
        <f ca="1">'典型户型修正-办公'!R342</f>
        <v>14616</v>
      </c>
      <c r="O321" s="3532">
        <v>14529</v>
      </c>
      <c r="Y321" s="3536">
        <v>319</v>
      </c>
      <c r="Z321" s="3532">
        <v>4</v>
      </c>
      <c r="AA321" s="3532">
        <v>1321</v>
      </c>
      <c r="AB321" s="3532">
        <v>48.33</v>
      </c>
      <c r="AC321" s="3532">
        <f ca="1">'典型户型修正-办公'!S1070</f>
        <v>70</v>
      </c>
      <c r="AD321" s="3532">
        <f ca="1">'典型户型修正-办公'!R1070</f>
        <v>14403</v>
      </c>
      <c r="AE321" s="3532">
        <v>14318</v>
      </c>
    </row>
    <row r="322" spans="9:31" ht="14.25" thickBot="1">
      <c r="I322" s="3536">
        <v>320</v>
      </c>
      <c r="J322" s="3532">
        <v>2</v>
      </c>
      <c r="K322" s="3532">
        <v>1323</v>
      </c>
      <c r="L322" s="3532">
        <v>48.89</v>
      </c>
      <c r="M322" s="3532">
        <f ca="1">'典型户型修正-办公'!S343</f>
        <v>71</v>
      </c>
      <c r="N322" s="3532">
        <f ca="1">'典型户型修正-办公'!R343</f>
        <v>14616</v>
      </c>
      <c r="O322" s="3532">
        <v>14529</v>
      </c>
      <c r="Y322" s="3536">
        <v>320</v>
      </c>
      <c r="Z322" s="3532">
        <v>4</v>
      </c>
      <c r="AA322" s="3532">
        <v>1322</v>
      </c>
      <c r="AB322" s="3532">
        <v>49.3</v>
      </c>
      <c r="AC322" s="3532">
        <f ca="1">'典型户型修正-办公'!S1071</f>
        <v>71</v>
      </c>
      <c r="AD322" s="3532">
        <f ca="1">'典型户型修正-办公'!R1071</f>
        <v>14403</v>
      </c>
      <c r="AE322" s="3532">
        <v>14318</v>
      </c>
    </row>
    <row r="323" spans="9:31" ht="14.25" thickBot="1">
      <c r="I323" s="3536">
        <v>321</v>
      </c>
      <c r="J323" s="3532">
        <v>2</v>
      </c>
      <c r="K323" s="3532">
        <v>1324</v>
      </c>
      <c r="L323" s="3532">
        <v>48.59</v>
      </c>
      <c r="M323" s="3532">
        <f ca="1">'典型户型修正-办公'!S344</f>
        <v>71</v>
      </c>
      <c r="N323" s="3532">
        <f ca="1">'典型户型修正-办公'!R344</f>
        <v>14616</v>
      </c>
      <c r="O323" s="3532">
        <v>14529</v>
      </c>
      <c r="Y323" s="3536">
        <v>321</v>
      </c>
      <c r="Z323" s="3532">
        <v>4</v>
      </c>
      <c r="AA323" s="3532">
        <v>1323</v>
      </c>
      <c r="AB323" s="3532">
        <v>49.59</v>
      </c>
      <c r="AC323" s="3532">
        <f ca="1">'典型户型修正-办公'!S1072</f>
        <v>71</v>
      </c>
      <c r="AD323" s="3532">
        <f ca="1">'典型户型修正-办公'!R1072</f>
        <v>14403</v>
      </c>
      <c r="AE323" s="3532">
        <v>14318</v>
      </c>
    </row>
    <row r="324" spans="9:31" ht="14.25" thickBot="1">
      <c r="I324" s="3536">
        <v>322</v>
      </c>
      <c r="J324" s="3532">
        <v>2</v>
      </c>
      <c r="K324" s="3532">
        <v>1325</v>
      </c>
      <c r="L324" s="3532">
        <v>47.73</v>
      </c>
      <c r="M324" s="3532">
        <f ca="1">'典型户型修正-办公'!S345</f>
        <v>70</v>
      </c>
      <c r="N324" s="3532">
        <f ca="1">'典型户型修正-办公'!R345</f>
        <v>14616</v>
      </c>
      <c r="O324" s="3532">
        <v>14529</v>
      </c>
      <c r="Y324" s="3536">
        <v>322</v>
      </c>
      <c r="Z324" s="3532">
        <v>4</v>
      </c>
      <c r="AA324" s="3532">
        <v>1324</v>
      </c>
      <c r="AB324" s="3532">
        <v>49.28</v>
      </c>
      <c r="AC324" s="3532">
        <f ca="1">'典型户型修正-办公'!S1073</f>
        <v>71</v>
      </c>
      <c r="AD324" s="3532">
        <f ca="1">'典型户型修正-办公'!R1073</f>
        <v>14403</v>
      </c>
      <c r="AE324" s="3532">
        <v>14318</v>
      </c>
    </row>
    <row r="325" spans="9:31" ht="14.25" thickBot="1">
      <c r="I325" s="3536">
        <v>323</v>
      </c>
      <c r="J325" s="3532">
        <v>2</v>
      </c>
      <c r="K325" s="3532">
        <v>1326</v>
      </c>
      <c r="L325" s="3532">
        <v>70.2</v>
      </c>
      <c r="M325" s="3532">
        <f ca="1">'典型户型修正-办公'!S346</f>
        <v>104</v>
      </c>
      <c r="N325" s="3532">
        <f ca="1">'典型户型修正-办公'!R346</f>
        <v>14762</v>
      </c>
      <c r="O325" s="3532">
        <v>14674</v>
      </c>
      <c r="Y325" s="3536">
        <v>323</v>
      </c>
      <c r="Z325" s="3532">
        <v>4</v>
      </c>
      <c r="AA325" s="3532">
        <v>1325</v>
      </c>
      <c r="AB325" s="3532">
        <v>48.41</v>
      </c>
      <c r="AC325" s="3532">
        <f ca="1">'典型户型修正-办公'!S1074</f>
        <v>70</v>
      </c>
      <c r="AD325" s="3532">
        <f ca="1">'典型户型修正-办公'!R1074</f>
        <v>14403</v>
      </c>
      <c r="AE325" s="3532">
        <v>14318</v>
      </c>
    </row>
    <row r="326" spans="9:31" ht="14.25" thickBot="1">
      <c r="I326" s="3536">
        <v>324</v>
      </c>
      <c r="J326" s="3532">
        <v>2</v>
      </c>
      <c r="K326" s="3532">
        <v>1401</v>
      </c>
      <c r="L326" s="3532">
        <v>51.46</v>
      </c>
      <c r="M326" s="3532">
        <f ca="1">'典型户型修正-办公'!S347</f>
        <v>75</v>
      </c>
      <c r="N326" s="3532">
        <f ca="1">'典型户型修正-办公'!R347</f>
        <v>14616</v>
      </c>
      <c r="O326" s="3532">
        <v>14529</v>
      </c>
      <c r="Y326" s="3536">
        <v>324</v>
      </c>
      <c r="Z326" s="3532">
        <v>4</v>
      </c>
      <c r="AA326" s="3532">
        <v>1326</v>
      </c>
      <c r="AB326" s="3532">
        <v>47.44</v>
      </c>
      <c r="AC326" s="3532">
        <f ca="1">'典型户型修正-办公'!S1075</f>
        <v>68</v>
      </c>
      <c r="AD326" s="3532">
        <f ca="1">'典型户型修正-办公'!R1075</f>
        <v>14403</v>
      </c>
      <c r="AE326" s="3532">
        <v>14318</v>
      </c>
    </row>
    <row r="327" spans="9:31" ht="14.25" thickBot="1">
      <c r="I327" s="3536">
        <v>325</v>
      </c>
      <c r="J327" s="3532">
        <v>2</v>
      </c>
      <c r="K327" s="3532">
        <v>1402</v>
      </c>
      <c r="L327" s="3532">
        <v>49.62</v>
      </c>
      <c r="M327" s="3532">
        <f ca="1">'典型户型修正-办公'!S348</f>
        <v>73</v>
      </c>
      <c r="N327" s="3532">
        <f ca="1">'典型户型修正-办公'!R348</f>
        <v>14616</v>
      </c>
      <c r="O327" s="3532">
        <v>14529</v>
      </c>
      <c r="Y327" s="3536">
        <v>325</v>
      </c>
      <c r="Z327" s="3532">
        <v>4</v>
      </c>
      <c r="AA327" s="3532">
        <v>1401</v>
      </c>
      <c r="AB327" s="3532">
        <v>52.2</v>
      </c>
      <c r="AC327" s="3532">
        <f ca="1">'典型户型修正-办公'!S1076</f>
        <v>75</v>
      </c>
      <c r="AD327" s="3532">
        <f ca="1">'典型户型修正-办公'!R1076</f>
        <v>14403</v>
      </c>
      <c r="AE327" s="3532">
        <v>14318</v>
      </c>
    </row>
    <row r="328" spans="9:31" ht="14.25" thickBot="1">
      <c r="I328" s="3536">
        <v>326</v>
      </c>
      <c r="J328" s="3532">
        <v>2</v>
      </c>
      <c r="K328" s="3532">
        <v>1403</v>
      </c>
      <c r="L328" s="3532">
        <v>49.62</v>
      </c>
      <c r="M328" s="3532">
        <f ca="1">'典型户型修正-办公'!S349</f>
        <v>73</v>
      </c>
      <c r="N328" s="3532">
        <f ca="1">'典型户型修正-办公'!R349</f>
        <v>14616</v>
      </c>
      <c r="O328" s="3532">
        <v>14529</v>
      </c>
      <c r="Y328" s="3536">
        <v>326</v>
      </c>
      <c r="Z328" s="3532">
        <v>4</v>
      </c>
      <c r="AA328" s="3532">
        <v>1402</v>
      </c>
      <c r="AB328" s="3532">
        <v>50.33</v>
      </c>
      <c r="AC328" s="3532">
        <f ca="1">'典型户型修正-办公'!S1077</f>
        <v>72</v>
      </c>
      <c r="AD328" s="3532">
        <f ca="1">'典型户型修正-办公'!R1077</f>
        <v>14403</v>
      </c>
      <c r="AE328" s="3532">
        <v>14318</v>
      </c>
    </row>
    <row r="329" spans="9:31" ht="14.25" thickBot="1">
      <c r="I329" s="3536">
        <v>327</v>
      </c>
      <c r="J329" s="3532">
        <v>2</v>
      </c>
      <c r="K329" s="3532">
        <v>1404</v>
      </c>
      <c r="L329" s="3532">
        <v>49.62</v>
      </c>
      <c r="M329" s="3532">
        <f ca="1">'典型户型修正-办公'!S350</f>
        <v>73</v>
      </c>
      <c r="N329" s="3532">
        <f ca="1">'典型户型修正-办公'!R350</f>
        <v>14616</v>
      </c>
      <c r="O329" s="3532">
        <v>14529</v>
      </c>
      <c r="Y329" s="3536">
        <v>327</v>
      </c>
      <c r="Z329" s="3532">
        <v>4</v>
      </c>
      <c r="AA329" s="3532">
        <v>1403</v>
      </c>
      <c r="AB329" s="3532">
        <v>50.33</v>
      </c>
      <c r="AC329" s="3532">
        <f ca="1">'典型户型修正-办公'!S1078</f>
        <v>72</v>
      </c>
      <c r="AD329" s="3532">
        <f ca="1">'典型户型修正-办公'!R1078</f>
        <v>14403</v>
      </c>
      <c r="AE329" s="3532">
        <v>14318</v>
      </c>
    </row>
    <row r="330" spans="9:31" ht="14.25" thickBot="1">
      <c r="I330" s="3536">
        <v>328</v>
      </c>
      <c r="J330" s="3532">
        <v>2</v>
      </c>
      <c r="K330" s="3532">
        <v>1405</v>
      </c>
      <c r="L330" s="3532">
        <v>49.62</v>
      </c>
      <c r="M330" s="3532">
        <f ca="1">'典型户型修正-办公'!S351</f>
        <v>73</v>
      </c>
      <c r="N330" s="3532">
        <f ca="1">'典型户型修正-办公'!R351</f>
        <v>14616</v>
      </c>
      <c r="O330" s="3532">
        <v>14529</v>
      </c>
      <c r="Y330" s="3536">
        <v>328</v>
      </c>
      <c r="Z330" s="3532">
        <v>4</v>
      </c>
      <c r="AA330" s="3532">
        <v>1404</v>
      </c>
      <c r="AB330" s="3532">
        <v>50.33</v>
      </c>
      <c r="AC330" s="3532">
        <f ca="1">'典型户型修正-办公'!S1079</f>
        <v>72</v>
      </c>
      <c r="AD330" s="3532">
        <f ca="1">'典型户型修正-办公'!R1079</f>
        <v>14403</v>
      </c>
      <c r="AE330" s="3532">
        <v>14318</v>
      </c>
    </row>
    <row r="331" spans="9:31" ht="14.25" thickBot="1">
      <c r="I331" s="3536">
        <v>329</v>
      </c>
      <c r="J331" s="3532">
        <v>2</v>
      </c>
      <c r="K331" s="3532">
        <v>1406</v>
      </c>
      <c r="L331" s="3532">
        <v>49.62</v>
      </c>
      <c r="M331" s="3532">
        <f ca="1">'典型户型修正-办公'!S352</f>
        <v>73</v>
      </c>
      <c r="N331" s="3532">
        <f ca="1">'典型户型修正-办公'!R352</f>
        <v>14616</v>
      </c>
      <c r="O331" s="3532">
        <v>14529</v>
      </c>
      <c r="Y331" s="3536">
        <v>329</v>
      </c>
      <c r="Z331" s="3532">
        <v>4</v>
      </c>
      <c r="AA331" s="3532">
        <v>1405</v>
      </c>
      <c r="AB331" s="3532">
        <v>50.33</v>
      </c>
      <c r="AC331" s="3532">
        <f ca="1">'典型户型修正-办公'!S1080</f>
        <v>72</v>
      </c>
      <c r="AD331" s="3532">
        <f ca="1">'典型户型修正-办公'!R1080</f>
        <v>14403</v>
      </c>
      <c r="AE331" s="3532">
        <v>14318</v>
      </c>
    </row>
    <row r="332" spans="9:31" ht="14.25" thickBot="1">
      <c r="I332" s="3536">
        <v>330</v>
      </c>
      <c r="J332" s="3532">
        <v>2</v>
      </c>
      <c r="K332" s="3532">
        <v>1407</v>
      </c>
      <c r="L332" s="3532">
        <v>49.62</v>
      </c>
      <c r="M332" s="3532">
        <f ca="1">'典型户型修正-办公'!S353</f>
        <v>73</v>
      </c>
      <c r="N332" s="3532">
        <f ca="1">'典型户型修正-办公'!R353</f>
        <v>14616</v>
      </c>
      <c r="O332" s="3532">
        <v>14529</v>
      </c>
      <c r="Y332" s="3536">
        <v>330</v>
      </c>
      <c r="Z332" s="3532">
        <v>4</v>
      </c>
      <c r="AA332" s="3532">
        <v>1406</v>
      </c>
      <c r="AB332" s="3532">
        <v>50.33</v>
      </c>
      <c r="AC332" s="3532">
        <f ca="1">'典型户型修正-办公'!S1081</f>
        <v>72</v>
      </c>
      <c r="AD332" s="3532">
        <f ca="1">'典型户型修正-办公'!R1081</f>
        <v>14403</v>
      </c>
      <c r="AE332" s="3532">
        <v>14318</v>
      </c>
    </row>
    <row r="333" spans="9:31" ht="14.25" thickBot="1">
      <c r="I333" s="3536">
        <v>331</v>
      </c>
      <c r="J333" s="3532">
        <v>2</v>
      </c>
      <c r="K333" s="3532">
        <v>1408</v>
      </c>
      <c r="L333" s="3532">
        <v>49.62</v>
      </c>
      <c r="M333" s="3532">
        <f ca="1">'典型户型修正-办公'!S354</f>
        <v>73</v>
      </c>
      <c r="N333" s="3532">
        <f ca="1">'典型户型修正-办公'!R354</f>
        <v>14616</v>
      </c>
      <c r="O333" s="3532">
        <v>14529</v>
      </c>
      <c r="Y333" s="3536">
        <v>331</v>
      </c>
      <c r="Z333" s="3532">
        <v>4</v>
      </c>
      <c r="AA333" s="3532">
        <v>1407</v>
      </c>
      <c r="AB333" s="3532">
        <v>50.33</v>
      </c>
      <c r="AC333" s="3532">
        <f ca="1">'典型户型修正-办公'!S1082</f>
        <v>72</v>
      </c>
      <c r="AD333" s="3532">
        <f ca="1">'典型户型修正-办公'!R1082</f>
        <v>14403</v>
      </c>
      <c r="AE333" s="3532">
        <v>14318</v>
      </c>
    </row>
    <row r="334" spans="9:31" ht="14.25" thickBot="1">
      <c r="I334" s="3536">
        <v>332</v>
      </c>
      <c r="J334" s="3532">
        <v>2</v>
      </c>
      <c r="K334" s="3532">
        <v>1409</v>
      </c>
      <c r="L334" s="3532">
        <v>49.62</v>
      </c>
      <c r="M334" s="3532">
        <f ca="1">'典型户型修正-办公'!S355</f>
        <v>73</v>
      </c>
      <c r="N334" s="3532">
        <f ca="1">'典型户型修正-办公'!R355</f>
        <v>14616</v>
      </c>
      <c r="O334" s="3532">
        <v>14529</v>
      </c>
      <c r="Y334" s="3536">
        <v>332</v>
      </c>
      <c r="Z334" s="3532">
        <v>4</v>
      </c>
      <c r="AA334" s="3532">
        <v>1408</v>
      </c>
      <c r="AB334" s="3532">
        <v>50.33</v>
      </c>
      <c r="AC334" s="3532">
        <f ca="1">'典型户型修正-办公'!S1083</f>
        <v>72</v>
      </c>
      <c r="AD334" s="3532">
        <f ca="1">'典型户型修正-办公'!R1083</f>
        <v>14403</v>
      </c>
      <c r="AE334" s="3532">
        <v>14318</v>
      </c>
    </row>
    <row r="335" spans="9:31" ht="14.25" thickBot="1">
      <c r="I335" s="3536">
        <v>333</v>
      </c>
      <c r="J335" s="3532">
        <v>2</v>
      </c>
      <c r="K335" s="3532">
        <v>1410</v>
      </c>
      <c r="L335" s="3532">
        <v>49.62</v>
      </c>
      <c r="M335" s="3532">
        <f ca="1">'典型户型修正-办公'!S356</f>
        <v>73</v>
      </c>
      <c r="N335" s="3532">
        <f ca="1">'典型户型修正-办公'!R356</f>
        <v>14616</v>
      </c>
      <c r="O335" s="3532">
        <v>14529</v>
      </c>
      <c r="Y335" s="3536">
        <v>333</v>
      </c>
      <c r="Z335" s="3532">
        <v>4</v>
      </c>
      <c r="AA335" s="3532">
        <v>1409</v>
      </c>
      <c r="AB335" s="3532">
        <v>50.33</v>
      </c>
      <c r="AC335" s="3532">
        <f ca="1">'典型户型修正-办公'!S1084</f>
        <v>72</v>
      </c>
      <c r="AD335" s="3532">
        <f ca="1">'典型户型修正-办公'!R1084</f>
        <v>14403</v>
      </c>
      <c r="AE335" s="3532">
        <v>14318</v>
      </c>
    </row>
    <row r="336" spans="9:31" ht="14.25" thickBot="1">
      <c r="I336" s="3536">
        <v>334</v>
      </c>
      <c r="J336" s="3532">
        <v>2</v>
      </c>
      <c r="K336" s="3532">
        <v>1411</v>
      </c>
      <c r="L336" s="3532">
        <v>49.62</v>
      </c>
      <c r="M336" s="3532">
        <f ca="1">'典型户型修正-办公'!S357</f>
        <v>73</v>
      </c>
      <c r="N336" s="3532">
        <f ca="1">'典型户型修正-办公'!R357</f>
        <v>14616</v>
      </c>
      <c r="O336" s="3532">
        <v>14529</v>
      </c>
      <c r="Y336" s="3536">
        <v>334</v>
      </c>
      <c r="Z336" s="3532">
        <v>4</v>
      </c>
      <c r="AA336" s="3532">
        <v>1410</v>
      </c>
      <c r="AB336" s="3532">
        <v>50.33</v>
      </c>
      <c r="AC336" s="3532">
        <f ca="1">'典型户型修正-办公'!S1085</f>
        <v>72</v>
      </c>
      <c r="AD336" s="3532">
        <f ca="1">'典型户型修正-办公'!R1085</f>
        <v>14403</v>
      </c>
      <c r="AE336" s="3532">
        <v>14318</v>
      </c>
    </row>
    <row r="337" spans="9:31" ht="14.25" thickBot="1">
      <c r="I337" s="3536">
        <v>335</v>
      </c>
      <c r="J337" s="3532">
        <v>2</v>
      </c>
      <c r="K337" s="3532">
        <v>1412</v>
      </c>
      <c r="L337" s="3532">
        <v>49.62</v>
      </c>
      <c r="M337" s="3532">
        <f ca="1">'典型户型修正-办公'!S358</f>
        <v>73</v>
      </c>
      <c r="N337" s="3532">
        <f ca="1">'典型户型修正-办公'!R358</f>
        <v>14616</v>
      </c>
      <c r="O337" s="3532">
        <v>14529</v>
      </c>
      <c r="Y337" s="3536">
        <v>335</v>
      </c>
      <c r="Z337" s="3532">
        <v>4</v>
      </c>
      <c r="AA337" s="3532">
        <v>1411</v>
      </c>
      <c r="AB337" s="3532">
        <v>50.33</v>
      </c>
      <c r="AC337" s="3532">
        <f ca="1">'典型户型修正-办公'!S1086</f>
        <v>72</v>
      </c>
      <c r="AD337" s="3532">
        <f ca="1">'典型户型修正-办公'!R1086</f>
        <v>14403</v>
      </c>
      <c r="AE337" s="3532">
        <v>14318</v>
      </c>
    </row>
    <row r="338" spans="9:31" ht="14.25" thickBot="1">
      <c r="I338" s="3536">
        <v>336</v>
      </c>
      <c r="J338" s="3532">
        <v>2</v>
      </c>
      <c r="K338" s="3532">
        <v>1413</v>
      </c>
      <c r="L338" s="3532">
        <v>49.62</v>
      </c>
      <c r="M338" s="3532">
        <f ca="1">'典型户型修正-办公'!S359</f>
        <v>73</v>
      </c>
      <c r="N338" s="3532">
        <f ca="1">'典型户型修正-办公'!R359</f>
        <v>14616</v>
      </c>
      <c r="O338" s="3532">
        <v>14529</v>
      </c>
      <c r="Y338" s="3536">
        <v>336</v>
      </c>
      <c r="Z338" s="3532">
        <v>4</v>
      </c>
      <c r="AA338" s="3532">
        <v>1412</v>
      </c>
      <c r="AB338" s="3532">
        <v>50.33</v>
      </c>
      <c r="AC338" s="3532">
        <f ca="1">'典型户型修正-办公'!S1087</f>
        <v>72</v>
      </c>
      <c r="AD338" s="3532">
        <f ca="1">'典型户型修正-办公'!R1087</f>
        <v>14403</v>
      </c>
      <c r="AE338" s="3532">
        <v>14318</v>
      </c>
    </row>
    <row r="339" spans="9:31" ht="14.25" thickBot="1">
      <c r="I339" s="3536">
        <v>337</v>
      </c>
      <c r="J339" s="3532">
        <v>2</v>
      </c>
      <c r="K339" s="3532">
        <v>1414</v>
      </c>
      <c r="L339" s="3532">
        <v>49.62</v>
      </c>
      <c r="M339" s="3532">
        <f ca="1">'典型户型修正-办公'!S360</f>
        <v>73</v>
      </c>
      <c r="N339" s="3532">
        <f ca="1">'典型户型修正-办公'!R360</f>
        <v>14616</v>
      </c>
      <c r="O339" s="3532">
        <v>14529</v>
      </c>
      <c r="Y339" s="3536">
        <v>337</v>
      </c>
      <c r="Z339" s="3532">
        <v>4</v>
      </c>
      <c r="AA339" s="3532">
        <v>1413</v>
      </c>
      <c r="AB339" s="3532">
        <v>50.33</v>
      </c>
      <c r="AC339" s="3532">
        <f ca="1">'典型户型修正-办公'!S1088</f>
        <v>72</v>
      </c>
      <c r="AD339" s="3532">
        <f ca="1">'典型户型修正-办公'!R1088</f>
        <v>14403</v>
      </c>
      <c r="AE339" s="3532">
        <v>14318</v>
      </c>
    </row>
    <row r="340" spans="9:31" ht="14.25" thickBot="1">
      <c r="I340" s="3536">
        <v>338</v>
      </c>
      <c r="J340" s="3532">
        <v>2</v>
      </c>
      <c r="K340" s="3532">
        <v>1415</v>
      </c>
      <c r="L340" s="3532">
        <v>49.62</v>
      </c>
      <c r="M340" s="3532">
        <f ca="1">'典型户型修正-办公'!S361</f>
        <v>73</v>
      </c>
      <c r="N340" s="3532">
        <f ca="1">'典型户型修正-办公'!R361</f>
        <v>14616</v>
      </c>
      <c r="O340" s="3532">
        <v>14529</v>
      </c>
      <c r="Y340" s="3536">
        <v>338</v>
      </c>
      <c r="Z340" s="3532">
        <v>4</v>
      </c>
      <c r="AA340" s="3532">
        <v>1414</v>
      </c>
      <c r="AB340" s="3532">
        <v>50.33</v>
      </c>
      <c r="AC340" s="3532">
        <f ca="1">'典型户型修正-办公'!S1089</f>
        <v>72</v>
      </c>
      <c r="AD340" s="3532">
        <f ca="1">'典型户型修正-办公'!R1089</f>
        <v>14403</v>
      </c>
      <c r="AE340" s="3532">
        <v>14318</v>
      </c>
    </row>
    <row r="341" spans="9:31" ht="14.25" thickBot="1">
      <c r="I341" s="3536">
        <v>339</v>
      </c>
      <c r="J341" s="3532">
        <v>2</v>
      </c>
      <c r="K341" s="3532">
        <v>1416</v>
      </c>
      <c r="L341" s="3532">
        <v>68.78</v>
      </c>
      <c r="M341" s="3532">
        <f ca="1">'典型户型修正-办公'!S362</f>
        <v>102</v>
      </c>
      <c r="N341" s="3532">
        <f ca="1">'典型户型修正-办公'!R362</f>
        <v>14762</v>
      </c>
      <c r="O341" s="3532">
        <v>14674</v>
      </c>
      <c r="Y341" s="3536">
        <v>339</v>
      </c>
      <c r="Z341" s="3532">
        <v>4</v>
      </c>
      <c r="AA341" s="3532">
        <v>1415</v>
      </c>
      <c r="AB341" s="3532">
        <v>50.33</v>
      </c>
      <c r="AC341" s="3532">
        <f ca="1">'典型户型修正-办公'!S1090</f>
        <v>72</v>
      </c>
      <c r="AD341" s="3532">
        <f ca="1">'典型户型修正-办公'!R1090</f>
        <v>14403</v>
      </c>
      <c r="AE341" s="3532">
        <v>14318</v>
      </c>
    </row>
    <row r="342" spans="9:31" ht="14.25" thickBot="1">
      <c r="I342" s="3536">
        <v>340</v>
      </c>
      <c r="J342" s="3532">
        <v>2</v>
      </c>
      <c r="K342" s="3532">
        <v>1417</v>
      </c>
      <c r="L342" s="3532">
        <v>38.1</v>
      </c>
      <c r="M342" s="3532">
        <f ca="1">'典型户型修正-办公'!S363</f>
        <v>56</v>
      </c>
      <c r="N342" s="3532">
        <f ca="1">'典型户型修正-办公'!R363</f>
        <v>14616</v>
      </c>
      <c r="O342" s="3532">
        <v>14529</v>
      </c>
      <c r="Y342" s="3536">
        <v>340</v>
      </c>
      <c r="Z342" s="3532">
        <v>4</v>
      </c>
      <c r="AA342" s="3532">
        <v>1416</v>
      </c>
      <c r="AB342" s="3532">
        <v>69.77</v>
      </c>
      <c r="AC342" s="3532">
        <f ca="1">'典型户型修正-办公'!S1091</f>
        <v>101</v>
      </c>
      <c r="AD342" s="3532">
        <f ca="1">'典型户型修正-办公'!R1091</f>
        <v>14547</v>
      </c>
      <c r="AE342" s="3532">
        <v>14461</v>
      </c>
    </row>
    <row r="343" spans="9:31" ht="14.25" thickBot="1">
      <c r="I343" s="3536">
        <v>341</v>
      </c>
      <c r="J343" s="3532">
        <v>2</v>
      </c>
      <c r="K343" s="3532">
        <v>1418</v>
      </c>
      <c r="L343" s="3532">
        <v>41.4</v>
      </c>
      <c r="M343" s="3532">
        <f ca="1">'典型户型修正-办公'!S364</f>
        <v>61</v>
      </c>
      <c r="N343" s="3532">
        <f ca="1">'典型户型修正-办公'!R364</f>
        <v>14616</v>
      </c>
      <c r="O343" s="3532">
        <v>14529</v>
      </c>
      <c r="Y343" s="3536">
        <v>341</v>
      </c>
      <c r="Z343" s="3532">
        <v>4</v>
      </c>
      <c r="AA343" s="3532">
        <v>1417</v>
      </c>
      <c r="AB343" s="3532">
        <v>38.65</v>
      </c>
      <c r="AC343" s="3532">
        <f ca="1">'典型户型修正-办公'!S1092</f>
        <v>56</v>
      </c>
      <c r="AD343" s="3532">
        <f ca="1">'典型户型修正-办公'!R1092</f>
        <v>14403</v>
      </c>
      <c r="AE343" s="3532">
        <v>14318</v>
      </c>
    </row>
    <row r="344" spans="9:31" ht="14.25" thickBot="1">
      <c r="I344" s="3536">
        <v>342</v>
      </c>
      <c r="J344" s="3532">
        <v>2</v>
      </c>
      <c r="K344" s="3532">
        <v>1419</v>
      </c>
      <c r="L344" s="3532">
        <v>44.09</v>
      </c>
      <c r="M344" s="3532">
        <f ca="1">'典型户型修正-办公'!S365</f>
        <v>64</v>
      </c>
      <c r="N344" s="3532">
        <f ca="1">'典型户型修正-办公'!R365</f>
        <v>14616</v>
      </c>
      <c r="O344" s="3532">
        <v>14529</v>
      </c>
      <c r="Y344" s="3536">
        <v>342</v>
      </c>
      <c r="Z344" s="3532">
        <v>4</v>
      </c>
      <c r="AA344" s="3532">
        <v>1418</v>
      </c>
      <c r="AB344" s="3532">
        <v>41.99</v>
      </c>
      <c r="AC344" s="3532">
        <f ca="1">'典型户型修正-办公'!S1093</f>
        <v>60</v>
      </c>
      <c r="AD344" s="3532">
        <f ca="1">'典型户型修正-办公'!R1093</f>
        <v>14403</v>
      </c>
      <c r="AE344" s="3532">
        <v>14318</v>
      </c>
    </row>
    <row r="345" spans="9:31" ht="14.25" thickBot="1">
      <c r="I345" s="3536">
        <v>343</v>
      </c>
      <c r="J345" s="3532">
        <v>2</v>
      </c>
      <c r="K345" s="3532">
        <v>1420</v>
      </c>
      <c r="L345" s="3532">
        <v>46.17</v>
      </c>
      <c r="M345" s="3532">
        <f ca="1">'典型户型修正-办公'!S366</f>
        <v>67</v>
      </c>
      <c r="N345" s="3532">
        <f ca="1">'典型户型修正-办公'!R366</f>
        <v>14616</v>
      </c>
      <c r="O345" s="3532">
        <v>14529</v>
      </c>
      <c r="Y345" s="3536">
        <v>343</v>
      </c>
      <c r="Z345" s="3532">
        <v>4</v>
      </c>
      <c r="AA345" s="3532">
        <v>1419</v>
      </c>
      <c r="AB345" s="3532">
        <v>44.72</v>
      </c>
      <c r="AC345" s="3532">
        <f ca="1">'典型户型修正-办公'!S1094</f>
        <v>64</v>
      </c>
      <c r="AD345" s="3532">
        <f ca="1">'典型户型修正-办公'!R1094</f>
        <v>14403</v>
      </c>
      <c r="AE345" s="3532">
        <v>14318</v>
      </c>
    </row>
    <row r="346" spans="9:31" ht="14.25" thickBot="1">
      <c r="I346" s="3536">
        <v>344</v>
      </c>
      <c r="J346" s="3532">
        <v>2</v>
      </c>
      <c r="K346" s="3532">
        <v>1421</v>
      </c>
      <c r="L346" s="3532">
        <v>47.65</v>
      </c>
      <c r="M346" s="3532">
        <f ca="1">'典型户型修正-办公'!S367</f>
        <v>70</v>
      </c>
      <c r="N346" s="3532">
        <f ca="1">'典型户型修正-办公'!R367</f>
        <v>14616</v>
      </c>
      <c r="O346" s="3532">
        <v>14529</v>
      </c>
      <c r="Y346" s="3536">
        <v>344</v>
      </c>
      <c r="Z346" s="3532">
        <v>4</v>
      </c>
      <c r="AA346" s="3532">
        <v>1420</v>
      </c>
      <c r="AB346" s="3532">
        <v>46.83</v>
      </c>
      <c r="AC346" s="3532">
        <f ca="1">'典型户型修正-办公'!S1095</f>
        <v>67</v>
      </c>
      <c r="AD346" s="3532">
        <f ca="1">'典型户型修正-办公'!R1095</f>
        <v>14403</v>
      </c>
      <c r="AE346" s="3532">
        <v>14318</v>
      </c>
    </row>
    <row r="347" spans="9:31" ht="14.25" thickBot="1">
      <c r="I347" s="3536">
        <v>345</v>
      </c>
      <c r="J347" s="3532">
        <v>2</v>
      </c>
      <c r="K347" s="3532">
        <v>1422</v>
      </c>
      <c r="L347" s="3532">
        <v>48.6</v>
      </c>
      <c r="M347" s="3532">
        <f ca="1">'典型户型修正-办公'!S368</f>
        <v>71</v>
      </c>
      <c r="N347" s="3532">
        <f ca="1">'典型户型修正-办公'!R368</f>
        <v>14616</v>
      </c>
      <c r="O347" s="3532">
        <v>14529</v>
      </c>
      <c r="Y347" s="3536">
        <v>345</v>
      </c>
      <c r="Z347" s="3532">
        <v>4</v>
      </c>
      <c r="AA347" s="3532">
        <v>1421</v>
      </c>
      <c r="AB347" s="3532">
        <v>48.33</v>
      </c>
      <c r="AC347" s="3532">
        <f ca="1">'典型户型修正-办公'!S1096</f>
        <v>70</v>
      </c>
      <c r="AD347" s="3532">
        <f ca="1">'典型户型修正-办公'!R1096</f>
        <v>14403</v>
      </c>
      <c r="AE347" s="3532">
        <v>14318</v>
      </c>
    </row>
    <row r="348" spans="9:31" ht="14.25" thickBot="1">
      <c r="I348" s="3536">
        <v>346</v>
      </c>
      <c r="J348" s="3532">
        <v>2</v>
      </c>
      <c r="K348" s="3532">
        <v>1423</v>
      </c>
      <c r="L348" s="3532">
        <v>48.89</v>
      </c>
      <c r="M348" s="3532">
        <f ca="1">'典型户型修正-办公'!S369</f>
        <v>71</v>
      </c>
      <c r="N348" s="3532">
        <f ca="1">'典型户型修正-办公'!R369</f>
        <v>14616</v>
      </c>
      <c r="O348" s="3532">
        <v>14529</v>
      </c>
      <c r="Y348" s="3536">
        <v>346</v>
      </c>
      <c r="Z348" s="3532">
        <v>4</v>
      </c>
      <c r="AA348" s="3532">
        <v>1422</v>
      </c>
      <c r="AB348" s="3532">
        <v>49.3</v>
      </c>
      <c r="AC348" s="3532">
        <f ca="1">'典型户型修正-办公'!S1097</f>
        <v>71</v>
      </c>
      <c r="AD348" s="3532">
        <f ca="1">'典型户型修正-办公'!R1097</f>
        <v>14403</v>
      </c>
      <c r="AE348" s="3532">
        <v>14318</v>
      </c>
    </row>
    <row r="349" spans="9:31" ht="14.25" thickBot="1">
      <c r="I349" s="3536">
        <v>347</v>
      </c>
      <c r="J349" s="3532">
        <v>2</v>
      </c>
      <c r="K349" s="3532">
        <v>1424</v>
      </c>
      <c r="L349" s="3532">
        <v>48.59</v>
      </c>
      <c r="M349" s="3532">
        <f ca="1">'典型户型修正-办公'!S370</f>
        <v>71</v>
      </c>
      <c r="N349" s="3532">
        <f ca="1">'典型户型修正-办公'!R370</f>
        <v>14616</v>
      </c>
      <c r="O349" s="3532">
        <v>14529</v>
      </c>
      <c r="Y349" s="3536">
        <v>347</v>
      </c>
      <c r="Z349" s="3532">
        <v>4</v>
      </c>
      <c r="AA349" s="3532">
        <v>1423</v>
      </c>
      <c r="AB349" s="3532">
        <v>49.59</v>
      </c>
      <c r="AC349" s="3532">
        <f ca="1">'典型户型修正-办公'!S1098</f>
        <v>71</v>
      </c>
      <c r="AD349" s="3532">
        <f ca="1">'典型户型修正-办公'!R1098</f>
        <v>14403</v>
      </c>
      <c r="AE349" s="3532">
        <v>14318</v>
      </c>
    </row>
    <row r="350" spans="9:31" ht="14.25" thickBot="1">
      <c r="I350" s="3536">
        <v>348</v>
      </c>
      <c r="J350" s="3532">
        <v>2</v>
      </c>
      <c r="K350" s="3532">
        <v>1425</v>
      </c>
      <c r="L350" s="3532">
        <v>47.73</v>
      </c>
      <c r="M350" s="3532">
        <f ca="1">'典型户型修正-办公'!S371</f>
        <v>70</v>
      </c>
      <c r="N350" s="3532">
        <f ca="1">'典型户型修正-办公'!R371</f>
        <v>14616</v>
      </c>
      <c r="O350" s="3532">
        <v>14529</v>
      </c>
      <c r="Y350" s="3536">
        <v>348</v>
      </c>
      <c r="Z350" s="3532">
        <v>4</v>
      </c>
      <c r="AA350" s="3532">
        <v>1424</v>
      </c>
      <c r="AB350" s="3532">
        <v>49.28</v>
      </c>
      <c r="AC350" s="3532">
        <f ca="1">'典型户型修正-办公'!S1099</f>
        <v>71</v>
      </c>
      <c r="AD350" s="3532">
        <f ca="1">'典型户型修正-办公'!R1099</f>
        <v>14403</v>
      </c>
      <c r="AE350" s="3532">
        <v>14318</v>
      </c>
    </row>
    <row r="351" spans="9:31" ht="14.25" thickBot="1">
      <c r="I351" s="3536">
        <v>349</v>
      </c>
      <c r="J351" s="3532">
        <v>2</v>
      </c>
      <c r="K351" s="3532">
        <v>1426</v>
      </c>
      <c r="L351" s="3532">
        <v>70.2</v>
      </c>
      <c r="M351" s="3532">
        <f ca="1">'典型户型修正-办公'!S372</f>
        <v>104</v>
      </c>
      <c r="N351" s="3532">
        <f ca="1">'典型户型修正-办公'!R372</f>
        <v>14762</v>
      </c>
      <c r="O351" s="3532">
        <v>14674</v>
      </c>
      <c r="Y351" s="3536">
        <v>349</v>
      </c>
      <c r="Z351" s="3532">
        <v>4</v>
      </c>
      <c r="AA351" s="3532">
        <v>1425</v>
      </c>
      <c r="AB351" s="3532">
        <v>48.41</v>
      </c>
      <c r="AC351" s="3532">
        <f ca="1">'典型户型修正-办公'!S1100</f>
        <v>70</v>
      </c>
      <c r="AD351" s="3532">
        <f ca="1">'典型户型修正-办公'!R1100</f>
        <v>14403</v>
      </c>
      <c r="AE351" s="3532">
        <v>14318</v>
      </c>
    </row>
    <row r="352" spans="9:31" ht="14.25" thickBot="1">
      <c r="I352" s="3536">
        <v>350</v>
      </c>
      <c r="J352" s="3532">
        <v>2</v>
      </c>
      <c r="K352" s="3532">
        <v>1501</v>
      </c>
      <c r="L352" s="3532">
        <v>51.46</v>
      </c>
      <c r="M352" s="3532">
        <f ca="1">'典型户型修正-办公'!S373</f>
        <v>75</v>
      </c>
      <c r="N352" s="3532">
        <f ca="1">'典型户型修正-办公'!R373</f>
        <v>14616</v>
      </c>
      <c r="O352" s="3532">
        <v>14529</v>
      </c>
      <c r="Y352" s="3536">
        <v>350</v>
      </c>
      <c r="Z352" s="3532">
        <v>4</v>
      </c>
      <c r="AA352" s="3532">
        <v>1426</v>
      </c>
      <c r="AB352" s="3532">
        <v>47.44</v>
      </c>
      <c r="AC352" s="3532">
        <f ca="1">'典型户型修正-办公'!S1101</f>
        <v>68</v>
      </c>
      <c r="AD352" s="3532">
        <f ca="1">'典型户型修正-办公'!R1101</f>
        <v>14403</v>
      </c>
      <c r="AE352" s="3532">
        <v>14318</v>
      </c>
    </row>
    <row r="353" spans="9:31" ht="14.25" thickBot="1">
      <c r="I353" s="3536">
        <v>351</v>
      </c>
      <c r="J353" s="3532">
        <v>2</v>
      </c>
      <c r="K353" s="3532">
        <v>1502</v>
      </c>
      <c r="L353" s="3532">
        <v>49.62</v>
      </c>
      <c r="M353" s="3532">
        <f ca="1">'典型户型修正-办公'!S374</f>
        <v>73</v>
      </c>
      <c r="N353" s="3532">
        <f ca="1">'典型户型修正-办公'!R374</f>
        <v>14616</v>
      </c>
      <c r="O353" s="3532">
        <v>14529</v>
      </c>
      <c r="Y353" s="3536">
        <v>351</v>
      </c>
      <c r="Z353" s="3532">
        <v>4</v>
      </c>
      <c r="AA353" s="3532">
        <v>1501</v>
      </c>
      <c r="AB353" s="3532">
        <v>52.2</v>
      </c>
      <c r="AC353" s="3532">
        <f ca="1">'典型户型修正-办公'!S1102</f>
        <v>75</v>
      </c>
      <c r="AD353" s="3532">
        <f ca="1">'典型户型修正-办公'!R1102</f>
        <v>14403</v>
      </c>
      <c r="AE353" s="3532">
        <v>14318</v>
      </c>
    </row>
    <row r="354" spans="9:31" ht="14.25" thickBot="1">
      <c r="I354" s="3536">
        <v>352</v>
      </c>
      <c r="J354" s="3532">
        <v>2</v>
      </c>
      <c r="K354" s="3532">
        <v>1503</v>
      </c>
      <c r="L354" s="3532">
        <v>49.62</v>
      </c>
      <c r="M354" s="3532">
        <f ca="1">'典型户型修正-办公'!S375</f>
        <v>73</v>
      </c>
      <c r="N354" s="3532">
        <f ca="1">'典型户型修正-办公'!R375</f>
        <v>14616</v>
      </c>
      <c r="O354" s="3532">
        <v>14529</v>
      </c>
      <c r="Y354" s="3536">
        <v>352</v>
      </c>
      <c r="Z354" s="3532">
        <v>4</v>
      </c>
      <c r="AA354" s="3532">
        <v>1502</v>
      </c>
      <c r="AB354" s="3532">
        <v>50.33</v>
      </c>
      <c r="AC354" s="3532">
        <f ca="1">'典型户型修正-办公'!S1103</f>
        <v>72</v>
      </c>
      <c r="AD354" s="3532">
        <f ca="1">'典型户型修正-办公'!R1103</f>
        <v>14403</v>
      </c>
      <c r="AE354" s="3532">
        <v>14318</v>
      </c>
    </row>
    <row r="355" spans="9:31" ht="14.25" thickBot="1">
      <c r="I355" s="3536">
        <v>353</v>
      </c>
      <c r="J355" s="3532">
        <v>2</v>
      </c>
      <c r="K355" s="3532">
        <v>1504</v>
      </c>
      <c r="L355" s="3532">
        <v>49.62</v>
      </c>
      <c r="M355" s="3532">
        <f ca="1">'典型户型修正-办公'!S376</f>
        <v>73</v>
      </c>
      <c r="N355" s="3532">
        <f ca="1">'典型户型修正-办公'!R376</f>
        <v>14616</v>
      </c>
      <c r="O355" s="3532">
        <v>14529</v>
      </c>
      <c r="Y355" s="3536">
        <v>353</v>
      </c>
      <c r="Z355" s="3532">
        <v>4</v>
      </c>
      <c r="AA355" s="3532">
        <v>1503</v>
      </c>
      <c r="AB355" s="3532">
        <v>50.33</v>
      </c>
      <c r="AC355" s="3532">
        <f ca="1">'典型户型修正-办公'!S1104</f>
        <v>72</v>
      </c>
      <c r="AD355" s="3532">
        <f ca="1">'典型户型修正-办公'!R1104</f>
        <v>14403</v>
      </c>
      <c r="AE355" s="3532">
        <v>14318</v>
      </c>
    </row>
    <row r="356" spans="9:31" ht="14.25" thickBot="1">
      <c r="I356" s="3536">
        <v>354</v>
      </c>
      <c r="J356" s="3532">
        <v>2</v>
      </c>
      <c r="K356" s="3532">
        <v>1505</v>
      </c>
      <c r="L356" s="3532">
        <v>49.62</v>
      </c>
      <c r="M356" s="3532">
        <f ca="1">'典型户型修正-办公'!S377</f>
        <v>73</v>
      </c>
      <c r="N356" s="3532">
        <f ca="1">'典型户型修正-办公'!R377</f>
        <v>14616</v>
      </c>
      <c r="O356" s="3532">
        <v>14529</v>
      </c>
      <c r="Y356" s="3536">
        <v>354</v>
      </c>
      <c r="Z356" s="3532">
        <v>4</v>
      </c>
      <c r="AA356" s="3532">
        <v>1504</v>
      </c>
      <c r="AB356" s="3532">
        <v>50.33</v>
      </c>
      <c r="AC356" s="3532">
        <f ca="1">'典型户型修正-办公'!S1105</f>
        <v>72</v>
      </c>
      <c r="AD356" s="3532">
        <f ca="1">'典型户型修正-办公'!R1105</f>
        <v>14403</v>
      </c>
      <c r="AE356" s="3532">
        <v>14318</v>
      </c>
    </row>
    <row r="357" spans="9:31" ht="14.25" thickBot="1">
      <c r="I357" s="3536">
        <v>355</v>
      </c>
      <c r="J357" s="3532">
        <v>2</v>
      </c>
      <c r="K357" s="3532">
        <v>1506</v>
      </c>
      <c r="L357" s="3532">
        <v>49.62</v>
      </c>
      <c r="M357" s="3532">
        <f ca="1">'典型户型修正-办公'!S378</f>
        <v>73</v>
      </c>
      <c r="N357" s="3532">
        <f ca="1">'典型户型修正-办公'!R378</f>
        <v>14616</v>
      </c>
      <c r="O357" s="3532">
        <v>14529</v>
      </c>
      <c r="Y357" s="3536">
        <v>355</v>
      </c>
      <c r="Z357" s="3532">
        <v>4</v>
      </c>
      <c r="AA357" s="3532">
        <v>1505</v>
      </c>
      <c r="AB357" s="3532">
        <v>50.33</v>
      </c>
      <c r="AC357" s="3532">
        <f ca="1">'典型户型修正-办公'!S1106</f>
        <v>72</v>
      </c>
      <c r="AD357" s="3532">
        <f ca="1">'典型户型修正-办公'!R1106</f>
        <v>14403</v>
      </c>
      <c r="AE357" s="3532">
        <v>14318</v>
      </c>
    </row>
    <row r="358" spans="9:31" ht="14.25" thickBot="1">
      <c r="I358" s="3536">
        <v>356</v>
      </c>
      <c r="J358" s="3532">
        <v>2</v>
      </c>
      <c r="K358" s="3532">
        <v>1507</v>
      </c>
      <c r="L358" s="3532">
        <v>49.62</v>
      </c>
      <c r="M358" s="3532">
        <f ca="1">'典型户型修正-办公'!S379</f>
        <v>73</v>
      </c>
      <c r="N358" s="3532">
        <f ca="1">'典型户型修正-办公'!R379</f>
        <v>14616</v>
      </c>
      <c r="O358" s="3532">
        <v>14529</v>
      </c>
      <c r="Y358" s="3536">
        <v>356</v>
      </c>
      <c r="Z358" s="3532">
        <v>4</v>
      </c>
      <c r="AA358" s="3532">
        <v>1506</v>
      </c>
      <c r="AB358" s="3532">
        <v>50.33</v>
      </c>
      <c r="AC358" s="3532">
        <f ca="1">'典型户型修正-办公'!S1107</f>
        <v>72</v>
      </c>
      <c r="AD358" s="3532">
        <f ca="1">'典型户型修正-办公'!R1107</f>
        <v>14403</v>
      </c>
      <c r="AE358" s="3532">
        <v>14318</v>
      </c>
    </row>
    <row r="359" spans="9:31" ht="14.25" thickBot="1">
      <c r="I359" s="3536">
        <v>357</v>
      </c>
      <c r="J359" s="3532">
        <v>2</v>
      </c>
      <c r="K359" s="3532">
        <v>1508</v>
      </c>
      <c r="L359" s="3532">
        <v>49.62</v>
      </c>
      <c r="M359" s="3532">
        <f ca="1">'典型户型修正-办公'!S380</f>
        <v>73</v>
      </c>
      <c r="N359" s="3532">
        <f ca="1">'典型户型修正-办公'!R380</f>
        <v>14616</v>
      </c>
      <c r="O359" s="3532">
        <v>14529</v>
      </c>
      <c r="Y359" s="3536">
        <v>357</v>
      </c>
      <c r="Z359" s="3532">
        <v>4</v>
      </c>
      <c r="AA359" s="3532">
        <v>1507</v>
      </c>
      <c r="AB359" s="3532">
        <v>50.33</v>
      </c>
      <c r="AC359" s="3532">
        <f ca="1">'典型户型修正-办公'!S1108</f>
        <v>72</v>
      </c>
      <c r="AD359" s="3532">
        <f ca="1">'典型户型修正-办公'!R1108</f>
        <v>14403</v>
      </c>
      <c r="AE359" s="3532">
        <v>14318</v>
      </c>
    </row>
    <row r="360" spans="9:31" ht="14.25" thickBot="1">
      <c r="I360" s="3536">
        <v>358</v>
      </c>
      <c r="J360" s="3532">
        <v>2</v>
      </c>
      <c r="K360" s="3532">
        <v>1509</v>
      </c>
      <c r="L360" s="3532">
        <v>49.62</v>
      </c>
      <c r="M360" s="3532">
        <f ca="1">'典型户型修正-办公'!S381</f>
        <v>73</v>
      </c>
      <c r="N360" s="3532">
        <f ca="1">'典型户型修正-办公'!R381</f>
        <v>14616</v>
      </c>
      <c r="O360" s="3532">
        <v>14529</v>
      </c>
      <c r="Y360" s="3536">
        <v>358</v>
      </c>
      <c r="Z360" s="3532">
        <v>4</v>
      </c>
      <c r="AA360" s="3532">
        <v>1508</v>
      </c>
      <c r="AB360" s="3532">
        <v>50.33</v>
      </c>
      <c r="AC360" s="3532">
        <f ca="1">'典型户型修正-办公'!S1109</f>
        <v>72</v>
      </c>
      <c r="AD360" s="3532">
        <f ca="1">'典型户型修正-办公'!R1109</f>
        <v>14403</v>
      </c>
      <c r="AE360" s="3532">
        <v>14318</v>
      </c>
    </row>
    <row r="361" spans="9:31" ht="14.25" thickBot="1">
      <c r="I361" s="3536">
        <v>359</v>
      </c>
      <c r="J361" s="3532">
        <v>2</v>
      </c>
      <c r="K361" s="3532">
        <v>1510</v>
      </c>
      <c r="L361" s="3532">
        <v>49.62</v>
      </c>
      <c r="M361" s="3532">
        <f ca="1">'典型户型修正-办公'!S382</f>
        <v>73</v>
      </c>
      <c r="N361" s="3532">
        <f ca="1">'典型户型修正-办公'!R382</f>
        <v>14616</v>
      </c>
      <c r="O361" s="3532">
        <v>14529</v>
      </c>
      <c r="Y361" s="3536">
        <v>359</v>
      </c>
      <c r="Z361" s="3532">
        <v>4</v>
      </c>
      <c r="AA361" s="3532">
        <v>1509</v>
      </c>
      <c r="AB361" s="3532">
        <v>50.33</v>
      </c>
      <c r="AC361" s="3532">
        <f ca="1">'典型户型修正-办公'!S1110</f>
        <v>72</v>
      </c>
      <c r="AD361" s="3532">
        <f ca="1">'典型户型修正-办公'!R1110</f>
        <v>14403</v>
      </c>
      <c r="AE361" s="3532">
        <v>14318</v>
      </c>
    </row>
    <row r="362" spans="9:31" ht="14.25" thickBot="1">
      <c r="I362" s="3536">
        <v>360</v>
      </c>
      <c r="J362" s="3532">
        <v>2</v>
      </c>
      <c r="K362" s="3532">
        <v>1511</v>
      </c>
      <c r="L362" s="3532">
        <v>49.62</v>
      </c>
      <c r="M362" s="3532">
        <f ca="1">'典型户型修正-办公'!S383</f>
        <v>73</v>
      </c>
      <c r="N362" s="3532">
        <f ca="1">'典型户型修正-办公'!R383</f>
        <v>14616</v>
      </c>
      <c r="O362" s="3532">
        <v>14529</v>
      </c>
      <c r="Y362" s="3536">
        <v>360</v>
      </c>
      <c r="Z362" s="3532">
        <v>4</v>
      </c>
      <c r="AA362" s="3532">
        <v>1510</v>
      </c>
      <c r="AB362" s="3532">
        <v>50.33</v>
      </c>
      <c r="AC362" s="3532">
        <f ca="1">'典型户型修正-办公'!S1111</f>
        <v>72</v>
      </c>
      <c r="AD362" s="3532">
        <f ca="1">'典型户型修正-办公'!R1111</f>
        <v>14403</v>
      </c>
      <c r="AE362" s="3532">
        <v>14318</v>
      </c>
    </row>
    <row r="363" spans="9:31" ht="14.25" thickBot="1">
      <c r="I363" s="3536">
        <v>361</v>
      </c>
      <c r="J363" s="3532">
        <v>2</v>
      </c>
      <c r="K363" s="3532">
        <v>1512</v>
      </c>
      <c r="L363" s="3532">
        <v>49.62</v>
      </c>
      <c r="M363" s="3532">
        <f ca="1">'典型户型修正-办公'!S384</f>
        <v>73</v>
      </c>
      <c r="N363" s="3532">
        <f ca="1">'典型户型修正-办公'!R384</f>
        <v>14616</v>
      </c>
      <c r="O363" s="3532">
        <v>14529</v>
      </c>
      <c r="Y363" s="3536">
        <v>361</v>
      </c>
      <c r="Z363" s="3532">
        <v>4</v>
      </c>
      <c r="AA363" s="3532">
        <v>1511</v>
      </c>
      <c r="AB363" s="3532">
        <v>50.33</v>
      </c>
      <c r="AC363" s="3532">
        <f ca="1">'典型户型修正-办公'!S1112</f>
        <v>72</v>
      </c>
      <c r="AD363" s="3532">
        <f ca="1">'典型户型修正-办公'!R1112</f>
        <v>14403</v>
      </c>
      <c r="AE363" s="3532">
        <v>14318</v>
      </c>
    </row>
    <row r="364" spans="9:31" ht="14.25" thickBot="1">
      <c r="I364" s="3536">
        <v>362</v>
      </c>
      <c r="J364" s="3532">
        <v>2</v>
      </c>
      <c r="K364" s="3532">
        <v>1513</v>
      </c>
      <c r="L364" s="3532">
        <v>49.62</v>
      </c>
      <c r="M364" s="3532">
        <f ca="1">'典型户型修正-办公'!S385</f>
        <v>73</v>
      </c>
      <c r="N364" s="3532">
        <f ca="1">'典型户型修正-办公'!R385</f>
        <v>14616</v>
      </c>
      <c r="O364" s="3532">
        <v>14529</v>
      </c>
      <c r="Y364" s="3536">
        <v>362</v>
      </c>
      <c r="Z364" s="3532">
        <v>4</v>
      </c>
      <c r="AA364" s="3532">
        <v>1512</v>
      </c>
      <c r="AB364" s="3532">
        <v>50.33</v>
      </c>
      <c r="AC364" s="3532">
        <f ca="1">'典型户型修正-办公'!S1113</f>
        <v>72</v>
      </c>
      <c r="AD364" s="3532">
        <f ca="1">'典型户型修正-办公'!R1113</f>
        <v>14403</v>
      </c>
      <c r="AE364" s="3532">
        <v>14318</v>
      </c>
    </row>
    <row r="365" spans="9:31" ht="14.25" thickBot="1">
      <c r="I365" s="3536">
        <v>363</v>
      </c>
      <c r="J365" s="3532">
        <v>2</v>
      </c>
      <c r="K365" s="3532">
        <v>1514</v>
      </c>
      <c r="L365" s="3532">
        <v>49.62</v>
      </c>
      <c r="M365" s="3532">
        <f ca="1">'典型户型修正-办公'!S386</f>
        <v>73</v>
      </c>
      <c r="N365" s="3532">
        <f ca="1">'典型户型修正-办公'!R386</f>
        <v>14616</v>
      </c>
      <c r="O365" s="3532">
        <v>14529</v>
      </c>
      <c r="Y365" s="3536">
        <v>363</v>
      </c>
      <c r="Z365" s="3532">
        <v>4</v>
      </c>
      <c r="AA365" s="3532">
        <v>1513</v>
      </c>
      <c r="AB365" s="3532">
        <v>50.33</v>
      </c>
      <c r="AC365" s="3532">
        <f ca="1">'典型户型修正-办公'!S1114</f>
        <v>72</v>
      </c>
      <c r="AD365" s="3532">
        <f ca="1">'典型户型修正-办公'!R1114</f>
        <v>14403</v>
      </c>
      <c r="AE365" s="3532">
        <v>14318</v>
      </c>
    </row>
    <row r="366" spans="9:31" ht="14.25" thickBot="1">
      <c r="I366" s="3536">
        <v>364</v>
      </c>
      <c r="J366" s="3532">
        <v>2</v>
      </c>
      <c r="K366" s="3532">
        <v>1515</v>
      </c>
      <c r="L366" s="3532">
        <v>49.62</v>
      </c>
      <c r="M366" s="3532">
        <f ca="1">'典型户型修正-办公'!S387</f>
        <v>73</v>
      </c>
      <c r="N366" s="3532">
        <f ca="1">'典型户型修正-办公'!R387</f>
        <v>14616</v>
      </c>
      <c r="O366" s="3532">
        <v>14529</v>
      </c>
      <c r="Y366" s="3536">
        <v>364</v>
      </c>
      <c r="Z366" s="3532">
        <v>4</v>
      </c>
      <c r="AA366" s="3532">
        <v>1514</v>
      </c>
      <c r="AB366" s="3532">
        <v>50.33</v>
      </c>
      <c r="AC366" s="3532">
        <f ca="1">'典型户型修正-办公'!S1115</f>
        <v>72</v>
      </c>
      <c r="AD366" s="3532">
        <f ca="1">'典型户型修正-办公'!R1115</f>
        <v>14403</v>
      </c>
      <c r="AE366" s="3532">
        <v>14318</v>
      </c>
    </row>
    <row r="367" spans="9:31" ht="14.25" thickBot="1">
      <c r="I367" s="3536">
        <v>365</v>
      </c>
      <c r="J367" s="3532">
        <v>2</v>
      </c>
      <c r="K367" s="3532">
        <v>1516</v>
      </c>
      <c r="L367" s="3532">
        <v>68.78</v>
      </c>
      <c r="M367" s="3532">
        <f ca="1">'典型户型修正-办公'!S388</f>
        <v>102</v>
      </c>
      <c r="N367" s="3532">
        <f ca="1">'典型户型修正-办公'!R388</f>
        <v>14762</v>
      </c>
      <c r="O367" s="3532">
        <v>14674</v>
      </c>
      <c r="Y367" s="3536">
        <v>365</v>
      </c>
      <c r="Z367" s="3532">
        <v>4</v>
      </c>
      <c r="AA367" s="3532">
        <v>1515</v>
      </c>
      <c r="AB367" s="3532">
        <v>50.33</v>
      </c>
      <c r="AC367" s="3532">
        <f ca="1">'典型户型修正-办公'!S1116</f>
        <v>72</v>
      </c>
      <c r="AD367" s="3532">
        <f ca="1">'典型户型修正-办公'!R1116</f>
        <v>14403</v>
      </c>
      <c r="AE367" s="3532">
        <v>14318</v>
      </c>
    </row>
    <row r="368" spans="9:31" ht="14.25" thickBot="1">
      <c r="I368" s="3536">
        <v>366</v>
      </c>
      <c r="J368" s="3532">
        <v>2</v>
      </c>
      <c r="K368" s="3532">
        <v>1517</v>
      </c>
      <c r="L368" s="3532">
        <v>38.1</v>
      </c>
      <c r="M368" s="3532">
        <f ca="1">'典型户型修正-办公'!S389</f>
        <v>56</v>
      </c>
      <c r="N368" s="3532">
        <f ca="1">'典型户型修正-办公'!R389</f>
        <v>14616</v>
      </c>
      <c r="O368" s="3532">
        <v>14529</v>
      </c>
      <c r="Y368" s="3536">
        <v>366</v>
      </c>
      <c r="Z368" s="3532">
        <v>4</v>
      </c>
      <c r="AA368" s="3532">
        <v>1516</v>
      </c>
      <c r="AB368" s="3532">
        <v>69.77</v>
      </c>
      <c r="AC368" s="3532">
        <f ca="1">'典型户型修正-办公'!S1117</f>
        <v>101</v>
      </c>
      <c r="AD368" s="3532">
        <f ca="1">'典型户型修正-办公'!R1117</f>
        <v>14547</v>
      </c>
      <c r="AE368" s="3532">
        <v>14461</v>
      </c>
    </row>
    <row r="369" spans="9:31" ht="14.25" thickBot="1">
      <c r="I369" s="3536">
        <v>367</v>
      </c>
      <c r="J369" s="3532">
        <v>2</v>
      </c>
      <c r="K369" s="3532">
        <v>1518</v>
      </c>
      <c r="L369" s="3532">
        <v>41.4</v>
      </c>
      <c r="M369" s="3532">
        <f ca="1">'典型户型修正-办公'!S390</f>
        <v>61</v>
      </c>
      <c r="N369" s="3532">
        <f ca="1">'典型户型修正-办公'!R390</f>
        <v>14616</v>
      </c>
      <c r="O369" s="3532">
        <v>14529</v>
      </c>
      <c r="Y369" s="3536">
        <v>367</v>
      </c>
      <c r="Z369" s="3532">
        <v>4</v>
      </c>
      <c r="AA369" s="3532">
        <v>1517</v>
      </c>
      <c r="AB369" s="3532">
        <v>38.65</v>
      </c>
      <c r="AC369" s="3532">
        <f ca="1">'典型户型修正-办公'!S1118</f>
        <v>56</v>
      </c>
      <c r="AD369" s="3532">
        <f ca="1">'典型户型修正-办公'!R1118</f>
        <v>14403</v>
      </c>
      <c r="AE369" s="3532">
        <v>14318</v>
      </c>
    </row>
    <row r="370" spans="9:31" ht="14.25" thickBot="1">
      <c r="I370" s="3536">
        <v>368</v>
      </c>
      <c r="J370" s="3532">
        <v>2</v>
      </c>
      <c r="K370" s="3532">
        <v>1519</v>
      </c>
      <c r="L370" s="3532">
        <v>44.09</v>
      </c>
      <c r="M370" s="3532">
        <f ca="1">'典型户型修正-办公'!S391</f>
        <v>64</v>
      </c>
      <c r="N370" s="3532">
        <f ca="1">'典型户型修正-办公'!R391</f>
        <v>14616</v>
      </c>
      <c r="O370" s="3532">
        <v>14529</v>
      </c>
      <c r="Y370" s="3536">
        <v>368</v>
      </c>
      <c r="Z370" s="3532">
        <v>4</v>
      </c>
      <c r="AA370" s="3532">
        <v>1518</v>
      </c>
      <c r="AB370" s="3532">
        <v>41.99</v>
      </c>
      <c r="AC370" s="3532">
        <f ca="1">'典型户型修正-办公'!S1119</f>
        <v>60</v>
      </c>
      <c r="AD370" s="3532">
        <f ca="1">'典型户型修正-办公'!R1119</f>
        <v>14403</v>
      </c>
      <c r="AE370" s="3532">
        <v>14318</v>
      </c>
    </row>
    <row r="371" spans="9:31" ht="14.25" thickBot="1">
      <c r="I371" s="3536">
        <v>369</v>
      </c>
      <c r="J371" s="3532">
        <v>2</v>
      </c>
      <c r="K371" s="3532">
        <v>1520</v>
      </c>
      <c r="L371" s="3532">
        <v>46.17</v>
      </c>
      <c r="M371" s="3532">
        <f ca="1">'典型户型修正-办公'!S392</f>
        <v>67</v>
      </c>
      <c r="N371" s="3532">
        <f ca="1">'典型户型修正-办公'!R392</f>
        <v>14616</v>
      </c>
      <c r="O371" s="3532">
        <v>14529</v>
      </c>
      <c r="Y371" s="3536">
        <v>369</v>
      </c>
      <c r="Z371" s="3532">
        <v>4</v>
      </c>
      <c r="AA371" s="3532">
        <v>1519</v>
      </c>
      <c r="AB371" s="3532">
        <v>44.72</v>
      </c>
      <c r="AC371" s="3532">
        <f ca="1">'典型户型修正-办公'!S1120</f>
        <v>64</v>
      </c>
      <c r="AD371" s="3532">
        <f ca="1">'典型户型修正-办公'!R1120</f>
        <v>14403</v>
      </c>
      <c r="AE371" s="3532">
        <v>14318</v>
      </c>
    </row>
    <row r="372" spans="9:31" ht="14.25" thickBot="1">
      <c r="I372" s="3536">
        <v>370</v>
      </c>
      <c r="J372" s="3532">
        <v>2</v>
      </c>
      <c r="K372" s="3532">
        <v>1521</v>
      </c>
      <c r="L372" s="3532">
        <v>47.65</v>
      </c>
      <c r="M372" s="3532">
        <f ca="1">'典型户型修正-办公'!S393</f>
        <v>70</v>
      </c>
      <c r="N372" s="3532">
        <f ca="1">'典型户型修正-办公'!R393</f>
        <v>14616</v>
      </c>
      <c r="O372" s="3532">
        <v>14529</v>
      </c>
      <c r="Y372" s="3536">
        <v>370</v>
      </c>
      <c r="Z372" s="3532">
        <v>4</v>
      </c>
      <c r="AA372" s="3532">
        <v>1520</v>
      </c>
      <c r="AB372" s="3532">
        <v>46.83</v>
      </c>
      <c r="AC372" s="3532">
        <f ca="1">'典型户型修正-办公'!S1121</f>
        <v>67</v>
      </c>
      <c r="AD372" s="3532">
        <f ca="1">'典型户型修正-办公'!R1121</f>
        <v>14403</v>
      </c>
      <c r="AE372" s="3532">
        <v>14318</v>
      </c>
    </row>
    <row r="373" spans="9:31" ht="14.25" thickBot="1">
      <c r="I373" s="3536">
        <v>371</v>
      </c>
      <c r="J373" s="3532">
        <v>2</v>
      </c>
      <c r="K373" s="3532">
        <v>1522</v>
      </c>
      <c r="L373" s="3532">
        <v>48.6</v>
      </c>
      <c r="M373" s="3532">
        <f ca="1">'典型户型修正-办公'!S394</f>
        <v>71</v>
      </c>
      <c r="N373" s="3532">
        <f ca="1">'典型户型修正-办公'!R394</f>
        <v>14616</v>
      </c>
      <c r="O373" s="3532">
        <v>14529</v>
      </c>
      <c r="Y373" s="3536">
        <v>371</v>
      </c>
      <c r="Z373" s="3532">
        <v>4</v>
      </c>
      <c r="AA373" s="3532">
        <v>1521</v>
      </c>
      <c r="AB373" s="3532">
        <v>48.33</v>
      </c>
      <c r="AC373" s="3532">
        <f ca="1">'典型户型修正-办公'!S1122</f>
        <v>70</v>
      </c>
      <c r="AD373" s="3532">
        <f ca="1">'典型户型修正-办公'!R1122</f>
        <v>14403</v>
      </c>
      <c r="AE373" s="3532">
        <v>14318</v>
      </c>
    </row>
    <row r="374" spans="9:31" ht="14.25" thickBot="1">
      <c r="I374" s="3536">
        <v>372</v>
      </c>
      <c r="J374" s="3532">
        <v>2</v>
      </c>
      <c r="K374" s="3532">
        <v>1523</v>
      </c>
      <c r="L374" s="3532">
        <v>48.89</v>
      </c>
      <c r="M374" s="3532">
        <f ca="1">'典型户型修正-办公'!S395</f>
        <v>71</v>
      </c>
      <c r="N374" s="3532">
        <f ca="1">'典型户型修正-办公'!R395</f>
        <v>14616</v>
      </c>
      <c r="O374" s="3532">
        <v>14529</v>
      </c>
      <c r="Y374" s="3536">
        <v>372</v>
      </c>
      <c r="Z374" s="3532">
        <v>4</v>
      </c>
      <c r="AA374" s="3532">
        <v>1522</v>
      </c>
      <c r="AB374" s="3532">
        <v>49.3</v>
      </c>
      <c r="AC374" s="3532">
        <f ca="1">'典型户型修正-办公'!S1123</f>
        <v>71</v>
      </c>
      <c r="AD374" s="3532">
        <f ca="1">'典型户型修正-办公'!R1123</f>
        <v>14403</v>
      </c>
      <c r="AE374" s="3532">
        <v>14318</v>
      </c>
    </row>
    <row r="375" spans="9:31" ht="14.25" thickBot="1">
      <c r="I375" s="3536">
        <v>373</v>
      </c>
      <c r="J375" s="3532">
        <v>2</v>
      </c>
      <c r="K375" s="3532">
        <v>1524</v>
      </c>
      <c r="L375" s="3532">
        <v>48.59</v>
      </c>
      <c r="M375" s="3532">
        <f ca="1">'典型户型修正-办公'!S396</f>
        <v>71</v>
      </c>
      <c r="N375" s="3532">
        <f ca="1">'典型户型修正-办公'!R396</f>
        <v>14616</v>
      </c>
      <c r="O375" s="3532">
        <v>14529</v>
      </c>
      <c r="Y375" s="3536">
        <v>373</v>
      </c>
      <c r="Z375" s="3532">
        <v>4</v>
      </c>
      <c r="AA375" s="3532">
        <v>1523</v>
      </c>
      <c r="AB375" s="3532">
        <v>49.59</v>
      </c>
      <c r="AC375" s="3532">
        <f ca="1">'典型户型修正-办公'!S1124</f>
        <v>71</v>
      </c>
      <c r="AD375" s="3532">
        <f ca="1">'典型户型修正-办公'!R1124</f>
        <v>14403</v>
      </c>
      <c r="AE375" s="3532">
        <v>14318</v>
      </c>
    </row>
    <row r="376" spans="9:31" ht="14.25" thickBot="1">
      <c r="I376" s="3536">
        <v>374</v>
      </c>
      <c r="J376" s="3532">
        <v>2</v>
      </c>
      <c r="K376" s="3532">
        <v>1525</v>
      </c>
      <c r="L376" s="3532">
        <v>47.73</v>
      </c>
      <c r="M376" s="3532">
        <f ca="1">'典型户型修正-办公'!S397</f>
        <v>70</v>
      </c>
      <c r="N376" s="3532">
        <f ca="1">'典型户型修正-办公'!R397</f>
        <v>14616</v>
      </c>
      <c r="O376" s="3532">
        <v>14529</v>
      </c>
      <c r="Y376" s="3536">
        <v>374</v>
      </c>
      <c r="Z376" s="3532">
        <v>4</v>
      </c>
      <c r="AA376" s="3532">
        <v>1524</v>
      </c>
      <c r="AB376" s="3532">
        <v>49.28</v>
      </c>
      <c r="AC376" s="3532">
        <f ca="1">'典型户型修正-办公'!S1125</f>
        <v>71</v>
      </c>
      <c r="AD376" s="3532">
        <f ca="1">'典型户型修正-办公'!R1125</f>
        <v>14403</v>
      </c>
      <c r="AE376" s="3532">
        <v>14318</v>
      </c>
    </row>
    <row r="377" spans="9:31" ht="14.25" thickBot="1">
      <c r="I377" s="3536">
        <v>375</v>
      </c>
      <c r="J377" s="3532">
        <v>2</v>
      </c>
      <c r="K377" s="3532">
        <v>1526</v>
      </c>
      <c r="L377" s="3532">
        <v>70.2</v>
      </c>
      <c r="M377" s="3532">
        <f ca="1">'典型户型修正-办公'!S398</f>
        <v>104</v>
      </c>
      <c r="N377" s="3532">
        <f ca="1">'典型户型修正-办公'!R398</f>
        <v>14762</v>
      </c>
      <c r="O377" s="3532">
        <v>14674</v>
      </c>
      <c r="Y377" s="3536">
        <v>375</v>
      </c>
      <c r="Z377" s="3532">
        <v>4</v>
      </c>
      <c r="AA377" s="3532">
        <v>1525</v>
      </c>
      <c r="AB377" s="3532">
        <v>48.41</v>
      </c>
      <c r="AC377" s="3532">
        <f ca="1">'典型户型修正-办公'!S1126</f>
        <v>70</v>
      </c>
      <c r="AD377" s="3532">
        <f ca="1">'典型户型修正-办公'!R1126</f>
        <v>14403</v>
      </c>
      <c r="AE377" s="3532">
        <v>14318</v>
      </c>
    </row>
    <row r="378" spans="9:31" ht="14.25" thickBot="1">
      <c r="I378" s="3536">
        <v>376</v>
      </c>
      <c r="J378" s="3532">
        <v>2</v>
      </c>
      <c r="K378" s="3532">
        <v>1601</v>
      </c>
      <c r="L378" s="3532">
        <v>51.46</v>
      </c>
      <c r="M378" s="3532">
        <f ca="1">'典型户型修正-办公'!S399</f>
        <v>75</v>
      </c>
      <c r="N378" s="3532">
        <f ca="1">'典型户型修正-办公'!R399</f>
        <v>14616</v>
      </c>
      <c r="O378" s="3532">
        <v>14529</v>
      </c>
      <c r="Y378" s="3536">
        <v>376</v>
      </c>
      <c r="Z378" s="3532">
        <v>4</v>
      </c>
      <c r="AA378" s="3532">
        <v>1526</v>
      </c>
      <c r="AB378" s="3532">
        <v>47.44</v>
      </c>
      <c r="AC378" s="3532">
        <f ca="1">'典型户型修正-办公'!S1127</f>
        <v>68</v>
      </c>
      <c r="AD378" s="3532">
        <f ca="1">'典型户型修正-办公'!R1127</f>
        <v>14403</v>
      </c>
      <c r="AE378" s="3532">
        <v>14318</v>
      </c>
    </row>
    <row r="379" spans="9:31" ht="14.25" thickBot="1">
      <c r="I379" s="3536">
        <v>377</v>
      </c>
      <c r="J379" s="3532">
        <v>2</v>
      </c>
      <c r="K379" s="3532">
        <v>1602</v>
      </c>
      <c r="L379" s="3532">
        <v>49.62</v>
      </c>
      <c r="M379" s="3532">
        <f ca="1">'典型户型修正-办公'!S400</f>
        <v>73</v>
      </c>
      <c r="N379" s="3532">
        <f ca="1">'典型户型修正-办公'!R400</f>
        <v>14616</v>
      </c>
      <c r="O379" s="3532">
        <v>14529</v>
      </c>
      <c r="Y379" s="3536">
        <v>377</v>
      </c>
      <c r="Z379" s="3532">
        <v>4</v>
      </c>
      <c r="AA379" s="3532">
        <v>1601</v>
      </c>
      <c r="AB379" s="3532">
        <v>52.2</v>
      </c>
      <c r="AC379" s="3532">
        <f ca="1">'典型户型修正-办公'!S1128</f>
        <v>75</v>
      </c>
      <c r="AD379" s="3532">
        <f ca="1">'典型户型修正-办公'!R1128</f>
        <v>14403</v>
      </c>
      <c r="AE379" s="3532">
        <v>14318</v>
      </c>
    </row>
    <row r="380" spans="9:31" ht="14.25" thickBot="1">
      <c r="I380" s="3536">
        <v>378</v>
      </c>
      <c r="J380" s="3532">
        <v>2</v>
      </c>
      <c r="K380" s="3532">
        <v>1603</v>
      </c>
      <c r="L380" s="3532">
        <v>49.62</v>
      </c>
      <c r="M380" s="3532">
        <f ca="1">'典型户型修正-办公'!S401</f>
        <v>73</v>
      </c>
      <c r="N380" s="3532">
        <f ca="1">'典型户型修正-办公'!R401</f>
        <v>14616</v>
      </c>
      <c r="O380" s="3532">
        <v>14529</v>
      </c>
      <c r="Y380" s="3536">
        <v>378</v>
      </c>
      <c r="Z380" s="3532">
        <v>4</v>
      </c>
      <c r="AA380" s="3532">
        <v>1602</v>
      </c>
      <c r="AB380" s="3532">
        <v>50.33</v>
      </c>
      <c r="AC380" s="3532">
        <f ca="1">'典型户型修正-办公'!S1129</f>
        <v>72</v>
      </c>
      <c r="AD380" s="3532">
        <f ca="1">'典型户型修正-办公'!R1129</f>
        <v>14403</v>
      </c>
      <c r="AE380" s="3532">
        <v>14318</v>
      </c>
    </row>
    <row r="381" spans="9:31" ht="14.25" thickBot="1">
      <c r="I381" s="3536">
        <v>379</v>
      </c>
      <c r="J381" s="3532">
        <v>2</v>
      </c>
      <c r="K381" s="3532">
        <v>1604</v>
      </c>
      <c r="L381" s="3532">
        <v>49.62</v>
      </c>
      <c r="M381" s="3532">
        <f ca="1">'典型户型修正-办公'!S402</f>
        <v>73</v>
      </c>
      <c r="N381" s="3532">
        <f ca="1">'典型户型修正-办公'!R402</f>
        <v>14616</v>
      </c>
      <c r="O381" s="3532">
        <v>14529</v>
      </c>
      <c r="Y381" s="3536">
        <v>379</v>
      </c>
      <c r="Z381" s="3532">
        <v>4</v>
      </c>
      <c r="AA381" s="3532">
        <v>1603</v>
      </c>
      <c r="AB381" s="3532">
        <v>50.33</v>
      </c>
      <c r="AC381" s="3532">
        <f ca="1">'典型户型修正-办公'!S1130</f>
        <v>72</v>
      </c>
      <c r="AD381" s="3532">
        <f ca="1">'典型户型修正-办公'!R1130</f>
        <v>14403</v>
      </c>
      <c r="AE381" s="3532">
        <v>14318</v>
      </c>
    </row>
    <row r="382" spans="9:31" ht="14.25" thickBot="1">
      <c r="I382" s="3536">
        <v>380</v>
      </c>
      <c r="J382" s="3532">
        <v>2</v>
      </c>
      <c r="K382" s="3532">
        <v>1605</v>
      </c>
      <c r="L382" s="3532">
        <v>49.62</v>
      </c>
      <c r="M382" s="3532">
        <f ca="1">'典型户型修正-办公'!S403</f>
        <v>73</v>
      </c>
      <c r="N382" s="3532">
        <f ca="1">'典型户型修正-办公'!R403</f>
        <v>14616</v>
      </c>
      <c r="O382" s="3532">
        <v>14529</v>
      </c>
      <c r="Y382" s="3536">
        <v>380</v>
      </c>
      <c r="Z382" s="3532">
        <v>4</v>
      </c>
      <c r="AA382" s="3532">
        <v>1604</v>
      </c>
      <c r="AB382" s="3532">
        <v>50.33</v>
      </c>
      <c r="AC382" s="3532">
        <f ca="1">'典型户型修正-办公'!S1131</f>
        <v>72</v>
      </c>
      <c r="AD382" s="3532">
        <f ca="1">'典型户型修正-办公'!R1131</f>
        <v>14403</v>
      </c>
      <c r="AE382" s="3532">
        <v>14318</v>
      </c>
    </row>
    <row r="383" spans="9:31" ht="14.25" thickBot="1">
      <c r="I383" s="3536">
        <v>381</v>
      </c>
      <c r="J383" s="3532">
        <v>2</v>
      </c>
      <c r="K383" s="3532">
        <v>1606</v>
      </c>
      <c r="L383" s="3532">
        <v>49.62</v>
      </c>
      <c r="M383" s="3532">
        <f ca="1">'典型户型修正-办公'!S404</f>
        <v>73</v>
      </c>
      <c r="N383" s="3532">
        <f ca="1">'典型户型修正-办公'!R404</f>
        <v>14616</v>
      </c>
      <c r="O383" s="3532">
        <v>14529</v>
      </c>
      <c r="Y383" s="3536">
        <v>381</v>
      </c>
      <c r="Z383" s="3532">
        <v>4</v>
      </c>
      <c r="AA383" s="3532">
        <v>1605</v>
      </c>
      <c r="AB383" s="3532">
        <v>50.33</v>
      </c>
      <c r="AC383" s="3532">
        <f ca="1">'典型户型修正-办公'!S1132</f>
        <v>72</v>
      </c>
      <c r="AD383" s="3532">
        <f ca="1">'典型户型修正-办公'!R1132</f>
        <v>14403</v>
      </c>
      <c r="AE383" s="3532">
        <v>14318</v>
      </c>
    </row>
    <row r="384" spans="9:31" ht="14.25" thickBot="1">
      <c r="I384" s="3536">
        <v>382</v>
      </c>
      <c r="J384" s="3532">
        <v>2</v>
      </c>
      <c r="K384" s="3532">
        <v>1607</v>
      </c>
      <c r="L384" s="3532">
        <v>49.62</v>
      </c>
      <c r="M384" s="3532">
        <f ca="1">'典型户型修正-办公'!S405</f>
        <v>73</v>
      </c>
      <c r="N384" s="3532">
        <f ca="1">'典型户型修正-办公'!R405</f>
        <v>14616</v>
      </c>
      <c r="O384" s="3532">
        <v>14529</v>
      </c>
      <c r="Y384" s="3536">
        <v>382</v>
      </c>
      <c r="Z384" s="3532">
        <v>4</v>
      </c>
      <c r="AA384" s="3532">
        <v>1606</v>
      </c>
      <c r="AB384" s="3532">
        <v>50.33</v>
      </c>
      <c r="AC384" s="3532">
        <f ca="1">'典型户型修正-办公'!S1133</f>
        <v>72</v>
      </c>
      <c r="AD384" s="3532">
        <f ca="1">'典型户型修正-办公'!R1133</f>
        <v>14403</v>
      </c>
      <c r="AE384" s="3532">
        <v>14318</v>
      </c>
    </row>
    <row r="385" spans="9:31" ht="14.25" thickBot="1">
      <c r="I385" s="3536">
        <v>383</v>
      </c>
      <c r="J385" s="3532">
        <v>2</v>
      </c>
      <c r="K385" s="3532">
        <v>1608</v>
      </c>
      <c r="L385" s="3532">
        <v>49.62</v>
      </c>
      <c r="M385" s="3532">
        <f ca="1">'典型户型修正-办公'!S406</f>
        <v>73</v>
      </c>
      <c r="N385" s="3532">
        <f ca="1">'典型户型修正-办公'!R406</f>
        <v>14616</v>
      </c>
      <c r="O385" s="3532">
        <v>14529</v>
      </c>
      <c r="Y385" s="3536">
        <v>383</v>
      </c>
      <c r="Z385" s="3532">
        <v>4</v>
      </c>
      <c r="AA385" s="3532">
        <v>1607</v>
      </c>
      <c r="AB385" s="3532">
        <v>50.33</v>
      </c>
      <c r="AC385" s="3532">
        <f ca="1">'典型户型修正-办公'!S1134</f>
        <v>72</v>
      </c>
      <c r="AD385" s="3532">
        <f ca="1">'典型户型修正-办公'!R1134</f>
        <v>14403</v>
      </c>
      <c r="AE385" s="3532">
        <v>14318</v>
      </c>
    </row>
    <row r="386" spans="9:31" ht="14.25" thickBot="1">
      <c r="I386" s="3536">
        <v>384</v>
      </c>
      <c r="J386" s="3532">
        <v>2</v>
      </c>
      <c r="K386" s="3532">
        <v>1609</v>
      </c>
      <c r="L386" s="3532">
        <v>49.62</v>
      </c>
      <c r="M386" s="3532">
        <f ca="1">'典型户型修正-办公'!S407</f>
        <v>73</v>
      </c>
      <c r="N386" s="3532">
        <f ca="1">'典型户型修正-办公'!R407</f>
        <v>14616</v>
      </c>
      <c r="O386" s="3532">
        <v>14529</v>
      </c>
      <c r="Y386" s="3536">
        <v>384</v>
      </c>
      <c r="Z386" s="3532">
        <v>4</v>
      </c>
      <c r="AA386" s="3532">
        <v>1608</v>
      </c>
      <c r="AB386" s="3532">
        <v>50.33</v>
      </c>
      <c r="AC386" s="3532">
        <f ca="1">'典型户型修正-办公'!S1135</f>
        <v>72</v>
      </c>
      <c r="AD386" s="3532">
        <f ca="1">'典型户型修正-办公'!R1135</f>
        <v>14403</v>
      </c>
      <c r="AE386" s="3532">
        <v>14318</v>
      </c>
    </row>
    <row r="387" spans="9:31" ht="14.25" thickBot="1">
      <c r="I387" s="3536">
        <v>385</v>
      </c>
      <c r="J387" s="3532">
        <v>2</v>
      </c>
      <c r="K387" s="3532">
        <v>1610</v>
      </c>
      <c r="L387" s="3532">
        <v>49.62</v>
      </c>
      <c r="M387" s="3532">
        <f ca="1">'典型户型修正-办公'!S408</f>
        <v>73</v>
      </c>
      <c r="N387" s="3532">
        <f ca="1">'典型户型修正-办公'!R408</f>
        <v>14616</v>
      </c>
      <c r="O387" s="3532">
        <v>14529</v>
      </c>
      <c r="Y387" s="3536">
        <v>385</v>
      </c>
      <c r="Z387" s="3532">
        <v>4</v>
      </c>
      <c r="AA387" s="3532">
        <v>1609</v>
      </c>
      <c r="AB387" s="3532">
        <v>50.33</v>
      </c>
      <c r="AC387" s="3532">
        <f ca="1">'典型户型修正-办公'!S1136</f>
        <v>72</v>
      </c>
      <c r="AD387" s="3532">
        <f ca="1">'典型户型修正-办公'!R1136</f>
        <v>14403</v>
      </c>
      <c r="AE387" s="3532">
        <v>14318</v>
      </c>
    </row>
    <row r="388" spans="9:31" ht="14.25" thickBot="1">
      <c r="I388" s="3536">
        <v>386</v>
      </c>
      <c r="J388" s="3532">
        <v>2</v>
      </c>
      <c r="K388" s="3532">
        <v>1611</v>
      </c>
      <c r="L388" s="3532">
        <v>49.62</v>
      </c>
      <c r="M388" s="3532">
        <f ca="1">'典型户型修正-办公'!S409</f>
        <v>73</v>
      </c>
      <c r="N388" s="3532">
        <f ca="1">'典型户型修正-办公'!R409</f>
        <v>14616</v>
      </c>
      <c r="O388" s="3532">
        <v>14529</v>
      </c>
      <c r="Y388" s="3536">
        <v>386</v>
      </c>
      <c r="Z388" s="3532">
        <v>4</v>
      </c>
      <c r="AA388" s="3532">
        <v>1610</v>
      </c>
      <c r="AB388" s="3532">
        <v>50.33</v>
      </c>
      <c r="AC388" s="3532">
        <f ca="1">'典型户型修正-办公'!S1137</f>
        <v>72</v>
      </c>
      <c r="AD388" s="3532">
        <f ca="1">'典型户型修正-办公'!R1137</f>
        <v>14403</v>
      </c>
      <c r="AE388" s="3532">
        <v>14318</v>
      </c>
    </row>
    <row r="389" spans="9:31" ht="14.25" thickBot="1">
      <c r="I389" s="3536">
        <v>387</v>
      </c>
      <c r="J389" s="3532">
        <v>2</v>
      </c>
      <c r="K389" s="3532">
        <v>1612</v>
      </c>
      <c r="L389" s="3532">
        <v>49.62</v>
      </c>
      <c r="M389" s="3532">
        <f ca="1">'典型户型修正-办公'!S410</f>
        <v>73</v>
      </c>
      <c r="N389" s="3532">
        <f ca="1">'典型户型修正-办公'!R410</f>
        <v>14616</v>
      </c>
      <c r="O389" s="3532">
        <v>14529</v>
      </c>
      <c r="Y389" s="3536">
        <v>387</v>
      </c>
      <c r="Z389" s="3532">
        <v>4</v>
      </c>
      <c r="AA389" s="3532">
        <v>1611</v>
      </c>
      <c r="AB389" s="3532">
        <v>50.33</v>
      </c>
      <c r="AC389" s="3532">
        <f ca="1">'典型户型修正-办公'!S1138</f>
        <v>72</v>
      </c>
      <c r="AD389" s="3532">
        <f ca="1">'典型户型修正-办公'!R1138</f>
        <v>14403</v>
      </c>
      <c r="AE389" s="3532">
        <v>14318</v>
      </c>
    </row>
    <row r="390" spans="9:31" ht="14.25" thickBot="1">
      <c r="I390" s="3536">
        <v>388</v>
      </c>
      <c r="J390" s="3532">
        <v>2</v>
      </c>
      <c r="K390" s="3532">
        <v>1613</v>
      </c>
      <c r="L390" s="3532">
        <v>49.62</v>
      </c>
      <c r="M390" s="3532">
        <f ca="1">'典型户型修正-办公'!S411</f>
        <v>73</v>
      </c>
      <c r="N390" s="3532">
        <f ca="1">'典型户型修正-办公'!R411</f>
        <v>14616</v>
      </c>
      <c r="O390" s="3532">
        <v>14529</v>
      </c>
      <c r="Y390" s="3536">
        <v>388</v>
      </c>
      <c r="Z390" s="3532">
        <v>4</v>
      </c>
      <c r="AA390" s="3532">
        <v>1612</v>
      </c>
      <c r="AB390" s="3532">
        <v>50.33</v>
      </c>
      <c r="AC390" s="3532">
        <f ca="1">'典型户型修正-办公'!S1139</f>
        <v>72</v>
      </c>
      <c r="AD390" s="3532">
        <f ca="1">'典型户型修正-办公'!R1139</f>
        <v>14403</v>
      </c>
      <c r="AE390" s="3532">
        <v>14318</v>
      </c>
    </row>
    <row r="391" spans="9:31" ht="14.25" thickBot="1">
      <c r="I391" s="3536">
        <v>389</v>
      </c>
      <c r="J391" s="3532">
        <v>2</v>
      </c>
      <c r="K391" s="3532">
        <v>1614</v>
      </c>
      <c r="L391" s="3532">
        <v>49.62</v>
      </c>
      <c r="M391" s="3532">
        <f ca="1">'典型户型修正-办公'!S412</f>
        <v>73</v>
      </c>
      <c r="N391" s="3532">
        <f ca="1">'典型户型修正-办公'!R412</f>
        <v>14616</v>
      </c>
      <c r="O391" s="3532">
        <v>14529</v>
      </c>
      <c r="Y391" s="3536">
        <v>389</v>
      </c>
      <c r="Z391" s="3532">
        <v>4</v>
      </c>
      <c r="AA391" s="3532">
        <v>1613</v>
      </c>
      <c r="AB391" s="3532">
        <v>50.33</v>
      </c>
      <c r="AC391" s="3532">
        <f ca="1">'典型户型修正-办公'!S1140</f>
        <v>72</v>
      </c>
      <c r="AD391" s="3532">
        <f ca="1">'典型户型修正-办公'!R1140</f>
        <v>14403</v>
      </c>
      <c r="AE391" s="3532">
        <v>14318</v>
      </c>
    </row>
    <row r="392" spans="9:31" ht="14.25" thickBot="1">
      <c r="I392" s="3536">
        <v>390</v>
      </c>
      <c r="J392" s="3532">
        <v>2</v>
      </c>
      <c r="K392" s="3532">
        <v>1615</v>
      </c>
      <c r="L392" s="3532">
        <v>49.62</v>
      </c>
      <c r="M392" s="3532">
        <f ca="1">'典型户型修正-办公'!S413</f>
        <v>73</v>
      </c>
      <c r="N392" s="3532">
        <f ca="1">'典型户型修正-办公'!R413</f>
        <v>14616</v>
      </c>
      <c r="O392" s="3532">
        <v>14529</v>
      </c>
      <c r="Y392" s="3536">
        <v>390</v>
      </c>
      <c r="Z392" s="3532">
        <v>4</v>
      </c>
      <c r="AA392" s="3532">
        <v>1614</v>
      </c>
      <c r="AB392" s="3532">
        <v>50.33</v>
      </c>
      <c r="AC392" s="3532">
        <f ca="1">'典型户型修正-办公'!S1141</f>
        <v>72</v>
      </c>
      <c r="AD392" s="3532">
        <f ca="1">'典型户型修正-办公'!R1141</f>
        <v>14403</v>
      </c>
      <c r="AE392" s="3532">
        <v>14318</v>
      </c>
    </row>
    <row r="393" spans="9:31" ht="14.25" thickBot="1">
      <c r="I393" s="3536">
        <v>391</v>
      </c>
      <c r="J393" s="3532">
        <v>2</v>
      </c>
      <c r="K393" s="3532">
        <v>1616</v>
      </c>
      <c r="L393" s="3532">
        <v>68.78</v>
      </c>
      <c r="M393" s="3532">
        <f ca="1">'典型户型修正-办公'!S414</f>
        <v>102</v>
      </c>
      <c r="N393" s="3532">
        <f ca="1">'典型户型修正-办公'!R414</f>
        <v>14762</v>
      </c>
      <c r="O393" s="3532">
        <v>14674</v>
      </c>
      <c r="Y393" s="3536">
        <v>391</v>
      </c>
      <c r="Z393" s="3532">
        <v>4</v>
      </c>
      <c r="AA393" s="3532">
        <v>1615</v>
      </c>
      <c r="AB393" s="3532">
        <v>50.33</v>
      </c>
      <c r="AC393" s="3532">
        <f ca="1">'典型户型修正-办公'!S1142</f>
        <v>72</v>
      </c>
      <c r="AD393" s="3532">
        <f ca="1">'典型户型修正-办公'!R1142</f>
        <v>14403</v>
      </c>
      <c r="AE393" s="3532">
        <v>14318</v>
      </c>
    </row>
    <row r="394" spans="9:31" ht="14.25" thickBot="1">
      <c r="I394" s="3536">
        <v>392</v>
      </c>
      <c r="J394" s="3532">
        <v>2</v>
      </c>
      <c r="K394" s="3532">
        <v>1617</v>
      </c>
      <c r="L394" s="3532">
        <v>38.1</v>
      </c>
      <c r="M394" s="3532">
        <f ca="1">'典型户型修正-办公'!S415</f>
        <v>56</v>
      </c>
      <c r="N394" s="3532">
        <f ca="1">'典型户型修正-办公'!R415</f>
        <v>14616</v>
      </c>
      <c r="O394" s="3532">
        <v>14529</v>
      </c>
      <c r="Y394" s="3536">
        <v>392</v>
      </c>
      <c r="Z394" s="3532">
        <v>4</v>
      </c>
      <c r="AA394" s="3532">
        <v>1616</v>
      </c>
      <c r="AB394" s="3532">
        <v>69.77</v>
      </c>
      <c r="AC394" s="3532">
        <f ca="1">'典型户型修正-办公'!S1143</f>
        <v>101</v>
      </c>
      <c r="AD394" s="3532">
        <f ca="1">'典型户型修正-办公'!R1143</f>
        <v>14547</v>
      </c>
      <c r="AE394" s="3532">
        <v>14461</v>
      </c>
    </row>
    <row r="395" spans="9:31" ht="14.25" thickBot="1">
      <c r="I395" s="3536">
        <v>393</v>
      </c>
      <c r="J395" s="3532">
        <v>2</v>
      </c>
      <c r="K395" s="3532">
        <v>1618</v>
      </c>
      <c r="L395" s="3532">
        <v>41.4</v>
      </c>
      <c r="M395" s="3532">
        <f ca="1">'典型户型修正-办公'!S416</f>
        <v>61</v>
      </c>
      <c r="N395" s="3532">
        <f ca="1">'典型户型修正-办公'!R416</f>
        <v>14616</v>
      </c>
      <c r="O395" s="3532">
        <v>14529</v>
      </c>
      <c r="Y395" s="3536">
        <v>393</v>
      </c>
      <c r="Z395" s="3532">
        <v>4</v>
      </c>
      <c r="AA395" s="3532">
        <v>1617</v>
      </c>
      <c r="AB395" s="3532">
        <v>38.65</v>
      </c>
      <c r="AC395" s="3532">
        <f ca="1">'典型户型修正-办公'!S1144</f>
        <v>56</v>
      </c>
      <c r="AD395" s="3532">
        <f ca="1">'典型户型修正-办公'!R1144</f>
        <v>14403</v>
      </c>
      <c r="AE395" s="3532">
        <v>14318</v>
      </c>
    </row>
    <row r="396" spans="9:31" ht="14.25" thickBot="1">
      <c r="I396" s="3536">
        <v>394</v>
      </c>
      <c r="J396" s="3532">
        <v>2</v>
      </c>
      <c r="K396" s="3532">
        <v>1619</v>
      </c>
      <c r="L396" s="3532">
        <v>44.09</v>
      </c>
      <c r="M396" s="3532">
        <f ca="1">'典型户型修正-办公'!S417</f>
        <v>64</v>
      </c>
      <c r="N396" s="3532">
        <f ca="1">'典型户型修正-办公'!R417</f>
        <v>14616</v>
      </c>
      <c r="O396" s="3532">
        <v>14529</v>
      </c>
      <c r="Y396" s="3536">
        <v>394</v>
      </c>
      <c r="Z396" s="3532">
        <v>4</v>
      </c>
      <c r="AA396" s="3532">
        <v>1618</v>
      </c>
      <c r="AB396" s="3532">
        <v>41.99</v>
      </c>
      <c r="AC396" s="3532">
        <f ca="1">'典型户型修正-办公'!S1145</f>
        <v>60</v>
      </c>
      <c r="AD396" s="3532">
        <f ca="1">'典型户型修正-办公'!R1145</f>
        <v>14403</v>
      </c>
      <c r="AE396" s="3532">
        <v>14318</v>
      </c>
    </row>
    <row r="397" spans="9:31" ht="14.25" thickBot="1">
      <c r="I397" s="3536">
        <v>395</v>
      </c>
      <c r="J397" s="3532">
        <v>2</v>
      </c>
      <c r="K397" s="3532">
        <v>1620</v>
      </c>
      <c r="L397" s="3532">
        <v>46.17</v>
      </c>
      <c r="M397" s="3532">
        <f ca="1">'典型户型修正-办公'!S418</f>
        <v>67</v>
      </c>
      <c r="N397" s="3532">
        <f ca="1">'典型户型修正-办公'!R418</f>
        <v>14616</v>
      </c>
      <c r="O397" s="3532">
        <v>14529</v>
      </c>
      <c r="Y397" s="3536">
        <v>395</v>
      </c>
      <c r="Z397" s="3532">
        <v>4</v>
      </c>
      <c r="AA397" s="3532">
        <v>1619</v>
      </c>
      <c r="AB397" s="3532">
        <v>44.72</v>
      </c>
      <c r="AC397" s="3532">
        <f ca="1">'典型户型修正-办公'!S1146</f>
        <v>64</v>
      </c>
      <c r="AD397" s="3532">
        <f ca="1">'典型户型修正-办公'!R1146</f>
        <v>14403</v>
      </c>
      <c r="AE397" s="3532">
        <v>14318</v>
      </c>
    </row>
    <row r="398" spans="9:31" ht="14.25" thickBot="1">
      <c r="I398" s="3536">
        <v>396</v>
      </c>
      <c r="J398" s="3532">
        <v>2</v>
      </c>
      <c r="K398" s="3532">
        <v>1621</v>
      </c>
      <c r="L398" s="3532">
        <v>47.65</v>
      </c>
      <c r="M398" s="3532">
        <f ca="1">'典型户型修正-办公'!S419</f>
        <v>70</v>
      </c>
      <c r="N398" s="3532">
        <f ca="1">'典型户型修正-办公'!R419</f>
        <v>14616</v>
      </c>
      <c r="O398" s="3532">
        <v>14529</v>
      </c>
      <c r="Y398" s="3536">
        <v>396</v>
      </c>
      <c r="Z398" s="3532">
        <v>4</v>
      </c>
      <c r="AA398" s="3532">
        <v>1620</v>
      </c>
      <c r="AB398" s="3532">
        <v>46.83</v>
      </c>
      <c r="AC398" s="3532">
        <f ca="1">'典型户型修正-办公'!S1147</f>
        <v>67</v>
      </c>
      <c r="AD398" s="3532">
        <f ca="1">'典型户型修正-办公'!R1147</f>
        <v>14403</v>
      </c>
      <c r="AE398" s="3532">
        <v>14318</v>
      </c>
    </row>
    <row r="399" spans="9:31" ht="14.25" thickBot="1">
      <c r="I399" s="3536">
        <v>397</v>
      </c>
      <c r="J399" s="3532">
        <v>2</v>
      </c>
      <c r="K399" s="3532">
        <v>1622</v>
      </c>
      <c r="L399" s="3532">
        <v>48.6</v>
      </c>
      <c r="M399" s="3532">
        <f ca="1">'典型户型修正-办公'!S420</f>
        <v>71</v>
      </c>
      <c r="N399" s="3532">
        <f ca="1">'典型户型修正-办公'!R420</f>
        <v>14616</v>
      </c>
      <c r="O399" s="3532">
        <v>14529</v>
      </c>
      <c r="Y399" s="3536">
        <v>397</v>
      </c>
      <c r="Z399" s="3532">
        <v>4</v>
      </c>
      <c r="AA399" s="3532">
        <v>1621</v>
      </c>
      <c r="AB399" s="3532">
        <v>48.33</v>
      </c>
      <c r="AC399" s="3532">
        <f ca="1">'典型户型修正-办公'!S1148</f>
        <v>70</v>
      </c>
      <c r="AD399" s="3532">
        <f ca="1">'典型户型修正-办公'!R1148</f>
        <v>14403</v>
      </c>
      <c r="AE399" s="3532">
        <v>14318</v>
      </c>
    </row>
    <row r="400" spans="9:31" ht="14.25" thickBot="1">
      <c r="I400" s="3536">
        <v>398</v>
      </c>
      <c r="J400" s="3532">
        <v>2</v>
      </c>
      <c r="K400" s="3532">
        <v>1623</v>
      </c>
      <c r="L400" s="3532">
        <v>48.89</v>
      </c>
      <c r="M400" s="3532">
        <f ca="1">'典型户型修正-办公'!S421</f>
        <v>71</v>
      </c>
      <c r="N400" s="3532">
        <f ca="1">'典型户型修正-办公'!R421</f>
        <v>14616</v>
      </c>
      <c r="O400" s="3532">
        <v>14529</v>
      </c>
      <c r="Y400" s="3536">
        <v>398</v>
      </c>
      <c r="Z400" s="3532">
        <v>4</v>
      </c>
      <c r="AA400" s="3532">
        <v>1622</v>
      </c>
      <c r="AB400" s="3532">
        <v>49.3</v>
      </c>
      <c r="AC400" s="3532">
        <f ca="1">'典型户型修正-办公'!S1149</f>
        <v>71</v>
      </c>
      <c r="AD400" s="3532">
        <f ca="1">'典型户型修正-办公'!R1149</f>
        <v>14403</v>
      </c>
      <c r="AE400" s="3532">
        <v>14318</v>
      </c>
    </row>
    <row r="401" spans="9:31" ht="14.25" thickBot="1">
      <c r="I401" s="3536">
        <v>399</v>
      </c>
      <c r="J401" s="3532">
        <v>2</v>
      </c>
      <c r="K401" s="3532">
        <v>1624</v>
      </c>
      <c r="L401" s="3532">
        <v>48.59</v>
      </c>
      <c r="M401" s="3532">
        <f ca="1">'典型户型修正-办公'!S422</f>
        <v>71</v>
      </c>
      <c r="N401" s="3532">
        <f ca="1">'典型户型修正-办公'!R422</f>
        <v>14616</v>
      </c>
      <c r="O401" s="3532">
        <v>14529</v>
      </c>
      <c r="Y401" s="3536">
        <v>399</v>
      </c>
      <c r="Z401" s="3532">
        <v>4</v>
      </c>
      <c r="AA401" s="3532">
        <v>1623</v>
      </c>
      <c r="AB401" s="3532">
        <v>49.59</v>
      </c>
      <c r="AC401" s="3532">
        <f ca="1">'典型户型修正-办公'!S1150</f>
        <v>71</v>
      </c>
      <c r="AD401" s="3532">
        <f ca="1">'典型户型修正-办公'!R1150</f>
        <v>14403</v>
      </c>
      <c r="AE401" s="3532">
        <v>14318</v>
      </c>
    </row>
    <row r="402" spans="9:31" ht="14.25" thickBot="1">
      <c r="I402" s="3536">
        <v>400</v>
      </c>
      <c r="J402" s="3532">
        <v>2</v>
      </c>
      <c r="K402" s="3532">
        <v>1625</v>
      </c>
      <c r="L402" s="3532">
        <v>47.73</v>
      </c>
      <c r="M402" s="3532">
        <f ca="1">'典型户型修正-办公'!S423</f>
        <v>70</v>
      </c>
      <c r="N402" s="3532">
        <f ca="1">'典型户型修正-办公'!R423</f>
        <v>14616</v>
      </c>
      <c r="O402" s="3532">
        <v>14529</v>
      </c>
      <c r="Y402" s="3536">
        <v>400</v>
      </c>
      <c r="Z402" s="3532">
        <v>4</v>
      </c>
      <c r="AA402" s="3532">
        <v>1624</v>
      </c>
      <c r="AB402" s="3532">
        <v>49.28</v>
      </c>
      <c r="AC402" s="3532">
        <f ca="1">'典型户型修正-办公'!S1151</f>
        <v>71</v>
      </c>
      <c r="AD402" s="3532">
        <f ca="1">'典型户型修正-办公'!R1151</f>
        <v>14403</v>
      </c>
      <c r="AE402" s="3532">
        <v>14318</v>
      </c>
    </row>
    <row r="403" spans="9:31" ht="14.25" thickBot="1">
      <c r="I403" s="3536">
        <v>401</v>
      </c>
      <c r="J403" s="3532">
        <v>2</v>
      </c>
      <c r="K403" s="3532">
        <v>1626</v>
      </c>
      <c r="L403" s="3532">
        <v>70.2</v>
      </c>
      <c r="M403" s="3532">
        <f ca="1">'典型户型修正-办公'!S424</f>
        <v>104</v>
      </c>
      <c r="N403" s="3532">
        <f ca="1">'典型户型修正-办公'!R424</f>
        <v>14762</v>
      </c>
      <c r="O403" s="3532">
        <v>14674</v>
      </c>
      <c r="Y403" s="3536">
        <v>401</v>
      </c>
      <c r="Z403" s="3532">
        <v>4</v>
      </c>
      <c r="AA403" s="3532">
        <v>1625</v>
      </c>
      <c r="AB403" s="3532">
        <v>48.41</v>
      </c>
      <c r="AC403" s="3532">
        <f ca="1">'典型户型修正-办公'!S1152</f>
        <v>70</v>
      </c>
      <c r="AD403" s="3532">
        <f ca="1">'典型户型修正-办公'!R1152</f>
        <v>14403</v>
      </c>
      <c r="AE403" s="3532">
        <v>14318</v>
      </c>
    </row>
    <row r="404" spans="9:31" ht="14.25" thickBot="1">
      <c r="I404" s="3536">
        <v>402</v>
      </c>
      <c r="J404" s="3532">
        <v>2</v>
      </c>
      <c r="K404" s="3532">
        <v>1701</v>
      </c>
      <c r="L404" s="3532">
        <v>51.46</v>
      </c>
      <c r="M404" s="3532">
        <f ca="1">'典型户型修正-办公'!S425</f>
        <v>83</v>
      </c>
      <c r="N404" s="3532">
        <f ca="1">'典型户型修正-办公'!R425</f>
        <v>16077</v>
      </c>
      <c r="O404" s="3532">
        <v>15982</v>
      </c>
      <c r="Y404" s="3536">
        <v>402</v>
      </c>
      <c r="Z404" s="3532">
        <v>4</v>
      </c>
      <c r="AA404" s="3532">
        <v>1626</v>
      </c>
      <c r="AB404" s="3532">
        <v>47.44</v>
      </c>
      <c r="AC404" s="3532">
        <f ca="1">'典型户型修正-办公'!S1153</f>
        <v>68</v>
      </c>
      <c r="AD404" s="3532">
        <f ca="1">'典型户型修正-办公'!R1153</f>
        <v>14403</v>
      </c>
      <c r="AE404" s="3532">
        <v>14318</v>
      </c>
    </row>
    <row r="405" spans="9:31" ht="14.25" thickBot="1">
      <c r="I405" s="3536">
        <v>403</v>
      </c>
      <c r="J405" s="3532">
        <v>2</v>
      </c>
      <c r="K405" s="3532">
        <v>1702</v>
      </c>
      <c r="L405" s="3532">
        <v>99.25</v>
      </c>
      <c r="M405" s="3532">
        <f ca="1">'典型户型修正-办公'!S426</f>
        <v>161</v>
      </c>
      <c r="N405" s="3532">
        <f ca="1">'典型户型修正-办公'!R426</f>
        <v>16238</v>
      </c>
      <c r="O405" s="3532">
        <v>16142</v>
      </c>
      <c r="Y405" s="3536">
        <v>403</v>
      </c>
      <c r="Z405" s="3532">
        <v>4</v>
      </c>
      <c r="AA405" s="3532">
        <v>1701</v>
      </c>
      <c r="AB405" s="3532">
        <v>52.2</v>
      </c>
      <c r="AC405" s="3532">
        <f ca="1">'典型户型修正-办公'!S1154</f>
        <v>76</v>
      </c>
      <c r="AD405" s="3532">
        <f ca="1">'典型户型修正-办公'!R1154</f>
        <v>14616</v>
      </c>
      <c r="AE405" s="3532">
        <v>14529</v>
      </c>
    </row>
    <row r="406" spans="9:31" ht="14.25" thickBot="1">
      <c r="I406" s="3536">
        <v>404</v>
      </c>
      <c r="J406" s="3532">
        <v>2</v>
      </c>
      <c r="K406" s="3532">
        <v>1703</v>
      </c>
      <c r="L406" s="3532">
        <v>99.25</v>
      </c>
      <c r="M406" s="3532">
        <f ca="1">'典型户型修正-办公'!S427</f>
        <v>161</v>
      </c>
      <c r="N406" s="3532">
        <f ca="1">'典型户型修正-办公'!R427</f>
        <v>16238</v>
      </c>
      <c r="O406" s="3532">
        <v>16142</v>
      </c>
      <c r="Y406" s="3536">
        <v>404</v>
      </c>
      <c r="Z406" s="3532">
        <v>4</v>
      </c>
      <c r="AA406" s="3532">
        <v>1702</v>
      </c>
      <c r="AB406" s="3532">
        <v>50.33</v>
      </c>
      <c r="AC406" s="3532">
        <f ca="1">'典型户型修正-办公'!S1155</f>
        <v>74</v>
      </c>
      <c r="AD406" s="3532">
        <f ca="1">'典型户型修正-办公'!R1155</f>
        <v>14616</v>
      </c>
      <c r="AE406" s="3532">
        <v>14529</v>
      </c>
    </row>
    <row r="407" spans="9:31" ht="14.25" thickBot="1">
      <c r="I407" s="3536">
        <v>405</v>
      </c>
      <c r="J407" s="3532">
        <v>2</v>
      </c>
      <c r="K407" s="3532">
        <v>1704</v>
      </c>
      <c r="L407" s="3532">
        <v>99.25</v>
      </c>
      <c r="M407" s="3532">
        <f ca="1">'典型户型修正-办公'!S428</f>
        <v>161</v>
      </c>
      <c r="N407" s="3532">
        <f ca="1">'典型户型修正-办公'!R428</f>
        <v>16238</v>
      </c>
      <c r="O407" s="3532">
        <v>16142</v>
      </c>
      <c r="Y407" s="3536">
        <v>405</v>
      </c>
      <c r="Z407" s="3532">
        <v>4</v>
      </c>
      <c r="AA407" s="3532">
        <v>1703</v>
      </c>
      <c r="AB407" s="3532">
        <v>50.33</v>
      </c>
      <c r="AC407" s="3532">
        <f ca="1">'典型户型修正-办公'!S1156</f>
        <v>74</v>
      </c>
      <c r="AD407" s="3532">
        <f ca="1">'典型户型修正-办公'!R1156</f>
        <v>14616</v>
      </c>
      <c r="AE407" s="3532">
        <v>14529</v>
      </c>
    </row>
    <row r="408" spans="9:31" ht="14.25" thickBot="1">
      <c r="I408" s="3536">
        <v>406</v>
      </c>
      <c r="J408" s="3532">
        <v>2</v>
      </c>
      <c r="K408" s="3532">
        <v>1705</v>
      </c>
      <c r="L408" s="3532">
        <v>99.25</v>
      </c>
      <c r="M408" s="3532">
        <f ca="1">'典型户型修正-办公'!S429</f>
        <v>161</v>
      </c>
      <c r="N408" s="3532">
        <f ca="1">'典型户型修正-办公'!R429</f>
        <v>16238</v>
      </c>
      <c r="O408" s="3532">
        <v>16142</v>
      </c>
      <c r="Y408" s="3536">
        <v>406</v>
      </c>
      <c r="Z408" s="3532">
        <v>4</v>
      </c>
      <c r="AA408" s="3532">
        <v>1704</v>
      </c>
      <c r="AB408" s="3532">
        <v>50.33</v>
      </c>
      <c r="AC408" s="3532">
        <f ca="1">'典型户型修正-办公'!S1157</f>
        <v>74</v>
      </c>
      <c r="AD408" s="3532">
        <f ca="1">'典型户型修正-办公'!R1157</f>
        <v>14616</v>
      </c>
      <c r="AE408" s="3532">
        <v>14529</v>
      </c>
    </row>
    <row r="409" spans="9:31" ht="14.25" thickBot="1">
      <c r="I409" s="3536">
        <v>407</v>
      </c>
      <c r="J409" s="3532">
        <v>2</v>
      </c>
      <c r="K409" s="3532">
        <v>1706</v>
      </c>
      <c r="L409" s="3532">
        <v>99.25</v>
      </c>
      <c r="M409" s="3532">
        <f ca="1">'典型户型修正-办公'!S430</f>
        <v>161</v>
      </c>
      <c r="N409" s="3532">
        <f ca="1">'典型户型修正-办公'!R430</f>
        <v>16238</v>
      </c>
      <c r="O409" s="3532">
        <v>16142</v>
      </c>
      <c r="Y409" s="3536">
        <v>407</v>
      </c>
      <c r="Z409" s="3532">
        <v>4</v>
      </c>
      <c r="AA409" s="3532">
        <v>1705</v>
      </c>
      <c r="AB409" s="3532">
        <v>50.33</v>
      </c>
      <c r="AC409" s="3532">
        <f ca="1">'典型户型修正-办公'!S1158</f>
        <v>74</v>
      </c>
      <c r="AD409" s="3532">
        <f ca="1">'典型户型修正-办公'!R1158</f>
        <v>14616</v>
      </c>
      <c r="AE409" s="3532">
        <v>14529</v>
      </c>
    </row>
    <row r="410" spans="9:31" ht="14.25" thickBot="1">
      <c r="I410" s="3536">
        <v>408</v>
      </c>
      <c r="J410" s="3532">
        <v>2</v>
      </c>
      <c r="K410" s="3532">
        <v>1707</v>
      </c>
      <c r="L410" s="3532">
        <v>99.25</v>
      </c>
      <c r="M410" s="3532">
        <f ca="1">'典型户型修正-办公'!S431</f>
        <v>161</v>
      </c>
      <c r="N410" s="3532">
        <f ca="1">'典型户型修正-办公'!R431</f>
        <v>16238</v>
      </c>
      <c r="O410" s="3532">
        <v>16142</v>
      </c>
      <c r="Y410" s="3536">
        <v>408</v>
      </c>
      <c r="Z410" s="3532">
        <v>4</v>
      </c>
      <c r="AA410" s="3532">
        <v>1706</v>
      </c>
      <c r="AB410" s="3532">
        <v>50.33</v>
      </c>
      <c r="AC410" s="3532">
        <f ca="1">'典型户型修正-办公'!S1159</f>
        <v>74</v>
      </c>
      <c r="AD410" s="3532">
        <f ca="1">'典型户型修正-办公'!R1159</f>
        <v>14616</v>
      </c>
      <c r="AE410" s="3532">
        <v>14529</v>
      </c>
    </row>
    <row r="411" spans="9:31" ht="14.25" thickBot="1">
      <c r="I411" s="3536">
        <v>409</v>
      </c>
      <c r="J411" s="3532">
        <v>2</v>
      </c>
      <c r="K411" s="3532">
        <v>1708</v>
      </c>
      <c r="L411" s="3532">
        <v>99.25</v>
      </c>
      <c r="M411" s="3532">
        <f ca="1">'典型户型修正-办公'!S432</f>
        <v>161</v>
      </c>
      <c r="N411" s="3532">
        <f ca="1">'典型户型修正-办公'!R432</f>
        <v>16238</v>
      </c>
      <c r="O411" s="3532">
        <v>16142</v>
      </c>
      <c r="Y411" s="3536">
        <v>409</v>
      </c>
      <c r="Z411" s="3532">
        <v>4</v>
      </c>
      <c r="AA411" s="3532">
        <v>1707</v>
      </c>
      <c r="AB411" s="3532">
        <v>50.33</v>
      </c>
      <c r="AC411" s="3532">
        <f ca="1">'典型户型修正-办公'!S1160</f>
        <v>74</v>
      </c>
      <c r="AD411" s="3532">
        <f ca="1">'典型户型修正-办公'!R1160</f>
        <v>14616</v>
      </c>
      <c r="AE411" s="3532">
        <v>14529</v>
      </c>
    </row>
    <row r="412" spans="9:31" ht="14.25" thickBot="1">
      <c r="I412" s="3536">
        <v>410</v>
      </c>
      <c r="J412" s="3532">
        <v>2</v>
      </c>
      <c r="K412" s="3532">
        <v>1709</v>
      </c>
      <c r="L412" s="3532">
        <v>68.78</v>
      </c>
      <c r="M412" s="3532">
        <f ca="1">'典型户型修正-办公'!S433</f>
        <v>112</v>
      </c>
      <c r="N412" s="3532">
        <f ca="1">'典型户型修正-办公'!R433</f>
        <v>16238</v>
      </c>
      <c r="O412" s="3532">
        <v>16142</v>
      </c>
      <c r="Y412" s="3536">
        <v>410</v>
      </c>
      <c r="Z412" s="3532">
        <v>4</v>
      </c>
      <c r="AA412" s="3532">
        <v>1708</v>
      </c>
      <c r="AB412" s="3532">
        <v>50.33</v>
      </c>
      <c r="AC412" s="3532">
        <f ca="1">'典型户型修正-办公'!S1161</f>
        <v>74</v>
      </c>
      <c r="AD412" s="3532">
        <f ca="1">'典型户型修正-办公'!R1161</f>
        <v>14616</v>
      </c>
      <c r="AE412" s="3532">
        <v>14529</v>
      </c>
    </row>
    <row r="413" spans="9:31" ht="14.25" thickBot="1">
      <c r="I413" s="3536">
        <v>411</v>
      </c>
      <c r="J413" s="3532">
        <v>2</v>
      </c>
      <c r="K413" s="3532">
        <v>1710</v>
      </c>
      <c r="L413" s="3532">
        <v>79.5</v>
      </c>
      <c r="M413" s="3532">
        <f ca="1">'典型户型修正-办公'!S434</f>
        <v>129</v>
      </c>
      <c r="N413" s="3532">
        <f ca="1">'典型户型修正-办公'!R434</f>
        <v>16238</v>
      </c>
      <c r="O413" s="3532">
        <v>16142</v>
      </c>
      <c r="Y413" s="3536">
        <v>411</v>
      </c>
      <c r="Z413" s="3532">
        <v>4</v>
      </c>
      <c r="AA413" s="3532">
        <v>1709</v>
      </c>
      <c r="AB413" s="3532">
        <v>50.33</v>
      </c>
      <c r="AC413" s="3532">
        <f ca="1">'典型户型修正-办公'!S1162</f>
        <v>74</v>
      </c>
      <c r="AD413" s="3532">
        <f ca="1">'典型户型修正-办公'!R1162</f>
        <v>14616</v>
      </c>
      <c r="AE413" s="3532">
        <v>14529</v>
      </c>
    </row>
    <row r="414" spans="9:31" ht="14.25" thickBot="1">
      <c r="I414" s="3536">
        <v>412</v>
      </c>
      <c r="J414" s="3532">
        <v>2</v>
      </c>
      <c r="K414" s="3532">
        <v>1711</v>
      </c>
      <c r="L414" s="3532">
        <v>90.26</v>
      </c>
      <c r="M414" s="3532">
        <f ca="1">'典型户型修正-办公'!S435</f>
        <v>147</v>
      </c>
      <c r="N414" s="3532">
        <f ca="1">'典型户型修正-办公'!R435</f>
        <v>16238</v>
      </c>
      <c r="O414" s="3532">
        <v>16142</v>
      </c>
      <c r="Y414" s="3536">
        <v>412</v>
      </c>
      <c r="Z414" s="3532">
        <v>4</v>
      </c>
      <c r="AA414" s="3532">
        <v>1710</v>
      </c>
      <c r="AB414" s="3532">
        <v>50.33</v>
      </c>
      <c r="AC414" s="3532">
        <f ca="1">'典型户型修正-办公'!S1163</f>
        <v>74</v>
      </c>
      <c r="AD414" s="3532">
        <f ca="1">'典型户型修正-办公'!R1163</f>
        <v>14616</v>
      </c>
      <c r="AE414" s="3532">
        <v>14529</v>
      </c>
    </row>
    <row r="415" spans="9:31" ht="14.25" thickBot="1">
      <c r="I415" s="3536">
        <v>413</v>
      </c>
      <c r="J415" s="3532">
        <v>2</v>
      </c>
      <c r="K415" s="3532">
        <v>1712</v>
      </c>
      <c r="L415" s="3532">
        <v>96.25</v>
      </c>
      <c r="M415" s="3532">
        <f ca="1">'典型户型修正-办公'!S436</f>
        <v>156</v>
      </c>
      <c r="N415" s="3532">
        <f ca="1">'典型户型修正-办公'!R436</f>
        <v>16238</v>
      </c>
      <c r="O415" s="3532">
        <v>16142</v>
      </c>
      <c r="Y415" s="3536">
        <v>413</v>
      </c>
      <c r="Z415" s="3532">
        <v>4</v>
      </c>
      <c r="AA415" s="3532">
        <v>1711</v>
      </c>
      <c r="AB415" s="3532">
        <v>50.33</v>
      </c>
      <c r="AC415" s="3532">
        <f ca="1">'典型户型修正-办公'!S1164</f>
        <v>74</v>
      </c>
      <c r="AD415" s="3532">
        <f ca="1">'典型户型修正-办公'!R1164</f>
        <v>14616</v>
      </c>
      <c r="AE415" s="3532">
        <v>14529</v>
      </c>
    </row>
    <row r="416" spans="9:31" ht="14.25" thickBot="1">
      <c r="I416" s="3536">
        <v>414</v>
      </c>
      <c r="J416" s="3532">
        <v>2</v>
      </c>
      <c r="K416" s="3532">
        <v>1713</v>
      </c>
      <c r="L416" s="3532">
        <v>97.47</v>
      </c>
      <c r="M416" s="3532">
        <f ca="1">'典型户型修正-办公'!S437</f>
        <v>158</v>
      </c>
      <c r="N416" s="3532">
        <f ca="1">'典型户型修正-办公'!R437</f>
        <v>16238</v>
      </c>
      <c r="O416" s="3532">
        <v>16142</v>
      </c>
      <c r="Y416" s="3536">
        <v>414</v>
      </c>
      <c r="Z416" s="3532">
        <v>4</v>
      </c>
      <c r="AA416" s="3532">
        <v>1712</v>
      </c>
      <c r="AB416" s="3532">
        <v>50.33</v>
      </c>
      <c r="AC416" s="3532">
        <f ca="1">'典型户型修正-办公'!S1165</f>
        <v>74</v>
      </c>
      <c r="AD416" s="3532">
        <f ca="1">'典型户型修正-办公'!R1165</f>
        <v>14616</v>
      </c>
      <c r="AE416" s="3532">
        <v>14529</v>
      </c>
    </row>
    <row r="417" spans="9:31" ht="14.25" thickBot="1">
      <c r="I417" s="3536">
        <v>415</v>
      </c>
      <c r="J417" s="3532">
        <v>2</v>
      </c>
      <c r="K417" s="3532">
        <v>1714</v>
      </c>
      <c r="L417" s="3532">
        <v>70.2</v>
      </c>
      <c r="M417" s="3532">
        <f ca="1">'典型户型修正-办公'!S438</f>
        <v>114</v>
      </c>
      <c r="N417" s="3532">
        <f ca="1">'典型户型修正-办公'!R438</f>
        <v>16238</v>
      </c>
      <c r="O417" s="3532">
        <v>16142</v>
      </c>
      <c r="Y417" s="3536">
        <v>415</v>
      </c>
      <c r="Z417" s="3532">
        <v>4</v>
      </c>
      <c r="AA417" s="3532">
        <v>1713</v>
      </c>
      <c r="AB417" s="3532">
        <v>50.33</v>
      </c>
      <c r="AC417" s="3532">
        <f ca="1">'典型户型修正-办公'!S1166</f>
        <v>74</v>
      </c>
      <c r="AD417" s="3532">
        <f ca="1">'典型户型修正-办公'!R1166</f>
        <v>14616</v>
      </c>
      <c r="AE417" s="3532">
        <v>14529</v>
      </c>
    </row>
    <row r="418" spans="9:31" ht="14.25" thickBot="1">
      <c r="I418" s="3647" t="s">
        <v>3400</v>
      </c>
      <c r="J418" s="3648"/>
      <c r="K418" s="3649"/>
      <c r="L418" s="3532">
        <f>SUM(L3:L417)</f>
        <v>21756.31</v>
      </c>
      <c r="M418" s="3532">
        <f ca="1">SUM(M3:M417)</f>
        <v>31777</v>
      </c>
      <c r="N418" s="3532" t="s">
        <v>43</v>
      </c>
      <c r="O418" s="3532" t="s">
        <v>43</v>
      </c>
      <c r="Y418" s="3536">
        <v>416</v>
      </c>
      <c r="Z418" s="3532">
        <v>4</v>
      </c>
      <c r="AA418" s="3532">
        <v>1714</v>
      </c>
      <c r="AB418" s="3532">
        <v>50.33</v>
      </c>
      <c r="AC418" s="3532">
        <f ca="1">'典型户型修正-办公'!S1167</f>
        <v>74</v>
      </c>
      <c r="AD418" s="3532">
        <f ca="1">'典型户型修正-办公'!R1167</f>
        <v>14616</v>
      </c>
      <c r="AE418" s="3532">
        <v>14529</v>
      </c>
    </row>
    <row r="419" spans="9:31" ht="14.25" thickBot="1">
      <c r="Y419" s="3536">
        <v>417</v>
      </c>
      <c r="Z419" s="3532">
        <v>4</v>
      </c>
      <c r="AA419" s="3532">
        <v>1715</v>
      </c>
      <c r="AB419" s="3532">
        <v>50.33</v>
      </c>
      <c r="AC419" s="3532">
        <f ca="1">'典型户型修正-办公'!S1168</f>
        <v>74</v>
      </c>
      <c r="AD419" s="3532">
        <f ca="1">'典型户型修正-办公'!R1168</f>
        <v>14616</v>
      </c>
      <c r="AE419" s="3532">
        <v>14529</v>
      </c>
    </row>
    <row r="420" spans="9:31" ht="14.25" thickBot="1">
      <c r="K420" s="3537" t="s">
        <v>4104</v>
      </c>
      <c r="L420" s="3538">
        <v>21756.31</v>
      </c>
      <c r="M420" s="3538">
        <v>31600</v>
      </c>
      <c r="Y420" s="3536">
        <v>418</v>
      </c>
      <c r="Z420" s="3532">
        <v>4</v>
      </c>
      <c r="AA420" s="3532">
        <v>1716</v>
      </c>
      <c r="AB420" s="3532">
        <v>69.77</v>
      </c>
      <c r="AC420" s="3532">
        <f ca="1">'典型户型修正-办公'!S1169</f>
        <v>103</v>
      </c>
      <c r="AD420" s="3532">
        <f ca="1">'典型户型修正-办公'!R1169</f>
        <v>14762</v>
      </c>
      <c r="AE420" s="3532">
        <v>14674</v>
      </c>
    </row>
    <row r="421" spans="9:31" ht="14.25" thickBot="1">
      <c r="Y421" s="3536">
        <v>419</v>
      </c>
      <c r="Z421" s="3532">
        <v>4</v>
      </c>
      <c r="AA421" s="3532">
        <v>1717</v>
      </c>
      <c r="AB421" s="3532">
        <v>38.65</v>
      </c>
      <c r="AC421" s="3532">
        <f ca="1">'典型户型修正-办公'!S1170</f>
        <v>56</v>
      </c>
      <c r="AD421" s="3532">
        <f ca="1">'典型户型修正-办公'!R1170</f>
        <v>14616</v>
      </c>
      <c r="AE421" s="3532">
        <v>14529</v>
      </c>
    </row>
    <row r="422" spans="9:31" ht="14.25" thickBot="1">
      <c r="Y422" s="3536">
        <v>420</v>
      </c>
      <c r="Z422" s="3532">
        <v>4</v>
      </c>
      <c r="AA422" s="3532">
        <v>1718</v>
      </c>
      <c r="AB422" s="3532">
        <v>41.99</v>
      </c>
      <c r="AC422" s="3532">
        <f ca="1">'典型户型修正-办公'!S1171</f>
        <v>61</v>
      </c>
      <c r="AD422" s="3532">
        <f ca="1">'典型户型修正-办公'!R1171</f>
        <v>14616</v>
      </c>
      <c r="AE422" s="3532">
        <v>14529</v>
      </c>
    </row>
    <row r="423" spans="9:31" ht="14.25" thickBot="1">
      <c r="Y423" s="3536">
        <v>421</v>
      </c>
      <c r="Z423" s="3532">
        <v>4</v>
      </c>
      <c r="AA423" s="3532">
        <v>1719</v>
      </c>
      <c r="AB423" s="3532">
        <v>44.72</v>
      </c>
      <c r="AC423" s="3532">
        <f ca="1">'典型户型修正-办公'!S1172</f>
        <v>65</v>
      </c>
      <c r="AD423" s="3532">
        <f ca="1">'典型户型修正-办公'!R1172</f>
        <v>14616</v>
      </c>
      <c r="AE423" s="3532">
        <v>14529</v>
      </c>
    </row>
    <row r="424" spans="9:31" ht="14.25" thickBot="1">
      <c r="Y424" s="3536">
        <v>422</v>
      </c>
      <c r="Z424" s="3532">
        <v>4</v>
      </c>
      <c r="AA424" s="3532">
        <v>1720</v>
      </c>
      <c r="AB424" s="3532">
        <v>46.83</v>
      </c>
      <c r="AC424" s="3532">
        <f ca="1">'典型户型修正-办公'!S1173</f>
        <v>68</v>
      </c>
      <c r="AD424" s="3532">
        <f ca="1">'典型户型修正-办公'!R1173</f>
        <v>14616</v>
      </c>
      <c r="AE424" s="3532">
        <v>14529</v>
      </c>
    </row>
    <row r="425" spans="9:31" ht="14.25" thickBot="1">
      <c r="Y425" s="3536">
        <v>423</v>
      </c>
      <c r="Z425" s="3532">
        <v>4</v>
      </c>
      <c r="AA425" s="3532">
        <v>1721</v>
      </c>
      <c r="AB425" s="3532">
        <v>48.33</v>
      </c>
      <c r="AC425" s="3532">
        <f ca="1">'典型户型修正-办公'!S1174</f>
        <v>71</v>
      </c>
      <c r="AD425" s="3532">
        <f ca="1">'典型户型修正-办公'!R1174</f>
        <v>14616</v>
      </c>
      <c r="AE425" s="3532">
        <v>14529</v>
      </c>
    </row>
    <row r="426" spans="9:31" ht="14.25" thickBot="1">
      <c r="Y426" s="3536">
        <v>424</v>
      </c>
      <c r="Z426" s="3532">
        <v>4</v>
      </c>
      <c r="AA426" s="3532">
        <v>1722</v>
      </c>
      <c r="AB426" s="3532">
        <v>49.3</v>
      </c>
      <c r="AC426" s="3532">
        <f ca="1">'典型户型修正-办公'!S1175</f>
        <v>72</v>
      </c>
      <c r="AD426" s="3532">
        <f ca="1">'典型户型修正-办公'!R1175</f>
        <v>14616</v>
      </c>
      <c r="AE426" s="3532">
        <v>14529</v>
      </c>
    </row>
    <row r="427" spans="9:31" ht="14.25" thickBot="1">
      <c r="Y427" s="3536">
        <v>425</v>
      </c>
      <c r="Z427" s="3532">
        <v>4</v>
      </c>
      <c r="AA427" s="3532">
        <v>1723</v>
      </c>
      <c r="AB427" s="3532">
        <v>49.59</v>
      </c>
      <c r="AC427" s="3532">
        <f ca="1">'典型户型修正-办公'!S1176</f>
        <v>72</v>
      </c>
      <c r="AD427" s="3532">
        <f ca="1">'典型户型修正-办公'!R1176</f>
        <v>14616</v>
      </c>
      <c r="AE427" s="3532">
        <v>14529</v>
      </c>
    </row>
    <row r="428" spans="9:31" ht="14.25" thickBot="1">
      <c r="Y428" s="3536">
        <v>426</v>
      </c>
      <c r="Z428" s="3532">
        <v>4</v>
      </c>
      <c r="AA428" s="3532">
        <v>1724</v>
      </c>
      <c r="AB428" s="3532">
        <v>49.28</v>
      </c>
      <c r="AC428" s="3532">
        <f ca="1">'典型户型修正-办公'!S1177</f>
        <v>72</v>
      </c>
      <c r="AD428" s="3532">
        <f ca="1">'典型户型修正-办公'!R1177</f>
        <v>14616</v>
      </c>
      <c r="AE428" s="3532">
        <v>14529</v>
      </c>
    </row>
    <row r="429" spans="9:31" ht="14.25" thickBot="1">
      <c r="Y429" s="3536">
        <v>427</v>
      </c>
      <c r="Z429" s="3532">
        <v>4</v>
      </c>
      <c r="AA429" s="3532">
        <v>1725</v>
      </c>
      <c r="AB429" s="3532">
        <v>48.41</v>
      </c>
      <c r="AC429" s="3532">
        <f ca="1">'典型户型修正-办公'!S1178</f>
        <v>71</v>
      </c>
      <c r="AD429" s="3532">
        <f ca="1">'典型户型修正-办公'!R1178</f>
        <v>14616</v>
      </c>
      <c r="AE429" s="3532">
        <v>14529</v>
      </c>
    </row>
    <row r="430" spans="9:31" ht="14.25" thickBot="1">
      <c r="Y430" s="3536">
        <v>428</v>
      </c>
      <c r="Z430" s="3532">
        <v>4</v>
      </c>
      <c r="AA430" s="3532">
        <v>1726</v>
      </c>
      <c r="AB430" s="3532">
        <v>47.44</v>
      </c>
      <c r="AC430" s="3532">
        <f ca="1">'典型户型修正-办公'!S1179</f>
        <v>69</v>
      </c>
      <c r="AD430" s="3532">
        <f ca="1">'典型户型修正-办公'!R1179</f>
        <v>14616</v>
      </c>
      <c r="AE430" s="3532">
        <v>14529</v>
      </c>
    </row>
    <row r="431" spans="9:31" ht="14.25" thickBot="1">
      <c r="Y431" s="3536">
        <v>429</v>
      </c>
      <c r="Z431" s="3532">
        <v>4</v>
      </c>
      <c r="AA431" s="3532">
        <v>1801</v>
      </c>
      <c r="AB431" s="3532">
        <v>52.2</v>
      </c>
      <c r="AC431" s="3532">
        <f ca="1">'典型户型修正-办公'!S1180</f>
        <v>76</v>
      </c>
      <c r="AD431" s="3532">
        <f ca="1">'典型户型修正-办公'!R1180</f>
        <v>14616</v>
      </c>
      <c r="AE431" s="3532">
        <v>14529</v>
      </c>
    </row>
    <row r="432" spans="9:31" ht="14.25" thickBot="1">
      <c r="Y432" s="3536">
        <v>430</v>
      </c>
      <c r="Z432" s="3532">
        <v>4</v>
      </c>
      <c r="AA432" s="3532">
        <v>1802</v>
      </c>
      <c r="AB432" s="3532">
        <v>50.33</v>
      </c>
      <c r="AC432" s="3532">
        <f ca="1">'典型户型修正-办公'!S1181</f>
        <v>74</v>
      </c>
      <c r="AD432" s="3532">
        <f ca="1">'典型户型修正-办公'!R1181</f>
        <v>14616</v>
      </c>
      <c r="AE432" s="3532">
        <v>14529</v>
      </c>
    </row>
    <row r="433" spans="25:31" ht="14.25" thickBot="1">
      <c r="Y433" s="3536">
        <v>431</v>
      </c>
      <c r="Z433" s="3532">
        <v>4</v>
      </c>
      <c r="AA433" s="3532">
        <v>1803</v>
      </c>
      <c r="AB433" s="3532">
        <v>50.33</v>
      </c>
      <c r="AC433" s="3532">
        <f ca="1">'典型户型修正-办公'!S1182</f>
        <v>74</v>
      </c>
      <c r="AD433" s="3532">
        <f ca="1">'典型户型修正-办公'!R1182</f>
        <v>14616</v>
      </c>
      <c r="AE433" s="3532">
        <v>14529</v>
      </c>
    </row>
    <row r="434" spans="25:31" ht="14.25" thickBot="1">
      <c r="Y434" s="3536">
        <v>432</v>
      </c>
      <c r="Z434" s="3532">
        <v>4</v>
      </c>
      <c r="AA434" s="3532">
        <v>1804</v>
      </c>
      <c r="AB434" s="3532">
        <v>50.33</v>
      </c>
      <c r="AC434" s="3532">
        <f ca="1">'典型户型修正-办公'!S1183</f>
        <v>74</v>
      </c>
      <c r="AD434" s="3532">
        <f ca="1">'典型户型修正-办公'!R1183</f>
        <v>14616</v>
      </c>
      <c r="AE434" s="3532">
        <v>14529</v>
      </c>
    </row>
    <row r="435" spans="25:31" ht="14.25" thickBot="1">
      <c r="Y435" s="3536">
        <v>433</v>
      </c>
      <c r="Z435" s="3532">
        <v>4</v>
      </c>
      <c r="AA435" s="3532">
        <v>1805</v>
      </c>
      <c r="AB435" s="3532">
        <v>50.33</v>
      </c>
      <c r="AC435" s="3532">
        <f ca="1">'典型户型修正-办公'!S1184</f>
        <v>74</v>
      </c>
      <c r="AD435" s="3532">
        <f ca="1">'典型户型修正-办公'!R1184</f>
        <v>14616</v>
      </c>
      <c r="AE435" s="3532">
        <v>14529</v>
      </c>
    </row>
    <row r="436" spans="25:31" ht="14.25" thickBot="1">
      <c r="Y436" s="3536">
        <v>434</v>
      </c>
      <c r="Z436" s="3532">
        <v>4</v>
      </c>
      <c r="AA436" s="3532">
        <v>1806</v>
      </c>
      <c r="AB436" s="3532">
        <v>50.33</v>
      </c>
      <c r="AC436" s="3532">
        <f ca="1">'典型户型修正-办公'!S1185</f>
        <v>74</v>
      </c>
      <c r="AD436" s="3532">
        <f ca="1">'典型户型修正-办公'!R1185</f>
        <v>14616</v>
      </c>
      <c r="AE436" s="3532">
        <v>14529</v>
      </c>
    </row>
    <row r="437" spans="25:31" ht="14.25" thickBot="1">
      <c r="Y437" s="3536">
        <v>435</v>
      </c>
      <c r="Z437" s="3532">
        <v>4</v>
      </c>
      <c r="AA437" s="3532">
        <v>1807</v>
      </c>
      <c r="AB437" s="3532">
        <v>50.33</v>
      </c>
      <c r="AC437" s="3532">
        <f ca="1">'典型户型修正-办公'!S1186</f>
        <v>74</v>
      </c>
      <c r="AD437" s="3532">
        <f ca="1">'典型户型修正-办公'!R1186</f>
        <v>14616</v>
      </c>
      <c r="AE437" s="3532">
        <v>14529</v>
      </c>
    </row>
    <row r="438" spans="25:31" ht="14.25" thickBot="1">
      <c r="Y438" s="3536">
        <v>436</v>
      </c>
      <c r="Z438" s="3532">
        <v>4</v>
      </c>
      <c r="AA438" s="3532">
        <v>1808</v>
      </c>
      <c r="AB438" s="3532">
        <v>50.33</v>
      </c>
      <c r="AC438" s="3532">
        <f ca="1">'典型户型修正-办公'!S1187</f>
        <v>74</v>
      </c>
      <c r="AD438" s="3532">
        <f ca="1">'典型户型修正-办公'!R1187</f>
        <v>14616</v>
      </c>
      <c r="AE438" s="3532">
        <v>14529</v>
      </c>
    </row>
    <row r="439" spans="25:31" ht="14.25" thickBot="1">
      <c r="Y439" s="3536">
        <v>437</v>
      </c>
      <c r="Z439" s="3532">
        <v>4</v>
      </c>
      <c r="AA439" s="3532">
        <v>1809</v>
      </c>
      <c r="AB439" s="3532">
        <v>50.33</v>
      </c>
      <c r="AC439" s="3532">
        <f ca="1">'典型户型修正-办公'!S1188</f>
        <v>74</v>
      </c>
      <c r="AD439" s="3532">
        <f ca="1">'典型户型修正-办公'!R1188</f>
        <v>14616</v>
      </c>
      <c r="AE439" s="3532">
        <v>14529</v>
      </c>
    </row>
    <row r="440" spans="25:31" ht="14.25" thickBot="1">
      <c r="Y440" s="3536">
        <v>438</v>
      </c>
      <c r="Z440" s="3532">
        <v>4</v>
      </c>
      <c r="AA440" s="3532">
        <v>1810</v>
      </c>
      <c r="AB440" s="3532">
        <v>50.33</v>
      </c>
      <c r="AC440" s="3532">
        <f ca="1">'典型户型修正-办公'!S1189</f>
        <v>74</v>
      </c>
      <c r="AD440" s="3532">
        <f ca="1">'典型户型修正-办公'!R1189</f>
        <v>14616</v>
      </c>
      <c r="AE440" s="3532">
        <v>14529</v>
      </c>
    </row>
    <row r="441" spans="25:31" ht="14.25" thickBot="1">
      <c r="Y441" s="3536">
        <v>439</v>
      </c>
      <c r="Z441" s="3532">
        <v>4</v>
      </c>
      <c r="AA441" s="3532">
        <v>1811</v>
      </c>
      <c r="AB441" s="3532">
        <v>50.33</v>
      </c>
      <c r="AC441" s="3532">
        <f ca="1">'典型户型修正-办公'!S1190</f>
        <v>74</v>
      </c>
      <c r="AD441" s="3532">
        <f ca="1">'典型户型修正-办公'!R1190</f>
        <v>14616</v>
      </c>
      <c r="AE441" s="3532">
        <v>14529</v>
      </c>
    </row>
    <row r="442" spans="25:31" ht="14.25" thickBot="1">
      <c r="Y442" s="3536">
        <v>440</v>
      </c>
      <c r="Z442" s="3532">
        <v>4</v>
      </c>
      <c r="AA442" s="3532">
        <v>1812</v>
      </c>
      <c r="AB442" s="3532">
        <v>50.33</v>
      </c>
      <c r="AC442" s="3532">
        <f ca="1">'典型户型修正-办公'!S1191</f>
        <v>74</v>
      </c>
      <c r="AD442" s="3532">
        <f ca="1">'典型户型修正-办公'!R1191</f>
        <v>14616</v>
      </c>
      <c r="AE442" s="3532">
        <v>14529</v>
      </c>
    </row>
    <row r="443" spans="25:31" ht="14.25" thickBot="1">
      <c r="Y443" s="3536">
        <v>441</v>
      </c>
      <c r="Z443" s="3532">
        <v>4</v>
      </c>
      <c r="AA443" s="3532">
        <v>1813</v>
      </c>
      <c r="AB443" s="3532">
        <v>50.33</v>
      </c>
      <c r="AC443" s="3532">
        <f ca="1">'典型户型修正-办公'!S1192</f>
        <v>74</v>
      </c>
      <c r="AD443" s="3532">
        <f ca="1">'典型户型修正-办公'!R1192</f>
        <v>14616</v>
      </c>
      <c r="AE443" s="3532">
        <v>14529</v>
      </c>
    </row>
    <row r="444" spans="25:31" ht="14.25" thickBot="1">
      <c r="Y444" s="3536">
        <v>442</v>
      </c>
      <c r="Z444" s="3532">
        <v>4</v>
      </c>
      <c r="AA444" s="3532">
        <v>1814</v>
      </c>
      <c r="AB444" s="3532">
        <v>50.33</v>
      </c>
      <c r="AC444" s="3532">
        <f ca="1">'典型户型修正-办公'!S1193</f>
        <v>74</v>
      </c>
      <c r="AD444" s="3532">
        <f ca="1">'典型户型修正-办公'!R1193</f>
        <v>14616</v>
      </c>
      <c r="AE444" s="3532">
        <v>14529</v>
      </c>
    </row>
    <row r="445" spans="25:31" ht="14.25" thickBot="1">
      <c r="Y445" s="3536">
        <v>443</v>
      </c>
      <c r="Z445" s="3532">
        <v>4</v>
      </c>
      <c r="AA445" s="3532">
        <v>1815</v>
      </c>
      <c r="AB445" s="3532">
        <v>50.33</v>
      </c>
      <c r="AC445" s="3532">
        <f ca="1">'典型户型修正-办公'!S1194</f>
        <v>74</v>
      </c>
      <c r="AD445" s="3532">
        <f ca="1">'典型户型修正-办公'!R1194</f>
        <v>14616</v>
      </c>
      <c r="AE445" s="3532">
        <v>14529</v>
      </c>
    </row>
    <row r="446" spans="25:31" ht="14.25" thickBot="1">
      <c r="Y446" s="3536">
        <v>444</v>
      </c>
      <c r="Z446" s="3532">
        <v>4</v>
      </c>
      <c r="AA446" s="3532">
        <v>1816</v>
      </c>
      <c r="AB446" s="3532">
        <v>69.77</v>
      </c>
      <c r="AC446" s="3532">
        <f ca="1">'典型户型修正-办公'!S1195</f>
        <v>103</v>
      </c>
      <c r="AD446" s="3532">
        <f ca="1">'典型户型修正-办公'!R1195</f>
        <v>14762</v>
      </c>
      <c r="AE446" s="3532">
        <v>14674</v>
      </c>
    </row>
    <row r="447" spans="25:31" ht="14.25" thickBot="1">
      <c r="Y447" s="3536">
        <v>445</v>
      </c>
      <c r="Z447" s="3532">
        <v>4</v>
      </c>
      <c r="AA447" s="3532">
        <v>1817</v>
      </c>
      <c r="AB447" s="3532">
        <v>38.65</v>
      </c>
      <c r="AC447" s="3532">
        <f ca="1">'典型户型修正-办公'!S1196</f>
        <v>56</v>
      </c>
      <c r="AD447" s="3532">
        <f ca="1">'典型户型修正-办公'!R1196</f>
        <v>14616</v>
      </c>
      <c r="AE447" s="3532">
        <v>14529</v>
      </c>
    </row>
    <row r="448" spans="25:31" ht="14.25" thickBot="1">
      <c r="Y448" s="3536">
        <v>446</v>
      </c>
      <c r="Z448" s="3532">
        <v>4</v>
      </c>
      <c r="AA448" s="3532">
        <v>1818</v>
      </c>
      <c r="AB448" s="3532">
        <v>41.99</v>
      </c>
      <c r="AC448" s="3532">
        <f ca="1">'典型户型修正-办公'!S1197</f>
        <v>61</v>
      </c>
      <c r="AD448" s="3532">
        <f ca="1">'典型户型修正-办公'!R1197</f>
        <v>14616</v>
      </c>
      <c r="AE448" s="3532">
        <v>14529</v>
      </c>
    </row>
    <row r="449" spans="25:31" ht="14.25" thickBot="1">
      <c r="Y449" s="3536">
        <v>447</v>
      </c>
      <c r="Z449" s="3532">
        <v>4</v>
      </c>
      <c r="AA449" s="3532">
        <v>1819</v>
      </c>
      <c r="AB449" s="3532">
        <v>44.72</v>
      </c>
      <c r="AC449" s="3532">
        <f ca="1">'典型户型修正-办公'!S1198</f>
        <v>65</v>
      </c>
      <c r="AD449" s="3532">
        <f ca="1">'典型户型修正-办公'!R1198</f>
        <v>14616</v>
      </c>
      <c r="AE449" s="3532">
        <v>14529</v>
      </c>
    </row>
    <row r="450" spans="25:31" ht="14.25" thickBot="1">
      <c r="Y450" s="3536">
        <v>448</v>
      </c>
      <c r="Z450" s="3532">
        <v>4</v>
      </c>
      <c r="AA450" s="3532">
        <v>1820</v>
      </c>
      <c r="AB450" s="3532">
        <v>46.83</v>
      </c>
      <c r="AC450" s="3532">
        <f ca="1">'典型户型修正-办公'!S1199</f>
        <v>68</v>
      </c>
      <c r="AD450" s="3532">
        <f ca="1">'典型户型修正-办公'!R1199</f>
        <v>14616</v>
      </c>
      <c r="AE450" s="3532">
        <v>14529</v>
      </c>
    </row>
    <row r="451" spans="25:31" ht="14.25" thickBot="1">
      <c r="Y451" s="3536">
        <v>449</v>
      </c>
      <c r="Z451" s="3532">
        <v>4</v>
      </c>
      <c r="AA451" s="3532">
        <v>1821</v>
      </c>
      <c r="AB451" s="3532">
        <v>48.33</v>
      </c>
      <c r="AC451" s="3532">
        <f ca="1">'典型户型修正-办公'!S1200</f>
        <v>71</v>
      </c>
      <c r="AD451" s="3532">
        <f ca="1">'典型户型修正-办公'!R1200</f>
        <v>14616</v>
      </c>
      <c r="AE451" s="3532">
        <v>14529</v>
      </c>
    </row>
    <row r="452" spans="25:31" ht="14.25" thickBot="1">
      <c r="Y452" s="3536">
        <v>450</v>
      </c>
      <c r="Z452" s="3532">
        <v>4</v>
      </c>
      <c r="AA452" s="3532">
        <v>1822</v>
      </c>
      <c r="AB452" s="3532">
        <v>49.3</v>
      </c>
      <c r="AC452" s="3532">
        <f ca="1">'典型户型修正-办公'!S1201</f>
        <v>72</v>
      </c>
      <c r="AD452" s="3532">
        <f ca="1">'典型户型修正-办公'!R1201</f>
        <v>14616</v>
      </c>
      <c r="AE452" s="3532">
        <v>14529</v>
      </c>
    </row>
    <row r="453" spans="25:31" ht="14.25" thickBot="1">
      <c r="Y453" s="3536">
        <v>451</v>
      </c>
      <c r="Z453" s="3532">
        <v>4</v>
      </c>
      <c r="AA453" s="3532">
        <v>1823</v>
      </c>
      <c r="AB453" s="3532">
        <v>49.59</v>
      </c>
      <c r="AC453" s="3532">
        <f ca="1">'典型户型修正-办公'!S1202</f>
        <v>72</v>
      </c>
      <c r="AD453" s="3532">
        <f ca="1">'典型户型修正-办公'!R1202</f>
        <v>14616</v>
      </c>
      <c r="AE453" s="3532">
        <v>14529</v>
      </c>
    </row>
    <row r="454" spans="25:31" ht="14.25" thickBot="1">
      <c r="Y454" s="3536">
        <v>452</v>
      </c>
      <c r="Z454" s="3532">
        <v>4</v>
      </c>
      <c r="AA454" s="3532">
        <v>1824</v>
      </c>
      <c r="AB454" s="3532">
        <v>49.28</v>
      </c>
      <c r="AC454" s="3532">
        <f ca="1">'典型户型修正-办公'!S1203</f>
        <v>72</v>
      </c>
      <c r="AD454" s="3532">
        <f ca="1">'典型户型修正-办公'!R1203</f>
        <v>14616</v>
      </c>
      <c r="AE454" s="3532">
        <v>14529</v>
      </c>
    </row>
    <row r="455" spans="25:31" ht="14.25" thickBot="1">
      <c r="Y455" s="3536">
        <v>453</v>
      </c>
      <c r="Z455" s="3532">
        <v>4</v>
      </c>
      <c r="AA455" s="3532">
        <v>1825</v>
      </c>
      <c r="AB455" s="3532">
        <v>48.41</v>
      </c>
      <c r="AC455" s="3532">
        <f ca="1">'典型户型修正-办公'!S1204</f>
        <v>71</v>
      </c>
      <c r="AD455" s="3532">
        <f ca="1">'典型户型修正-办公'!R1204</f>
        <v>14616</v>
      </c>
      <c r="AE455" s="3532">
        <v>14529</v>
      </c>
    </row>
    <row r="456" spans="25:31" ht="14.25" thickBot="1">
      <c r="Y456" s="3536">
        <v>454</v>
      </c>
      <c r="Z456" s="3532">
        <v>4</v>
      </c>
      <c r="AA456" s="3532">
        <v>1826</v>
      </c>
      <c r="AB456" s="3532">
        <v>47.44</v>
      </c>
      <c r="AC456" s="3532">
        <f ca="1">'典型户型修正-办公'!S1205</f>
        <v>69</v>
      </c>
      <c r="AD456" s="3532">
        <f ca="1">'典型户型修正-办公'!R1205</f>
        <v>14616</v>
      </c>
      <c r="AE456" s="3532">
        <v>14529</v>
      </c>
    </row>
    <row r="457" spans="25:31" ht="14.25" thickBot="1">
      <c r="Y457" s="3536">
        <v>455</v>
      </c>
      <c r="Z457" s="3532">
        <v>4</v>
      </c>
      <c r="AA457" s="3532">
        <v>1901</v>
      </c>
      <c r="AB457" s="3532">
        <v>52.2</v>
      </c>
      <c r="AC457" s="3532">
        <f ca="1">'典型户型修正-办公'!S1206</f>
        <v>76</v>
      </c>
      <c r="AD457" s="3532">
        <f ca="1">'典型户型修正-办公'!R1206</f>
        <v>14616</v>
      </c>
      <c r="AE457" s="3532">
        <v>14529</v>
      </c>
    </row>
    <row r="458" spans="25:31" ht="14.25" thickBot="1">
      <c r="Y458" s="3536">
        <v>456</v>
      </c>
      <c r="Z458" s="3532">
        <v>4</v>
      </c>
      <c r="AA458" s="3532">
        <v>1902</v>
      </c>
      <c r="AB458" s="3532">
        <v>50.33</v>
      </c>
      <c r="AC458" s="3532">
        <f ca="1">'典型户型修正-办公'!S1207</f>
        <v>74</v>
      </c>
      <c r="AD458" s="3532">
        <f ca="1">'典型户型修正-办公'!R1207</f>
        <v>14616</v>
      </c>
      <c r="AE458" s="3532">
        <v>14529</v>
      </c>
    </row>
    <row r="459" spans="25:31" ht="14.25" thickBot="1">
      <c r="Y459" s="3536">
        <v>457</v>
      </c>
      <c r="Z459" s="3532">
        <v>4</v>
      </c>
      <c r="AA459" s="3532">
        <v>1903</v>
      </c>
      <c r="AB459" s="3532">
        <v>50.33</v>
      </c>
      <c r="AC459" s="3532">
        <f ca="1">'典型户型修正-办公'!S1208</f>
        <v>74</v>
      </c>
      <c r="AD459" s="3532">
        <f ca="1">'典型户型修正-办公'!R1208</f>
        <v>14616</v>
      </c>
      <c r="AE459" s="3532">
        <v>14529</v>
      </c>
    </row>
    <row r="460" spans="25:31" ht="14.25" thickBot="1">
      <c r="Y460" s="3536">
        <v>458</v>
      </c>
      <c r="Z460" s="3532">
        <v>4</v>
      </c>
      <c r="AA460" s="3532">
        <v>1904</v>
      </c>
      <c r="AB460" s="3532">
        <v>50.33</v>
      </c>
      <c r="AC460" s="3532">
        <f ca="1">'典型户型修正-办公'!S1209</f>
        <v>74</v>
      </c>
      <c r="AD460" s="3532">
        <f ca="1">'典型户型修正-办公'!R1209</f>
        <v>14616</v>
      </c>
      <c r="AE460" s="3532">
        <v>14529</v>
      </c>
    </row>
    <row r="461" spans="25:31" ht="14.25" thickBot="1">
      <c r="Y461" s="3536">
        <v>459</v>
      </c>
      <c r="Z461" s="3532">
        <v>4</v>
      </c>
      <c r="AA461" s="3532">
        <v>1905</v>
      </c>
      <c r="AB461" s="3532">
        <v>50.33</v>
      </c>
      <c r="AC461" s="3532">
        <f ca="1">'典型户型修正-办公'!S1210</f>
        <v>74</v>
      </c>
      <c r="AD461" s="3532">
        <f ca="1">'典型户型修正-办公'!R1210</f>
        <v>14616</v>
      </c>
      <c r="AE461" s="3532">
        <v>14529</v>
      </c>
    </row>
    <row r="462" spans="25:31" ht="14.25" thickBot="1">
      <c r="Y462" s="3536">
        <v>460</v>
      </c>
      <c r="Z462" s="3532">
        <v>4</v>
      </c>
      <c r="AA462" s="3532">
        <v>1906</v>
      </c>
      <c r="AB462" s="3532">
        <v>50.33</v>
      </c>
      <c r="AC462" s="3532">
        <f ca="1">'典型户型修正-办公'!S1211</f>
        <v>74</v>
      </c>
      <c r="AD462" s="3532">
        <f ca="1">'典型户型修正-办公'!R1211</f>
        <v>14616</v>
      </c>
      <c r="AE462" s="3532">
        <v>14529</v>
      </c>
    </row>
    <row r="463" spans="25:31" ht="14.25" thickBot="1">
      <c r="Y463" s="3536">
        <v>461</v>
      </c>
      <c r="Z463" s="3532">
        <v>4</v>
      </c>
      <c r="AA463" s="3532">
        <v>1907</v>
      </c>
      <c r="AB463" s="3532">
        <v>50.33</v>
      </c>
      <c r="AC463" s="3532">
        <f ca="1">'典型户型修正-办公'!S1212</f>
        <v>74</v>
      </c>
      <c r="AD463" s="3532">
        <f ca="1">'典型户型修正-办公'!R1212</f>
        <v>14616</v>
      </c>
      <c r="AE463" s="3532">
        <v>14529</v>
      </c>
    </row>
    <row r="464" spans="25:31" ht="14.25" thickBot="1">
      <c r="Y464" s="3536">
        <v>462</v>
      </c>
      <c r="Z464" s="3532">
        <v>4</v>
      </c>
      <c r="AA464" s="3532">
        <v>1908</v>
      </c>
      <c r="AB464" s="3532">
        <v>50.33</v>
      </c>
      <c r="AC464" s="3532">
        <f ca="1">'典型户型修正-办公'!S1213</f>
        <v>74</v>
      </c>
      <c r="AD464" s="3532">
        <f ca="1">'典型户型修正-办公'!R1213</f>
        <v>14616</v>
      </c>
      <c r="AE464" s="3532">
        <v>14529</v>
      </c>
    </row>
    <row r="465" spans="25:31" ht="14.25" thickBot="1">
      <c r="Y465" s="3536">
        <v>463</v>
      </c>
      <c r="Z465" s="3532">
        <v>4</v>
      </c>
      <c r="AA465" s="3532">
        <v>1909</v>
      </c>
      <c r="AB465" s="3532">
        <v>50.33</v>
      </c>
      <c r="AC465" s="3532">
        <f ca="1">'典型户型修正-办公'!S1214</f>
        <v>74</v>
      </c>
      <c r="AD465" s="3532">
        <f ca="1">'典型户型修正-办公'!R1214</f>
        <v>14616</v>
      </c>
      <c r="AE465" s="3532">
        <v>14529</v>
      </c>
    </row>
    <row r="466" spans="25:31" ht="14.25" thickBot="1">
      <c r="Y466" s="3536">
        <v>464</v>
      </c>
      <c r="Z466" s="3532">
        <v>4</v>
      </c>
      <c r="AA466" s="3532">
        <v>1910</v>
      </c>
      <c r="AB466" s="3532">
        <v>50.33</v>
      </c>
      <c r="AC466" s="3532">
        <f ca="1">'典型户型修正-办公'!S1215</f>
        <v>74</v>
      </c>
      <c r="AD466" s="3532">
        <f ca="1">'典型户型修正-办公'!R1215</f>
        <v>14616</v>
      </c>
      <c r="AE466" s="3532">
        <v>14529</v>
      </c>
    </row>
    <row r="467" spans="25:31" ht="14.25" thickBot="1">
      <c r="Y467" s="3536">
        <v>465</v>
      </c>
      <c r="Z467" s="3532">
        <v>4</v>
      </c>
      <c r="AA467" s="3532">
        <v>1911</v>
      </c>
      <c r="AB467" s="3532">
        <v>50.33</v>
      </c>
      <c r="AC467" s="3532">
        <f ca="1">'典型户型修正-办公'!S1216</f>
        <v>74</v>
      </c>
      <c r="AD467" s="3532">
        <f ca="1">'典型户型修正-办公'!R1216</f>
        <v>14616</v>
      </c>
      <c r="AE467" s="3532">
        <v>14529</v>
      </c>
    </row>
    <row r="468" spans="25:31" ht="14.25" thickBot="1">
      <c r="Y468" s="3536">
        <v>466</v>
      </c>
      <c r="Z468" s="3532">
        <v>4</v>
      </c>
      <c r="AA468" s="3532">
        <v>1912</v>
      </c>
      <c r="AB468" s="3532">
        <v>50.33</v>
      </c>
      <c r="AC468" s="3532">
        <f ca="1">'典型户型修正-办公'!S1217</f>
        <v>74</v>
      </c>
      <c r="AD468" s="3532">
        <f ca="1">'典型户型修正-办公'!R1217</f>
        <v>14616</v>
      </c>
      <c r="AE468" s="3532">
        <v>14529</v>
      </c>
    </row>
    <row r="469" spans="25:31" ht="14.25" thickBot="1">
      <c r="Y469" s="3536">
        <v>467</v>
      </c>
      <c r="Z469" s="3532">
        <v>4</v>
      </c>
      <c r="AA469" s="3532">
        <v>1913</v>
      </c>
      <c r="AB469" s="3532">
        <v>50.33</v>
      </c>
      <c r="AC469" s="3532">
        <f ca="1">'典型户型修正-办公'!S1218</f>
        <v>74</v>
      </c>
      <c r="AD469" s="3532">
        <f ca="1">'典型户型修正-办公'!R1218</f>
        <v>14616</v>
      </c>
      <c r="AE469" s="3532">
        <v>14529</v>
      </c>
    </row>
    <row r="470" spans="25:31" ht="14.25" thickBot="1">
      <c r="Y470" s="3536">
        <v>468</v>
      </c>
      <c r="Z470" s="3532">
        <v>4</v>
      </c>
      <c r="AA470" s="3532">
        <v>1914</v>
      </c>
      <c r="AB470" s="3532">
        <v>50.33</v>
      </c>
      <c r="AC470" s="3532">
        <f ca="1">'典型户型修正-办公'!S1219</f>
        <v>74</v>
      </c>
      <c r="AD470" s="3532">
        <f ca="1">'典型户型修正-办公'!R1219</f>
        <v>14616</v>
      </c>
      <c r="AE470" s="3532">
        <v>14529</v>
      </c>
    </row>
    <row r="471" spans="25:31" ht="14.25" thickBot="1">
      <c r="Y471" s="3536">
        <v>469</v>
      </c>
      <c r="Z471" s="3532">
        <v>4</v>
      </c>
      <c r="AA471" s="3532">
        <v>1915</v>
      </c>
      <c r="AB471" s="3532">
        <v>50.33</v>
      </c>
      <c r="AC471" s="3532">
        <f ca="1">'典型户型修正-办公'!S1220</f>
        <v>74</v>
      </c>
      <c r="AD471" s="3532">
        <f ca="1">'典型户型修正-办公'!R1220</f>
        <v>14616</v>
      </c>
      <c r="AE471" s="3532">
        <v>14529</v>
      </c>
    </row>
    <row r="472" spans="25:31" ht="14.25" thickBot="1">
      <c r="Y472" s="3536">
        <v>470</v>
      </c>
      <c r="Z472" s="3532">
        <v>4</v>
      </c>
      <c r="AA472" s="3532">
        <v>1916</v>
      </c>
      <c r="AB472" s="3532">
        <v>69.77</v>
      </c>
      <c r="AC472" s="3532">
        <f ca="1">'典型户型修正-办公'!S1221</f>
        <v>103</v>
      </c>
      <c r="AD472" s="3532">
        <f ca="1">'典型户型修正-办公'!R1221</f>
        <v>14762</v>
      </c>
      <c r="AE472" s="3532">
        <v>14674</v>
      </c>
    </row>
    <row r="473" spans="25:31" ht="14.25" thickBot="1">
      <c r="Y473" s="3536">
        <v>471</v>
      </c>
      <c r="Z473" s="3532">
        <v>4</v>
      </c>
      <c r="AA473" s="3532">
        <v>1917</v>
      </c>
      <c r="AB473" s="3532">
        <v>38.65</v>
      </c>
      <c r="AC473" s="3532">
        <f ca="1">'典型户型修正-办公'!S1222</f>
        <v>56</v>
      </c>
      <c r="AD473" s="3532">
        <f ca="1">'典型户型修正-办公'!R1222</f>
        <v>14616</v>
      </c>
      <c r="AE473" s="3532">
        <v>14529</v>
      </c>
    </row>
    <row r="474" spans="25:31" ht="14.25" thickBot="1">
      <c r="Y474" s="3536">
        <v>472</v>
      </c>
      <c r="Z474" s="3532">
        <v>4</v>
      </c>
      <c r="AA474" s="3532">
        <v>1918</v>
      </c>
      <c r="AB474" s="3532">
        <v>41.99</v>
      </c>
      <c r="AC474" s="3532">
        <f ca="1">'典型户型修正-办公'!S1223</f>
        <v>61</v>
      </c>
      <c r="AD474" s="3532">
        <f ca="1">'典型户型修正-办公'!R1223</f>
        <v>14616</v>
      </c>
      <c r="AE474" s="3532">
        <v>14529</v>
      </c>
    </row>
    <row r="475" spans="25:31" ht="14.25" thickBot="1">
      <c r="Y475" s="3536">
        <v>473</v>
      </c>
      <c r="Z475" s="3532">
        <v>4</v>
      </c>
      <c r="AA475" s="3532">
        <v>1919</v>
      </c>
      <c r="AB475" s="3532">
        <v>44.72</v>
      </c>
      <c r="AC475" s="3532">
        <f ca="1">'典型户型修正-办公'!S1224</f>
        <v>65</v>
      </c>
      <c r="AD475" s="3532">
        <f ca="1">'典型户型修正-办公'!R1224</f>
        <v>14616</v>
      </c>
      <c r="AE475" s="3532">
        <v>14529</v>
      </c>
    </row>
    <row r="476" spans="25:31" ht="14.25" thickBot="1">
      <c r="Y476" s="3536">
        <v>474</v>
      </c>
      <c r="Z476" s="3532">
        <v>4</v>
      </c>
      <c r="AA476" s="3532">
        <v>1920</v>
      </c>
      <c r="AB476" s="3532">
        <v>46.83</v>
      </c>
      <c r="AC476" s="3532">
        <f ca="1">'典型户型修正-办公'!S1225</f>
        <v>68</v>
      </c>
      <c r="AD476" s="3532">
        <f ca="1">'典型户型修正-办公'!R1225</f>
        <v>14616</v>
      </c>
      <c r="AE476" s="3532">
        <v>14529</v>
      </c>
    </row>
    <row r="477" spans="25:31" ht="14.25" thickBot="1">
      <c r="Y477" s="3536">
        <v>475</v>
      </c>
      <c r="Z477" s="3532">
        <v>4</v>
      </c>
      <c r="AA477" s="3532">
        <v>1921</v>
      </c>
      <c r="AB477" s="3532">
        <v>48.33</v>
      </c>
      <c r="AC477" s="3532">
        <f ca="1">'典型户型修正-办公'!S1226</f>
        <v>71</v>
      </c>
      <c r="AD477" s="3532">
        <f ca="1">'典型户型修正-办公'!R1226</f>
        <v>14616</v>
      </c>
      <c r="AE477" s="3532">
        <v>14529</v>
      </c>
    </row>
    <row r="478" spans="25:31" ht="14.25" thickBot="1">
      <c r="Y478" s="3536">
        <v>476</v>
      </c>
      <c r="Z478" s="3532">
        <v>4</v>
      </c>
      <c r="AA478" s="3532">
        <v>1922</v>
      </c>
      <c r="AB478" s="3532">
        <v>49.3</v>
      </c>
      <c r="AC478" s="3532">
        <f ca="1">'典型户型修正-办公'!S1227</f>
        <v>72</v>
      </c>
      <c r="AD478" s="3532">
        <f ca="1">'典型户型修正-办公'!R1227</f>
        <v>14616</v>
      </c>
      <c r="AE478" s="3532">
        <v>14529</v>
      </c>
    </row>
    <row r="479" spans="25:31" ht="14.25" thickBot="1">
      <c r="Y479" s="3536">
        <v>477</v>
      </c>
      <c r="Z479" s="3532">
        <v>4</v>
      </c>
      <c r="AA479" s="3532">
        <v>1923</v>
      </c>
      <c r="AB479" s="3532">
        <v>49.59</v>
      </c>
      <c r="AC479" s="3532">
        <f ca="1">'典型户型修正-办公'!S1228</f>
        <v>72</v>
      </c>
      <c r="AD479" s="3532">
        <f ca="1">'典型户型修正-办公'!R1228</f>
        <v>14616</v>
      </c>
      <c r="AE479" s="3532">
        <v>14529</v>
      </c>
    </row>
    <row r="480" spans="25:31" ht="14.25" thickBot="1">
      <c r="Y480" s="3536">
        <v>478</v>
      </c>
      <c r="Z480" s="3532">
        <v>4</v>
      </c>
      <c r="AA480" s="3532">
        <v>1924</v>
      </c>
      <c r="AB480" s="3532">
        <v>49.28</v>
      </c>
      <c r="AC480" s="3532">
        <f ca="1">'典型户型修正-办公'!S1229</f>
        <v>72</v>
      </c>
      <c r="AD480" s="3532">
        <f ca="1">'典型户型修正-办公'!R1229</f>
        <v>14616</v>
      </c>
      <c r="AE480" s="3532">
        <v>14529</v>
      </c>
    </row>
    <row r="481" spans="25:31" ht="14.25" thickBot="1">
      <c r="Y481" s="3536">
        <v>479</v>
      </c>
      <c r="Z481" s="3532">
        <v>4</v>
      </c>
      <c r="AA481" s="3532">
        <v>1925</v>
      </c>
      <c r="AB481" s="3532">
        <v>48.41</v>
      </c>
      <c r="AC481" s="3532">
        <f ca="1">'典型户型修正-办公'!S1230</f>
        <v>71</v>
      </c>
      <c r="AD481" s="3532">
        <f ca="1">'典型户型修正-办公'!R1230</f>
        <v>14616</v>
      </c>
      <c r="AE481" s="3532">
        <v>14529</v>
      </c>
    </row>
    <row r="482" spans="25:31" ht="14.25" thickBot="1">
      <c r="Y482" s="3536">
        <v>480</v>
      </c>
      <c r="Z482" s="3532">
        <v>4</v>
      </c>
      <c r="AA482" s="3532">
        <v>1926</v>
      </c>
      <c r="AB482" s="3532">
        <v>47.44</v>
      </c>
      <c r="AC482" s="3532">
        <f ca="1">'典型户型修正-办公'!S1231</f>
        <v>69</v>
      </c>
      <c r="AD482" s="3532">
        <f ca="1">'典型户型修正-办公'!R1231</f>
        <v>14616</v>
      </c>
      <c r="AE482" s="3532">
        <v>14529</v>
      </c>
    </row>
    <row r="483" spans="25:31" ht="14.25" thickBot="1">
      <c r="Y483" s="3536">
        <v>481</v>
      </c>
      <c r="Z483" s="3532">
        <v>4</v>
      </c>
      <c r="AA483" s="3532">
        <v>2001</v>
      </c>
      <c r="AB483" s="3532">
        <v>52.2</v>
      </c>
      <c r="AC483" s="3532">
        <f ca="1">'典型户型修正-办公'!S1232</f>
        <v>76</v>
      </c>
      <c r="AD483" s="3532">
        <f ca="1">'典型户型修正-办公'!R1232</f>
        <v>14616</v>
      </c>
      <c r="AE483" s="3532">
        <v>14529</v>
      </c>
    </row>
    <row r="484" spans="25:31" ht="14.25" thickBot="1">
      <c r="Y484" s="3536">
        <v>482</v>
      </c>
      <c r="Z484" s="3532">
        <v>4</v>
      </c>
      <c r="AA484" s="3532">
        <v>2002</v>
      </c>
      <c r="AB484" s="3532">
        <v>50.33</v>
      </c>
      <c r="AC484" s="3532">
        <f ca="1">'典型户型修正-办公'!S1233</f>
        <v>74</v>
      </c>
      <c r="AD484" s="3532">
        <f ca="1">'典型户型修正-办公'!R1233</f>
        <v>14616</v>
      </c>
      <c r="AE484" s="3532">
        <v>14529</v>
      </c>
    </row>
    <row r="485" spans="25:31" ht="14.25" thickBot="1">
      <c r="Y485" s="3536">
        <v>483</v>
      </c>
      <c r="Z485" s="3532">
        <v>4</v>
      </c>
      <c r="AA485" s="3532">
        <v>2003</v>
      </c>
      <c r="AB485" s="3532">
        <v>50.33</v>
      </c>
      <c r="AC485" s="3532">
        <f ca="1">'典型户型修正-办公'!S1234</f>
        <v>74</v>
      </c>
      <c r="AD485" s="3532">
        <f ca="1">'典型户型修正-办公'!R1234</f>
        <v>14616</v>
      </c>
      <c r="AE485" s="3532">
        <v>14529</v>
      </c>
    </row>
    <row r="486" spans="25:31" ht="14.25" thickBot="1">
      <c r="Y486" s="3536">
        <v>484</v>
      </c>
      <c r="Z486" s="3532">
        <v>4</v>
      </c>
      <c r="AA486" s="3532">
        <v>2004</v>
      </c>
      <c r="AB486" s="3532">
        <v>50.33</v>
      </c>
      <c r="AC486" s="3532">
        <f ca="1">'典型户型修正-办公'!S1235</f>
        <v>74</v>
      </c>
      <c r="AD486" s="3532">
        <f ca="1">'典型户型修正-办公'!R1235</f>
        <v>14616</v>
      </c>
      <c r="AE486" s="3532">
        <v>14529</v>
      </c>
    </row>
    <row r="487" spans="25:31" ht="14.25" thickBot="1">
      <c r="Y487" s="3536">
        <v>485</v>
      </c>
      <c r="Z487" s="3532">
        <v>4</v>
      </c>
      <c r="AA487" s="3532">
        <v>2005</v>
      </c>
      <c r="AB487" s="3532">
        <v>50.33</v>
      </c>
      <c r="AC487" s="3532">
        <f ca="1">'典型户型修正-办公'!S1236</f>
        <v>74</v>
      </c>
      <c r="AD487" s="3532">
        <f ca="1">'典型户型修正-办公'!R1236</f>
        <v>14616</v>
      </c>
      <c r="AE487" s="3532">
        <v>14529</v>
      </c>
    </row>
    <row r="488" spans="25:31" ht="14.25" thickBot="1">
      <c r="Y488" s="3536">
        <v>486</v>
      </c>
      <c r="Z488" s="3532">
        <v>4</v>
      </c>
      <c r="AA488" s="3532">
        <v>2006</v>
      </c>
      <c r="AB488" s="3532">
        <v>50.33</v>
      </c>
      <c r="AC488" s="3532">
        <f ca="1">'典型户型修正-办公'!S1237</f>
        <v>74</v>
      </c>
      <c r="AD488" s="3532">
        <f ca="1">'典型户型修正-办公'!R1237</f>
        <v>14616</v>
      </c>
      <c r="AE488" s="3532">
        <v>14529</v>
      </c>
    </row>
    <row r="489" spans="25:31" ht="14.25" thickBot="1">
      <c r="Y489" s="3536">
        <v>487</v>
      </c>
      <c r="Z489" s="3532">
        <v>4</v>
      </c>
      <c r="AA489" s="3532">
        <v>2007</v>
      </c>
      <c r="AB489" s="3532">
        <v>50.33</v>
      </c>
      <c r="AC489" s="3532">
        <f ca="1">'典型户型修正-办公'!S1238</f>
        <v>74</v>
      </c>
      <c r="AD489" s="3532">
        <f ca="1">'典型户型修正-办公'!R1238</f>
        <v>14616</v>
      </c>
      <c r="AE489" s="3532">
        <v>14529</v>
      </c>
    </row>
    <row r="490" spans="25:31" ht="14.25" thickBot="1">
      <c r="Y490" s="3536">
        <v>488</v>
      </c>
      <c r="Z490" s="3532">
        <v>4</v>
      </c>
      <c r="AA490" s="3532">
        <v>2008</v>
      </c>
      <c r="AB490" s="3532">
        <v>50.33</v>
      </c>
      <c r="AC490" s="3532">
        <f ca="1">'典型户型修正-办公'!S1239</f>
        <v>74</v>
      </c>
      <c r="AD490" s="3532">
        <f ca="1">'典型户型修正-办公'!R1239</f>
        <v>14616</v>
      </c>
      <c r="AE490" s="3532">
        <v>14529</v>
      </c>
    </row>
    <row r="491" spans="25:31" ht="14.25" thickBot="1">
      <c r="Y491" s="3536">
        <v>489</v>
      </c>
      <c r="Z491" s="3532">
        <v>4</v>
      </c>
      <c r="AA491" s="3532">
        <v>2009</v>
      </c>
      <c r="AB491" s="3532">
        <v>50.33</v>
      </c>
      <c r="AC491" s="3532">
        <f ca="1">'典型户型修正-办公'!S1240</f>
        <v>74</v>
      </c>
      <c r="AD491" s="3532">
        <f ca="1">'典型户型修正-办公'!R1240</f>
        <v>14616</v>
      </c>
      <c r="AE491" s="3532">
        <v>14529</v>
      </c>
    </row>
    <row r="492" spans="25:31" ht="14.25" thickBot="1">
      <c r="Y492" s="3536">
        <v>490</v>
      </c>
      <c r="Z492" s="3532">
        <v>4</v>
      </c>
      <c r="AA492" s="3532">
        <v>2010</v>
      </c>
      <c r="AB492" s="3532">
        <v>50.33</v>
      </c>
      <c r="AC492" s="3532">
        <f ca="1">'典型户型修正-办公'!S1241</f>
        <v>74</v>
      </c>
      <c r="AD492" s="3532">
        <f ca="1">'典型户型修正-办公'!R1241</f>
        <v>14616</v>
      </c>
      <c r="AE492" s="3532">
        <v>14529</v>
      </c>
    </row>
    <row r="493" spans="25:31" ht="14.25" thickBot="1">
      <c r="Y493" s="3536">
        <v>491</v>
      </c>
      <c r="Z493" s="3532">
        <v>4</v>
      </c>
      <c r="AA493" s="3532">
        <v>2011</v>
      </c>
      <c r="AB493" s="3532">
        <v>50.33</v>
      </c>
      <c r="AC493" s="3532">
        <f ca="1">'典型户型修正-办公'!S1242</f>
        <v>74</v>
      </c>
      <c r="AD493" s="3532">
        <f ca="1">'典型户型修正-办公'!R1242</f>
        <v>14616</v>
      </c>
      <c r="AE493" s="3532">
        <v>14529</v>
      </c>
    </row>
    <row r="494" spans="25:31" ht="14.25" thickBot="1">
      <c r="Y494" s="3536">
        <v>492</v>
      </c>
      <c r="Z494" s="3532">
        <v>4</v>
      </c>
      <c r="AA494" s="3532">
        <v>2012</v>
      </c>
      <c r="AB494" s="3532">
        <v>50.33</v>
      </c>
      <c r="AC494" s="3532">
        <f ca="1">'典型户型修正-办公'!S1243</f>
        <v>74</v>
      </c>
      <c r="AD494" s="3532">
        <f ca="1">'典型户型修正-办公'!R1243</f>
        <v>14616</v>
      </c>
      <c r="AE494" s="3532">
        <v>14529</v>
      </c>
    </row>
    <row r="495" spans="25:31" ht="14.25" thickBot="1">
      <c r="Y495" s="3536">
        <v>493</v>
      </c>
      <c r="Z495" s="3532">
        <v>4</v>
      </c>
      <c r="AA495" s="3532">
        <v>2013</v>
      </c>
      <c r="AB495" s="3532">
        <v>50.33</v>
      </c>
      <c r="AC495" s="3532">
        <f ca="1">'典型户型修正-办公'!S1244</f>
        <v>74</v>
      </c>
      <c r="AD495" s="3532">
        <f ca="1">'典型户型修正-办公'!R1244</f>
        <v>14616</v>
      </c>
      <c r="AE495" s="3532">
        <v>14529</v>
      </c>
    </row>
    <row r="496" spans="25:31" ht="14.25" thickBot="1">
      <c r="Y496" s="3536">
        <v>494</v>
      </c>
      <c r="Z496" s="3532">
        <v>4</v>
      </c>
      <c r="AA496" s="3532">
        <v>2014</v>
      </c>
      <c r="AB496" s="3532">
        <v>50.33</v>
      </c>
      <c r="AC496" s="3532">
        <f ca="1">'典型户型修正-办公'!S1245</f>
        <v>74</v>
      </c>
      <c r="AD496" s="3532">
        <f ca="1">'典型户型修正-办公'!R1245</f>
        <v>14616</v>
      </c>
      <c r="AE496" s="3532">
        <v>14529</v>
      </c>
    </row>
    <row r="497" spans="25:31" ht="14.25" thickBot="1">
      <c r="Y497" s="3536">
        <v>495</v>
      </c>
      <c r="Z497" s="3532">
        <v>4</v>
      </c>
      <c r="AA497" s="3532">
        <v>2015</v>
      </c>
      <c r="AB497" s="3532">
        <v>50.33</v>
      </c>
      <c r="AC497" s="3532">
        <f ca="1">'典型户型修正-办公'!S1246</f>
        <v>74</v>
      </c>
      <c r="AD497" s="3532">
        <f ca="1">'典型户型修正-办公'!R1246</f>
        <v>14616</v>
      </c>
      <c r="AE497" s="3532">
        <v>14529</v>
      </c>
    </row>
    <row r="498" spans="25:31" ht="14.25" thickBot="1">
      <c r="Y498" s="3536">
        <v>496</v>
      </c>
      <c r="Z498" s="3532">
        <v>4</v>
      </c>
      <c r="AA498" s="3532">
        <v>2016</v>
      </c>
      <c r="AB498" s="3532">
        <v>69.77</v>
      </c>
      <c r="AC498" s="3532">
        <f ca="1">'典型户型修正-办公'!S1247</f>
        <v>103</v>
      </c>
      <c r="AD498" s="3532">
        <f ca="1">'典型户型修正-办公'!R1247</f>
        <v>14762</v>
      </c>
      <c r="AE498" s="3532">
        <v>14674</v>
      </c>
    </row>
    <row r="499" spans="25:31" ht="14.25" thickBot="1">
      <c r="Y499" s="3536">
        <v>497</v>
      </c>
      <c r="Z499" s="3532">
        <v>4</v>
      </c>
      <c r="AA499" s="3532">
        <v>2017</v>
      </c>
      <c r="AB499" s="3532">
        <v>38.65</v>
      </c>
      <c r="AC499" s="3532">
        <f ca="1">'典型户型修正-办公'!S1248</f>
        <v>56</v>
      </c>
      <c r="AD499" s="3532">
        <f ca="1">'典型户型修正-办公'!R1248</f>
        <v>14616</v>
      </c>
      <c r="AE499" s="3532">
        <v>14529</v>
      </c>
    </row>
    <row r="500" spans="25:31" ht="14.25" thickBot="1">
      <c r="Y500" s="3536">
        <v>498</v>
      </c>
      <c r="Z500" s="3532">
        <v>4</v>
      </c>
      <c r="AA500" s="3532">
        <v>2018</v>
      </c>
      <c r="AB500" s="3532">
        <v>41.99</v>
      </c>
      <c r="AC500" s="3532">
        <f ca="1">'典型户型修正-办公'!S1249</f>
        <v>61</v>
      </c>
      <c r="AD500" s="3532">
        <f ca="1">'典型户型修正-办公'!R1249</f>
        <v>14616</v>
      </c>
      <c r="AE500" s="3532">
        <v>14529</v>
      </c>
    </row>
    <row r="501" spans="25:31" ht="14.25" thickBot="1">
      <c r="Y501" s="3536">
        <v>499</v>
      </c>
      <c r="Z501" s="3532">
        <v>4</v>
      </c>
      <c r="AA501" s="3532">
        <v>2019</v>
      </c>
      <c r="AB501" s="3532">
        <v>44.72</v>
      </c>
      <c r="AC501" s="3532">
        <f ca="1">'典型户型修正-办公'!S1250</f>
        <v>65</v>
      </c>
      <c r="AD501" s="3532">
        <f ca="1">'典型户型修正-办公'!R1250</f>
        <v>14616</v>
      </c>
      <c r="AE501" s="3532">
        <v>14529</v>
      </c>
    </row>
    <row r="502" spans="25:31" ht="14.25" thickBot="1">
      <c r="Y502" s="3536">
        <v>500</v>
      </c>
      <c r="Z502" s="3532">
        <v>4</v>
      </c>
      <c r="AA502" s="3532">
        <v>2020</v>
      </c>
      <c r="AB502" s="3532">
        <v>46.83</v>
      </c>
      <c r="AC502" s="3532">
        <f ca="1">'典型户型修正-办公'!S1251</f>
        <v>68</v>
      </c>
      <c r="AD502" s="3532">
        <f ca="1">'典型户型修正-办公'!R1251</f>
        <v>14616</v>
      </c>
      <c r="AE502" s="3532">
        <v>14529</v>
      </c>
    </row>
    <row r="503" spans="25:31" ht="14.25" thickBot="1">
      <c r="Y503" s="3536">
        <v>501</v>
      </c>
      <c r="Z503" s="3532">
        <v>4</v>
      </c>
      <c r="AA503" s="3532">
        <v>2021</v>
      </c>
      <c r="AB503" s="3532">
        <v>48.33</v>
      </c>
      <c r="AC503" s="3532">
        <f ca="1">'典型户型修正-办公'!S1252</f>
        <v>71</v>
      </c>
      <c r="AD503" s="3532">
        <f ca="1">'典型户型修正-办公'!R1252</f>
        <v>14616</v>
      </c>
      <c r="AE503" s="3532">
        <v>14529</v>
      </c>
    </row>
    <row r="504" spans="25:31" ht="14.25" thickBot="1">
      <c r="Y504" s="3536">
        <v>502</v>
      </c>
      <c r="Z504" s="3532">
        <v>4</v>
      </c>
      <c r="AA504" s="3532">
        <v>2022</v>
      </c>
      <c r="AB504" s="3532">
        <v>49.3</v>
      </c>
      <c r="AC504" s="3532">
        <f ca="1">'典型户型修正-办公'!S1253</f>
        <v>72</v>
      </c>
      <c r="AD504" s="3532">
        <f ca="1">'典型户型修正-办公'!R1253</f>
        <v>14616</v>
      </c>
      <c r="AE504" s="3532">
        <v>14529</v>
      </c>
    </row>
    <row r="505" spans="25:31" ht="14.25" thickBot="1">
      <c r="Y505" s="3536">
        <v>503</v>
      </c>
      <c r="Z505" s="3532">
        <v>4</v>
      </c>
      <c r="AA505" s="3532">
        <v>2023</v>
      </c>
      <c r="AB505" s="3532">
        <v>49.59</v>
      </c>
      <c r="AC505" s="3532">
        <f ca="1">'典型户型修正-办公'!S1254</f>
        <v>72</v>
      </c>
      <c r="AD505" s="3532">
        <f ca="1">'典型户型修正-办公'!R1254</f>
        <v>14616</v>
      </c>
      <c r="AE505" s="3532">
        <v>14529</v>
      </c>
    </row>
    <row r="506" spans="25:31" ht="14.25" thickBot="1">
      <c r="Y506" s="3536">
        <v>504</v>
      </c>
      <c r="Z506" s="3532">
        <v>4</v>
      </c>
      <c r="AA506" s="3532">
        <v>2024</v>
      </c>
      <c r="AB506" s="3532">
        <v>49.28</v>
      </c>
      <c r="AC506" s="3532">
        <f ca="1">'典型户型修正-办公'!S1255</f>
        <v>72</v>
      </c>
      <c r="AD506" s="3532">
        <f ca="1">'典型户型修正-办公'!R1255</f>
        <v>14616</v>
      </c>
      <c r="AE506" s="3532">
        <v>14529</v>
      </c>
    </row>
    <row r="507" spans="25:31" ht="14.25" thickBot="1">
      <c r="Y507" s="3536">
        <v>505</v>
      </c>
      <c r="Z507" s="3532">
        <v>4</v>
      </c>
      <c r="AA507" s="3532">
        <v>2025</v>
      </c>
      <c r="AB507" s="3532">
        <v>48.41</v>
      </c>
      <c r="AC507" s="3532">
        <f ca="1">'典型户型修正-办公'!S1256</f>
        <v>71</v>
      </c>
      <c r="AD507" s="3532">
        <f ca="1">'典型户型修正-办公'!R1256</f>
        <v>14616</v>
      </c>
      <c r="AE507" s="3532">
        <v>14529</v>
      </c>
    </row>
    <row r="508" spans="25:31" ht="14.25" thickBot="1">
      <c r="Y508" s="3536">
        <v>506</v>
      </c>
      <c r="Z508" s="3532">
        <v>4</v>
      </c>
      <c r="AA508" s="3532">
        <v>2026</v>
      </c>
      <c r="AB508" s="3532">
        <v>47.44</v>
      </c>
      <c r="AC508" s="3532">
        <f ca="1">'典型户型修正-办公'!S1257</f>
        <v>69</v>
      </c>
      <c r="AD508" s="3532">
        <f ca="1">'典型户型修正-办公'!R1257</f>
        <v>14616</v>
      </c>
      <c r="AE508" s="3532">
        <v>14529</v>
      </c>
    </row>
    <row r="509" spans="25:31" ht="14.25" thickBot="1">
      <c r="Y509" s="3536">
        <v>507</v>
      </c>
      <c r="Z509" s="3532">
        <v>4</v>
      </c>
      <c r="AA509" s="3532">
        <v>2101</v>
      </c>
      <c r="AB509" s="3532">
        <v>52.2</v>
      </c>
      <c r="AC509" s="3532">
        <f ca="1">'典型户型修正-办公'!S1258</f>
        <v>76</v>
      </c>
      <c r="AD509" s="3532">
        <f ca="1">'典型户型修正-办公'!R1258</f>
        <v>14616</v>
      </c>
      <c r="AE509" s="3532">
        <v>14529</v>
      </c>
    </row>
    <row r="510" spans="25:31" ht="14.25" thickBot="1">
      <c r="Y510" s="3536">
        <v>508</v>
      </c>
      <c r="Z510" s="3532">
        <v>4</v>
      </c>
      <c r="AA510" s="3532">
        <v>2102</v>
      </c>
      <c r="AB510" s="3532">
        <v>50.33</v>
      </c>
      <c r="AC510" s="3532">
        <f ca="1">'典型户型修正-办公'!S1259</f>
        <v>74</v>
      </c>
      <c r="AD510" s="3532">
        <f ca="1">'典型户型修正-办公'!R1259</f>
        <v>14616</v>
      </c>
      <c r="AE510" s="3532">
        <v>14529</v>
      </c>
    </row>
    <row r="511" spans="25:31" ht="14.25" thickBot="1">
      <c r="Y511" s="3536">
        <v>509</v>
      </c>
      <c r="Z511" s="3532">
        <v>4</v>
      </c>
      <c r="AA511" s="3532">
        <v>2103</v>
      </c>
      <c r="AB511" s="3532">
        <v>50.33</v>
      </c>
      <c r="AC511" s="3532">
        <f ca="1">'典型户型修正-办公'!S1260</f>
        <v>74</v>
      </c>
      <c r="AD511" s="3532">
        <f ca="1">'典型户型修正-办公'!R1260</f>
        <v>14616</v>
      </c>
      <c r="AE511" s="3532">
        <v>14529</v>
      </c>
    </row>
    <row r="512" spans="25:31" ht="14.25" thickBot="1">
      <c r="Y512" s="3536">
        <v>510</v>
      </c>
      <c r="Z512" s="3532">
        <v>4</v>
      </c>
      <c r="AA512" s="3532">
        <v>2104</v>
      </c>
      <c r="AB512" s="3532">
        <v>50.33</v>
      </c>
      <c r="AC512" s="3532">
        <f ca="1">'典型户型修正-办公'!S1261</f>
        <v>74</v>
      </c>
      <c r="AD512" s="3532">
        <f ca="1">'典型户型修正-办公'!R1261</f>
        <v>14616</v>
      </c>
      <c r="AE512" s="3532">
        <v>14529</v>
      </c>
    </row>
    <row r="513" spans="25:31" ht="14.25" thickBot="1">
      <c r="Y513" s="3536">
        <v>511</v>
      </c>
      <c r="Z513" s="3532">
        <v>4</v>
      </c>
      <c r="AA513" s="3532">
        <v>2105</v>
      </c>
      <c r="AB513" s="3532">
        <v>50.33</v>
      </c>
      <c r="AC513" s="3532">
        <f ca="1">'典型户型修正-办公'!S1262</f>
        <v>74</v>
      </c>
      <c r="AD513" s="3532">
        <f ca="1">'典型户型修正-办公'!R1262</f>
        <v>14616</v>
      </c>
      <c r="AE513" s="3532">
        <v>14529</v>
      </c>
    </row>
    <row r="514" spans="25:31" ht="14.25" thickBot="1">
      <c r="Y514" s="3536">
        <v>512</v>
      </c>
      <c r="Z514" s="3532">
        <v>4</v>
      </c>
      <c r="AA514" s="3532">
        <v>2106</v>
      </c>
      <c r="AB514" s="3532">
        <v>50.33</v>
      </c>
      <c r="AC514" s="3532">
        <f ca="1">'典型户型修正-办公'!S1263</f>
        <v>74</v>
      </c>
      <c r="AD514" s="3532">
        <f ca="1">'典型户型修正-办公'!R1263</f>
        <v>14616</v>
      </c>
      <c r="AE514" s="3532">
        <v>14529</v>
      </c>
    </row>
    <row r="515" spans="25:31" ht="14.25" thickBot="1">
      <c r="Y515" s="3536">
        <v>513</v>
      </c>
      <c r="Z515" s="3532">
        <v>4</v>
      </c>
      <c r="AA515" s="3532">
        <v>2107</v>
      </c>
      <c r="AB515" s="3532">
        <v>50.33</v>
      </c>
      <c r="AC515" s="3532">
        <f ca="1">'典型户型修正-办公'!S1264</f>
        <v>74</v>
      </c>
      <c r="AD515" s="3532">
        <f ca="1">'典型户型修正-办公'!R1264</f>
        <v>14616</v>
      </c>
      <c r="AE515" s="3532">
        <v>14529</v>
      </c>
    </row>
    <row r="516" spans="25:31" ht="14.25" thickBot="1">
      <c r="Y516" s="3536">
        <v>514</v>
      </c>
      <c r="Z516" s="3532">
        <v>4</v>
      </c>
      <c r="AA516" s="3532">
        <v>2108</v>
      </c>
      <c r="AB516" s="3532">
        <v>50.33</v>
      </c>
      <c r="AC516" s="3532">
        <f ca="1">'典型户型修正-办公'!S1265</f>
        <v>74</v>
      </c>
      <c r="AD516" s="3532">
        <f ca="1">'典型户型修正-办公'!R1265</f>
        <v>14616</v>
      </c>
      <c r="AE516" s="3532">
        <v>14529</v>
      </c>
    </row>
    <row r="517" spans="25:31" ht="14.25" thickBot="1">
      <c r="Y517" s="3536">
        <v>515</v>
      </c>
      <c r="Z517" s="3532">
        <v>4</v>
      </c>
      <c r="AA517" s="3532">
        <v>2109</v>
      </c>
      <c r="AB517" s="3532">
        <v>50.33</v>
      </c>
      <c r="AC517" s="3532">
        <f ca="1">'典型户型修正-办公'!S1266</f>
        <v>74</v>
      </c>
      <c r="AD517" s="3532">
        <f ca="1">'典型户型修正-办公'!R1266</f>
        <v>14616</v>
      </c>
      <c r="AE517" s="3532">
        <v>14529</v>
      </c>
    </row>
    <row r="518" spans="25:31" ht="14.25" thickBot="1">
      <c r="Y518" s="3536">
        <v>516</v>
      </c>
      <c r="Z518" s="3532">
        <v>4</v>
      </c>
      <c r="AA518" s="3532">
        <v>2110</v>
      </c>
      <c r="AB518" s="3532">
        <v>50.33</v>
      </c>
      <c r="AC518" s="3532">
        <f ca="1">'典型户型修正-办公'!S1267</f>
        <v>74</v>
      </c>
      <c r="AD518" s="3532">
        <f ca="1">'典型户型修正-办公'!R1267</f>
        <v>14616</v>
      </c>
      <c r="AE518" s="3532">
        <v>14529</v>
      </c>
    </row>
    <row r="519" spans="25:31" ht="14.25" thickBot="1">
      <c r="Y519" s="3536">
        <v>517</v>
      </c>
      <c r="Z519" s="3532">
        <v>4</v>
      </c>
      <c r="AA519" s="3532">
        <v>2111</v>
      </c>
      <c r="AB519" s="3532">
        <v>50.33</v>
      </c>
      <c r="AC519" s="3532">
        <f ca="1">'典型户型修正-办公'!S1268</f>
        <v>74</v>
      </c>
      <c r="AD519" s="3532">
        <f ca="1">'典型户型修正-办公'!R1268</f>
        <v>14616</v>
      </c>
      <c r="AE519" s="3532">
        <v>14529</v>
      </c>
    </row>
    <row r="520" spans="25:31" ht="14.25" thickBot="1">
      <c r="Y520" s="3536">
        <v>518</v>
      </c>
      <c r="Z520" s="3532">
        <v>4</v>
      </c>
      <c r="AA520" s="3532">
        <v>2112</v>
      </c>
      <c r="AB520" s="3532">
        <v>50.33</v>
      </c>
      <c r="AC520" s="3532">
        <f ca="1">'典型户型修正-办公'!S1269</f>
        <v>74</v>
      </c>
      <c r="AD520" s="3532">
        <f ca="1">'典型户型修正-办公'!R1269</f>
        <v>14616</v>
      </c>
      <c r="AE520" s="3532">
        <v>14529</v>
      </c>
    </row>
    <row r="521" spans="25:31" ht="14.25" thickBot="1">
      <c r="Y521" s="3536">
        <v>519</v>
      </c>
      <c r="Z521" s="3532">
        <v>4</v>
      </c>
      <c r="AA521" s="3532">
        <v>2113</v>
      </c>
      <c r="AB521" s="3532">
        <v>50.33</v>
      </c>
      <c r="AC521" s="3532">
        <f ca="1">'典型户型修正-办公'!S1270</f>
        <v>74</v>
      </c>
      <c r="AD521" s="3532">
        <f ca="1">'典型户型修正-办公'!R1270</f>
        <v>14616</v>
      </c>
      <c r="AE521" s="3532">
        <v>14529</v>
      </c>
    </row>
    <row r="522" spans="25:31" ht="14.25" thickBot="1">
      <c r="Y522" s="3536">
        <v>520</v>
      </c>
      <c r="Z522" s="3532">
        <v>4</v>
      </c>
      <c r="AA522" s="3532">
        <v>2114</v>
      </c>
      <c r="AB522" s="3532">
        <v>50.33</v>
      </c>
      <c r="AC522" s="3532">
        <f ca="1">'典型户型修正-办公'!S1271</f>
        <v>74</v>
      </c>
      <c r="AD522" s="3532">
        <f ca="1">'典型户型修正-办公'!R1271</f>
        <v>14616</v>
      </c>
      <c r="AE522" s="3532">
        <v>14529</v>
      </c>
    </row>
    <row r="523" spans="25:31" ht="14.25" thickBot="1">
      <c r="Y523" s="3536">
        <v>521</v>
      </c>
      <c r="Z523" s="3532">
        <v>4</v>
      </c>
      <c r="AA523" s="3532">
        <v>2115</v>
      </c>
      <c r="AB523" s="3532">
        <v>50.33</v>
      </c>
      <c r="AC523" s="3532">
        <f ca="1">'典型户型修正-办公'!S1272</f>
        <v>74</v>
      </c>
      <c r="AD523" s="3532">
        <f ca="1">'典型户型修正-办公'!R1272</f>
        <v>14616</v>
      </c>
      <c r="AE523" s="3532">
        <v>14529</v>
      </c>
    </row>
    <row r="524" spans="25:31" ht="14.25" thickBot="1">
      <c r="Y524" s="3536">
        <v>522</v>
      </c>
      <c r="Z524" s="3532">
        <v>4</v>
      </c>
      <c r="AA524" s="3532">
        <v>2116</v>
      </c>
      <c r="AB524" s="3532">
        <v>69.77</v>
      </c>
      <c r="AC524" s="3532">
        <f ca="1">'典型户型修正-办公'!S1273</f>
        <v>103</v>
      </c>
      <c r="AD524" s="3532">
        <f ca="1">'典型户型修正-办公'!R1273</f>
        <v>14762</v>
      </c>
      <c r="AE524" s="3532">
        <v>14674</v>
      </c>
    </row>
    <row r="525" spans="25:31" ht="14.25" thickBot="1">
      <c r="Y525" s="3536">
        <v>523</v>
      </c>
      <c r="Z525" s="3532">
        <v>4</v>
      </c>
      <c r="AA525" s="3532">
        <v>2117</v>
      </c>
      <c r="AB525" s="3532">
        <v>38.65</v>
      </c>
      <c r="AC525" s="3532">
        <f ca="1">'典型户型修正-办公'!S1274</f>
        <v>56</v>
      </c>
      <c r="AD525" s="3532">
        <f ca="1">'典型户型修正-办公'!R1274</f>
        <v>14616</v>
      </c>
      <c r="AE525" s="3532">
        <v>14529</v>
      </c>
    </row>
    <row r="526" spans="25:31" ht="14.25" thickBot="1">
      <c r="Y526" s="3536">
        <v>524</v>
      </c>
      <c r="Z526" s="3532">
        <v>4</v>
      </c>
      <c r="AA526" s="3532">
        <v>2118</v>
      </c>
      <c r="AB526" s="3532">
        <v>41.99</v>
      </c>
      <c r="AC526" s="3532">
        <f ca="1">'典型户型修正-办公'!S1275</f>
        <v>61</v>
      </c>
      <c r="AD526" s="3532">
        <f ca="1">'典型户型修正-办公'!R1275</f>
        <v>14616</v>
      </c>
      <c r="AE526" s="3532">
        <v>14529</v>
      </c>
    </row>
    <row r="527" spans="25:31" ht="14.25" thickBot="1">
      <c r="Y527" s="3536">
        <v>525</v>
      </c>
      <c r="Z527" s="3532">
        <v>4</v>
      </c>
      <c r="AA527" s="3532">
        <v>2119</v>
      </c>
      <c r="AB527" s="3532">
        <v>44.72</v>
      </c>
      <c r="AC527" s="3532">
        <f ca="1">'典型户型修正-办公'!S1276</f>
        <v>65</v>
      </c>
      <c r="AD527" s="3532">
        <f ca="1">'典型户型修正-办公'!R1276</f>
        <v>14616</v>
      </c>
      <c r="AE527" s="3532">
        <v>14529</v>
      </c>
    </row>
    <row r="528" spans="25:31" ht="14.25" thickBot="1">
      <c r="Y528" s="3536">
        <v>526</v>
      </c>
      <c r="Z528" s="3532">
        <v>4</v>
      </c>
      <c r="AA528" s="3532">
        <v>2120</v>
      </c>
      <c r="AB528" s="3532">
        <v>46.83</v>
      </c>
      <c r="AC528" s="3532">
        <f ca="1">'典型户型修正-办公'!S1277</f>
        <v>68</v>
      </c>
      <c r="AD528" s="3532">
        <f ca="1">'典型户型修正-办公'!R1277</f>
        <v>14616</v>
      </c>
      <c r="AE528" s="3532">
        <v>14529</v>
      </c>
    </row>
    <row r="529" spans="25:31" ht="14.25" thickBot="1">
      <c r="Y529" s="3536">
        <v>527</v>
      </c>
      <c r="Z529" s="3532">
        <v>4</v>
      </c>
      <c r="AA529" s="3532">
        <v>2121</v>
      </c>
      <c r="AB529" s="3532">
        <v>48.33</v>
      </c>
      <c r="AC529" s="3532">
        <f ca="1">'典型户型修正-办公'!S1278</f>
        <v>71</v>
      </c>
      <c r="AD529" s="3532">
        <f ca="1">'典型户型修正-办公'!R1278</f>
        <v>14616</v>
      </c>
      <c r="AE529" s="3532">
        <v>14529</v>
      </c>
    </row>
    <row r="530" spans="25:31" ht="14.25" thickBot="1">
      <c r="Y530" s="3536">
        <v>528</v>
      </c>
      <c r="Z530" s="3532">
        <v>4</v>
      </c>
      <c r="AA530" s="3532">
        <v>2122</v>
      </c>
      <c r="AB530" s="3532">
        <v>49.3</v>
      </c>
      <c r="AC530" s="3532">
        <f ca="1">'典型户型修正-办公'!S1279</f>
        <v>72</v>
      </c>
      <c r="AD530" s="3532">
        <f ca="1">'典型户型修正-办公'!R1279</f>
        <v>14616</v>
      </c>
      <c r="AE530" s="3532">
        <v>14529</v>
      </c>
    </row>
    <row r="531" spans="25:31" ht="14.25" thickBot="1">
      <c r="Y531" s="3536">
        <v>529</v>
      </c>
      <c r="Z531" s="3532">
        <v>4</v>
      </c>
      <c r="AA531" s="3532">
        <v>2123</v>
      </c>
      <c r="AB531" s="3532">
        <v>49.59</v>
      </c>
      <c r="AC531" s="3532">
        <f ca="1">'典型户型修正-办公'!S1280</f>
        <v>72</v>
      </c>
      <c r="AD531" s="3532">
        <f ca="1">'典型户型修正-办公'!R1280</f>
        <v>14616</v>
      </c>
      <c r="AE531" s="3532">
        <v>14529</v>
      </c>
    </row>
    <row r="532" spans="25:31" ht="14.25" thickBot="1">
      <c r="Y532" s="3536">
        <v>530</v>
      </c>
      <c r="Z532" s="3532">
        <v>4</v>
      </c>
      <c r="AA532" s="3532">
        <v>2124</v>
      </c>
      <c r="AB532" s="3532">
        <v>49.28</v>
      </c>
      <c r="AC532" s="3532">
        <f ca="1">'典型户型修正-办公'!S1281</f>
        <v>72</v>
      </c>
      <c r="AD532" s="3532">
        <f ca="1">'典型户型修正-办公'!R1281</f>
        <v>14616</v>
      </c>
      <c r="AE532" s="3532">
        <v>14529</v>
      </c>
    </row>
    <row r="533" spans="25:31" ht="14.25" thickBot="1">
      <c r="Y533" s="3536">
        <v>531</v>
      </c>
      <c r="Z533" s="3532">
        <v>4</v>
      </c>
      <c r="AA533" s="3532">
        <v>2125</v>
      </c>
      <c r="AB533" s="3532">
        <v>48.41</v>
      </c>
      <c r="AC533" s="3532">
        <f ca="1">'典型户型修正-办公'!S1282</f>
        <v>71</v>
      </c>
      <c r="AD533" s="3532">
        <f ca="1">'典型户型修正-办公'!R1282</f>
        <v>14616</v>
      </c>
      <c r="AE533" s="3532">
        <v>14529</v>
      </c>
    </row>
    <row r="534" spans="25:31" ht="14.25" thickBot="1">
      <c r="Y534" s="3536">
        <v>532</v>
      </c>
      <c r="Z534" s="3532">
        <v>4</v>
      </c>
      <c r="AA534" s="3532">
        <v>2126</v>
      </c>
      <c r="AB534" s="3532">
        <v>47.44</v>
      </c>
      <c r="AC534" s="3532">
        <f ca="1">'典型户型修正-办公'!S1283</f>
        <v>69</v>
      </c>
      <c r="AD534" s="3532">
        <f ca="1">'典型户型修正-办公'!R1283</f>
        <v>14616</v>
      </c>
      <c r="AE534" s="3532">
        <v>14529</v>
      </c>
    </row>
    <row r="535" spans="25:31" ht="14.25" thickBot="1">
      <c r="Y535" s="3536">
        <v>533</v>
      </c>
      <c r="Z535" s="3532">
        <v>4</v>
      </c>
      <c r="AA535" s="3532">
        <v>2201</v>
      </c>
      <c r="AB535" s="3532">
        <v>52.2</v>
      </c>
      <c r="AC535" s="3532">
        <f ca="1">'典型户型修正-办公'!S1284</f>
        <v>76</v>
      </c>
      <c r="AD535" s="3532">
        <f ca="1">'典型户型修正-办公'!R1284</f>
        <v>14616</v>
      </c>
      <c r="AE535" s="3532">
        <v>14529</v>
      </c>
    </row>
    <row r="536" spans="25:31" ht="14.25" thickBot="1">
      <c r="Y536" s="3536">
        <v>534</v>
      </c>
      <c r="Z536" s="3532">
        <v>4</v>
      </c>
      <c r="AA536" s="3532">
        <v>2202</v>
      </c>
      <c r="AB536" s="3532">
        <v>50.33</v>
      </c>
      <c r="AC536" s="3532">
        <f ca="1">'典型户型修正-办公'!S1285</f>
        <v>74</v>
      </c>
      <c r="AD536" s="3532">
        <f ca="1">'典型户型修正-办公'!R1285</f>
        <v>14616</v>
      </c>
      <c r="AE536" s="3532">
        <v>14529</v>
      </c>
    </row>
    <row r="537" spans="25:31" ht="14.25" thickBot="1">
      <c r="Y537" s="3536">
        <v>535</v>
      </c>
      <c r="Z537" s="3532">
        <v>4</v>
      </c>
      <c r="AA537" s="3532">
        <v>2203</v>
      </c>
      <c r="AB537" s="3532">
        <v>50.33</v>
      </c>
      <c r="AC537" s="3532">
        <f ca="1">'典型户型修正-办公'!S1286</f>
        <v>74</v>
      </c>
      <c r="AD537" s="3532">
        <f ca="1">'典型户型修正-办公'!R1286</f>
        <v>14616</v>
      </c>
      <c r="AE537" s="3532">
        <v>14529</v>
      </c>
    </row>
    <row r="538" spans="25:31" ht="14.25" thickBot="1">
      <c r="Y538" s="3536">
        <v>536</v>
      </c>
      <c r="Z538" s="3532">
        <v>4</v>
      </c>
      <c r="AA538" s="3532">
        <v>2204</v>
      </c>
      <c r="AB538" s="3532">
        <v>50.33</v>
      </c>
      <c r="AC538" s="3532">
        <f ca="1">'典型户型修正-办公'!S1287</f>
        <v>74</v>
      </c>
      <c r="AD538" s="3532">
        <f ca="1">'典型户型修正-办公'!R1287</f>
        <v>14616</v>
      </c>
      <c r="AE538" s="3532">
        <v>14529</v>
      </c>
    </row>
    <row r="539" spans="25:31" ht="14.25" thickBot="1">
      <c r="Y539" s="3536">
        <v>537</v>
      </c>
      <c r="Z539" s="3532">
        <v>4</v>
      </c>
      <c r="AA539" s="3532">
        <v>2205</v>
      </c>
      <c r="AB539" s="3532">
        <v>50.33</v>
      </c>
      <c r="AC539" s="3532">
        <f ca="1">'典型户型修正-办公'!S1288</f>
        <v>74</v>
      </c>
      <c r="AD539" s="3532">
        <f ca="1">'典型户型修正-办公'!R1288</f>
        <v>14616</v>
      </c>
      <c r="AE539" s="3532">
        <v>14529</v>
      </c>
    </row>
    <row r="540" spans="25:31" ht="14.25" thickBot="1">
      <c r="Y540" s="3536">
        <v>538</v>
      </c>
      <c r="Z540" s="3532">
        <v>4</v>
      </c>
      <c r="AA540" s="3532">
        <v>2206</v>
      </c>
      <c r="AB540" s="3532">
        <v>50.33</v>
      </c>
      <c r="AC540" s="3532">
        <f ca="1">'典型户型修正-办公'!S1289</f>
        <v>74</v>
      </c>
      <c r="AD540" s="3532">
        <f ca="1">'典型户型修正-办公'!R1289</f>
        <v>14616</v>
      </c>
      <c r="AE540" s="3532">
        <v>14529</v>
      </c>
    </row>
    <row r="541" spans="25:31" ht="14.25" thickBot="1">
      <c r="Y541" s="3536">
        <v>539</v>
      </c>
      <c r="Z541" s="3532">
        <v>4</v>
      </c>
      <c r="AA541" s="3532">
        <v>2207</v>
      </c>
      <c r="AB541" s="3532">
        <v>50.33</v>
      </c>
      <c r="AC541" s="3532">
        <f ca="1">'典型户型修正-办公'!S1290</f>
        <v>74</v>
      </c>
      <c r="AD541" s="3532">
        <f ca="1">'典型户型修正-办公'!R1290</f>
        <v>14616</v>
      </c>
      <c r="AE541" s="3532">
        <v>14529</v>
      </c>
    </row>
    <row r="542" spans="25:31" ht="14.25" thickBot="1">
      <c r="Y542" s="3536">
        <v>540</v>
      </c>
      <c r="Z542" s="3532">
        <v>4</v>
      </c>
      <c r="AA542" s="3532">
        <v>2208</v>
      </c>
      <c r="AB542" s="3532">
        <v>50.33</v>
      </c>
      <c r="AC542" s="3532">
        <f ca="1">'典型户型修正-办公'!S1291</f>
        <v>74</v>
      </c>
      <c r="AD542" s="3532">
        <f ca="1">'典型户型修正-办公'!R1291</f>
        <v>14616</v>
      </c>
      <c r="AE542" s="3532">
        <v>14529</v>
      </c>
    </row>
    <row r="543" spans="25:31" ht="14.25" thickBot="1">
      <c r="Y543" s="3536">
        <v>541</v>
      </c>
      <c r="Z543" s="3532">
        <v>4</v>
      </c>
      <c r="AA543" s="3532">
        <v>2209</v>
      </c>
      <c r="AB543" s="3532">
        <v>50.33</v>
      </c>
      <c r="AC543" s="3532">
        <f ca="1">'典型户型修正-办公'!S1292</f>
        <v>74</v>
      </c>
      <c r="AD543" s="3532">
        <f ca="1">'典型户型修正-办公'!R1292</f>
        <v>14616</v>
      </c>
      <c r="AE543" s="3532">
        <v>14529</v>
      </c>
    </row>
    <row r="544" spans="25:31" ht="14.25" thickBot="1">
      <c r="Y544" s="3536">
        <v>542</v>
      </c>
      <c r="Z544" s="3532">
        <v>4</v>
      </c>
      <c r="AA544" s="3532">
        <v>2210</v>
      </c>
      <c r="AB544" s="3532">
        <v>50.33</v>
      </c>
      <c r="AC544" s="3532">
        <f ca="1">'典型户型修正-办公'!S1293</f>
        <v>74</v>
      </c>
      <c r="AD544" s="3532">
        <f ca="1">'典型户型修正-办公'!R1293</f>
        <v>14616</v>
      </c>
      <c r="AE544" s="3532">
        <v>14529</v>
      </c>
    </row>
    <row r="545" spans="25:31" ht="14.25" thickBot="1">
      <c r="Y545" s="3536">
        <v>543</v>
      </c>
      <c r="Z545" s="3532">
        <v>4</v>
      </c>
      <c r="AA545" s="3532">
        <v>2211</v>
      </c>
      <c r="AB545" s="3532">
        <v>50.33</v>
      </c>
      <c r="AC545" s="3532">
        <f ca="1">'典型户型修正-办公'!S1294</f>
        <v>74</v>
      </c>
      <c r="AD545" s="3532">
        <f ca="1">'典型户型修正-办公'!R1294</f>
        <v>14616</v>
      </c>
      <c r="AE545" s="3532">
        <v>14529</v>
      </c>
    </row>
    <row r="546" spans="25:31" ht="14.25" thickBot="1">
      <c r="Y546" s="3536">
        <v>544</v>
      </c>
      <c r="Z546" s="3532">
        <v>4</v>
      </c>
      <c r="AA546" s="3532">
        <v>2212</v>
      </c>
      <c r="AB546" s="3532">
        <v>50.33</v>
      </c>
      <c r="AC546" s="3532">
        <f ca="1">'典型户型修正-办公'!S1295</f>
        <v>74</v>
      </c>
      <c r="AD546" s="3532">
        <f ca="1">'典型户型修正-办公'!R1295</f>
        <v>14616</v>
      </c>
      <c r="AE546" s="3532">
        <v>14529</v>
      </c>
    </row>
    <row r="547" spans="25:31" ht="14.25" thickBot="1">
      <c r="Y547" s="3536">
        <v>545</v>
      </c>
      <c r="Z547" s="3532">
        <v>4</v>
      </c>
      <c r="AA547" s="3532">
        <v>2213</v>
      </c>
      <c r="AB547" s="3532">
        <v>50.33</v>
      </c>
      <c r="AC547" s="3532">
        <f ca="1">'典型户型修正-办公'!S1296</f>
        <v>74</v>
      </c>
      <c r="AD547" s="3532">
        <f ca="1">'典型户型修正-办公'!R1296</f>
        <v>14616</v>
      </c>
      <c r="AE547" s="3532">
        <v>14529</v>
      </c>
    </row>
    <row r="548" spans="25:31" ht="14.25" thickBot="1">
      <c r="Y548" s="3536">
        <v>546</v>
      </c>
      <c r="Z548" s="3532">
        <v>4</v>
      </c>
      <c r="AA548" s="3532">
        <v>2214</v>
      </c>
      <c r="AB548" s="3532">
        <v>50.33</v>
      </c>
      <c r="AC548" s="3532">
        <f ca="1">'典型户型修正-办公'!S1297</f>
        <v>74</v>
      </c>
      <c r="AD548" s="3532">
        <f ca="1">'典型户型修正-办公'!R1297</f>
        <v>14616</v>
      </c>
      <c r="AE548" s="3532">
        <v>14529</v>
      </c>
    </row>
    <row r="549" spans="25:31" ht="14.25" thickBot="1">
      <c r="Y549" s="3536">
        <v>547</v>
      </c>
      <c r="Z549" s="3532">
        <v>4</v>
      </c>
      <c r="AA549" s="3532">
        <v>2215</v>
      </c>
      <c r="AB549" s="3532">
        <v>50.33</v>
      </c>
      <c r="AC549" s="3532">
        <f ca="1">'典型户型修正-办公'!S1298</f>
        <v>74</v>
      </c>
      <c r="AD549" s="3532">
        <f ca="1">'典型户型修正-办公'!R1298</f>
        <v>14616</v>
      </c>
      <c r="AE549" s="3532">
        <v>14529</v>
      </c>
    </row>
    <row r="550" spans="25:31" ht="14.25" thickBot="1">
      <c r="Y550" s="3536">
        <v>548</v>
      </c>
      <c r="Z550" s="3532">
        <v>4</v>
      </c>
      <c r="AA550" s="3532">
        <v>2216</v>
      </c>
      <c r="AB550" s="3532">
        <v>69.77</v>
      </c>
      <c r="AC550" s="3532">
        <f ca="1">'典型户型修正-办公'!S1299</f>
        <v>103</v>
      </c>
      <c r="AD550" s="3532">
        <f ca="1">'典型户型修正-办公'!R1299</f>
        <v>14762</v>
      </c>
      <c r="AE550" s="3532">
        <v>14674</v>
      </c>
    </row>
    <row r="551" spans="25:31" ht="14.25" thickBot="1">
      <c r="Y551" s="3536">
        <v>549</v>
      </c>
      <c r="Z551" s="3532">
        <v>4</v>
      </c>
      <c r="AA551" s="3532">
        <v>2217</v>
      </c>
      <c r="AB551" s="3532">
        <v>38.65</v>
      </c>
      <c r="AC551" s="3532">
        <f ca="1">'典型户型修正-办公'!S1300</f>
        <v>56</v>
      </c>
      <c r="AD551" s="3532">
        <f ca="1">'典型户型修正-办公'!R1300</f>
        <v>14616</v>
      </c>
      <c r="AE551" s="3532">
        <v>14529</v>
      </c>
    </row>
    <row r="552" spans="25:31" ht="14.25" thickBot="1">
      <c r="Y552" s="3536">
        <v>550</v>
      </c>
      <c r="Z552" s="3532">
        <v>4</v>
      </c>
      <c r="AA552" s="3532">
        <v>2218</v>
      </c>
      <c r="AB552" s="3532">
        <v>41.99</v>
      </c>
      <c r="AC552" s="3532">
        <f ca="1">'典型户型修正-办公'!S1301</f>
        <v>61</v>
      </c>
      <c r="AD552" s="3532">
        <f ca="1">'典型户型修正-办公'!R1301</f>
        <v>14616</v>
      </c>
      <c r="AE552" s="3532">
        <v>14529</v>
      </c>
    </row>
    <row r="553" spans="25:31" ht="14.25" thickBot="1">
      <c r="Y553" s="3536">
        <v>551</v>
      </c>
      <c r="Z553" s="3532">
        <v>4</v>
      </c>
      <c r="AA553" s="3532">
        <v>2219</v>
      </c>
      <c r="AB553" s="3532">
        <v>44.72</v>
      </c>
      <c r="AC553" s="3532">
        <f ca="1">'典型户型修正-办公'!S1302</f>
        <v>65</v>
      </c>
      <c r="AD553" s="3532">
        <f ca="1">'典型户型修正-办公'!R1302</f>
        <v>14616</v>
      </c>
      <c r="AE553" s="3532">
        <v>14529</v>
      </c>
    </row>
    <row r="554" spans="25:31" ht="14.25" thickBot="1">
      <c r="Y554" s="3536">
        <v>552</v>
      </c>
      <c r="Z554" s="3532">
        <v>4</v>
      </c>
      <c r="AA554" s="3532">
        <v>2220</v>
      </c>
      <c r="AB554" s="3532">
        <v>46.83</v>
      </c>
      <c r="AC554" s="3532">
        <f ca="1">'典型户型修正-办公'!S1303</f>
        <v>68</v>
      </c>
      <c r="AD554" s="3532">
        <f ca="1">'典型户型修正-办公'!R1303</f>
        <v>14616</v>
      </c>
      <c r="AE554" s="3532">
        <v>14529</v>
      </c>
    </row>
    <row r="555" spans="25:31" ht="14.25" thickBot="1">
      <c r="Y555" s="3536">
        <v>553</v>
      </c>
      <c r="Z555" s="3532">
        <v>4</v>
      </c>
      <c r="AA555" s="3532">
        <v>2221</v>
      </c>
      <c r="AB555" s="3532">
        <v>48.33</v>
      </c>
      <c r="AC555" s="3532">
        <f ca="1">'典型户型修正-办公'!S1304</f>
        <v>71</v>
      </c>
      <c r="AD555" s="3532">
        <f ca="1">'典型户型修正-办公'!R1304</f>
        <v>14616</v>
      </c>
      <c r="AE555" s="3532">
        <v>14529</v>
      </c>
    </row>
    <row r="556" spans="25:31" ht="14.25" thickBot="1">
      <c r="Y556" s="3536">
        <v>554</v>
      </c>
      <c r="Z556" s="3532">
        <v>4</v>
      </c>
      <c r="AA556" s="3532">
        <v>2222</v>
      </c>
      <c r="AB556" s="3532">
        <v>49.3</v>
      </c>
      <c r="AC556" s="3532">
        <f ca="1">'典型户型修正-办公'!S1305</f>
        <v>72</v>
      </c>
      <c r="AD556" s="3532">
        <f ca="1">'典型户型修正-办公'!R1305</f>
        <v>14616</v>
      </c>
      <c r="AE556" s="3532">
        <v>14529</v>
      </c>
    </row>
    <row r="557" spans="25:31" ht="14.25" thickBot="1">
      <c r="Y557" s="3536">
        <v>555</v>
      </c>
      <c r="Z557" s="3532">
        <v>4</v>
      </c>
      <c r="AA557" s="3532">
        <v>2223</v>
      </c>
      <c r="AB557" s="3532">
        <v>49.59</v>
      </c>
      <c r="AC557" s="3532">
        <f ca="1">'典型户型修正-办公'!S1306</f>
        <v>72</v>
      </c>
      <c r="AD557" s="3532">
        <f ca="1">'典型户型修正-办公'!R1306</f>
        <v>14616</v>
      </c>
      <c r="AE557" s="3532">
        <v>14529</v>
      </c>
    </row>
    <row r="558" spans="25:31" ht="14.25" thickBot="1">
      <c r="Y558" s="3536">
        <v>556</v>
      </c>
      <c r="Z558" s="3532">
        <v>4</v>
      </c>
      <c r="AA558" s="3532">
        <v>2224</v>
      </c>
      <c r="AB558" s="3532">
        <v>49.28</v>
      </c>
      <c r="AC558" s="3532">
        <f ca="1">'典型户型修正-办公'!S1307</f>
        <v>72</v>
      </c>
      <c r="AD558" s="3532">
        <f ca="1">'典型户型修正-办公'!R1307</f>
        <v>14616</v>
      </c>
      <c r="AE558" s="3532">
        <v>14529</v>
      </c>
    </row>
    <row r="559" spans="25:31" ht="14.25" thickBot="1">
      <c r="Y559" s="3536">
        <v>557</v>
      </c>
      <c r="Z559" s="3532">
        <v>4</v>
      </c>
      <c r="AA559" s="3532">
        <v>2225</v>
      </c>
      <c r="AB559" s="3532">
        <v>48.41</v>
      </c>
      <c r="AC559" s="3532">
        <f ca="1">'典型户型修正-办公'!S1308</f>
        <v>71</v>
      </c>
      <c r="AD559" s="3532">
        <f ca="1">'典型户型修正-办公'!R1308</f>
        <v>14616</v>
      </c>
      <c r="AE559" s="3532">
        <v>14529</v>
      </c>
    </row>
    <row r="560" spans="25:31" ht="14.25" thickBot="1">
      <c r="Y560" s="3536">
        <v>558</v>
      </c>
      <c r="Z560" s="3532">
        <v>4</v>
      </c>
      <c r="AA560" s="3532">
        <v>2226</v>
      </c>
      <c r="AB560" s="3532">
        <v>47.44</v>
      </c>
      <c r="AC560" s="3532">
        <f ca="1">'典型户型修正-办公'!S1309</f>
        <v>69</v>
      </c>
      <c r="AD560" s="3532">
        <f ca="1">'典型户型修正-办公'!R1309</f>
        <v>14616</v>
      </c>
      <c r="AE560" s="3532">
        <v>14529</v>
      </c>
    </row>
    <row r="561" spans="25:31" ht="14.25" thickBot="1">
      <c r="Y561" s="3536">
        <v>559</v>
      </c>
      <c r="Z561" s="3532">
        <v>4</v>
      </c>
      <c r="AA561" s="3532">
        <v>2301</v>
      </c>
      <c r="AB561" s="3532">
        <v>52.2</v>
      </c>
      <c r="AC561" s="3532">
        <f ca="1">'典型户型修正-办公'!S1310</f>
        <v>76</v>
      </c>
      <c r="AD561" s="3532">
        <f ca="1">'典型户型修正-办公'!R1310</f>
        <v>14616</v>
      </c>
      <c r="AE561" s="3532">
        <v>14529</v>
      </c>
    </row>
    <row r="562" spans="25:31" ht="14.25" thickBot="1">
      <c r="Y562" s="3536">
        <v>560</v>
      </c>
      <c r="Z562" s="3532">
        <v>4</v>
      </c>
      <c r="AA562" s="3532">
        <v>2302</v>
      </c>
      <c r="AB562" s="3532">
        <v>50.33</v>
      </c>
      <c r="AC562" s="3532">
        <f ca="1">'典型户型修正-办公'!S1311</f>
        <v>74</v>
      </c>
      <c r="AD562" s="3532">
        <f ca="1">'典型户型修正-办公'!R1311</f>
        <v>14616</v>
      </c>
      <c r="AE562" s="3532">
        <v>14529</v>
      </c>
    </row>
    <row r="563" spans="25:31" ht="14.25" thickBot="1">
      <c r="Y563" s="3536">
        <v>561</v>
      </c>
      <c r="Z563" s="3532">
        <v>4</v>
      </c>
      <c r="AA563" s="3532">
        <v>2303</v>
      </c>
      <c r="AB563" s="3532">
        <v>50.33</v>
      </c>
      <c r="AC563" s="3532">
        <f ca="1">'典型户型修正-办公'!S1312</f>
        <v>74</v>
      </c>
      <c r="AD563" s="3532">
        <f ca="1">'典型户型修正-办公'!R1312</f>
        <v>14616</v>
      </c>
      <c r="AE563" s="3532">
        <v>14529</v>
      </c>
    </row>
    <row r="564" spans="25:31" ht="14.25" thickBot="1">
      <c r="Y564" s="3536">
        <v>562</v>
      </c>
      <c r="Z564" s="3532">
        <v>4</v>
      </c>
      <c r="AA564" s="3532">
        <v>2304</v>
      </c>
      <c r="AB564" s="3532">
        <v>50.33</v>
      </c>
      <c r="AC564" s="3532">
        <f ca="1">'典型户型修正-办公'!S1313</f>
        <v>74</v>
      </c>
      <c r="AD564" s="3532">
        <f ca="1">'典型户型修正-办公'!R1313</f>
        <v>14616</v>
      </c>
      <c r="AE564" s="3532">
        <v>14529</v>
      </c>
    </row>
    <row r="565" spans="25:31" ht="14.25" thickBot="1">
      <c r="Y565" s="3536">
        <v>563</v>
      </c>
      <c r="Z565" s="3532">
        <v>4</v>
      </c>
      <c r="AA565" s="3532">
        <v>2305</v>
      </c>
      <c r="AB565" s="3532">
        <v>50.33</v>
      </c>
      <c r="AC565" s="3532">
        <f ca="1">'典型户型修正-办公'!S1314</f>
        <v>74</v>
      </c>
      <c r="AD565" s="3532">
        <f ca="1">'典型户型修正-办公'!R1314</f>
        <v>14616</v>
      </c>
      <c r="AE565" s="3532">
        <v>14529</v>
      </c>
    </row>
    <row r="566" spans="25:31" ht="14.25" thickBot="1">
      <c r="Y566" s="3536">
        <v>564</v>
      </c>
      <c r="Z566" s="3532">
        <v>4</v>
      </c>
      <c r="AA566" s="3532">
        <v>2306</v>
      </c>
      <c r="AB566" s="3532">
        <v>50.33</v>
      </c>
      <c r="AC566" s="3532">
        <f ca="1">'典型户型修正-办公'!S1315</f>
        <v>74</v>
      </c>
      <c r="AD566" s="3532">
        <f ca="1">'典型户型修正-办公'!R1315</f>
        <v>14616</v>
      </c>
      <c r="AE566" s="3532">
        <v>14529</v>
      </c>
    </row>
    <row r="567" spans="25:31" ht="14.25" thickBot="1">
      <c r="Y567" s="3536">
        <v>565</v>
      </c>
      <c r="Z567" s="3532">
        <v>4</v>
      </c>
      <c r="AA567" s="3532">
        <v>2307</v>
      </c>
      <c r="AB567" s="3532">
        <v>50.33</v>
      </c>
      <c r="AC567" s="3532">
        <f ca="1">'典型户型修正-办公'!S1316</f>
        <v>74</v>
      </c>
      <c r="AD567" s="3532">
        <f ca="1">'典型户型修正-办公'!R1316</f>
        <v>14616</v>
      </c>
      <c r="AE567" s="3532">
        <v>14529</v>
      </c>
    </row>
    <row r="568" spans="25:31" ht="14.25" thickBot="1">
      <c r="Y568" s="3536">
        <v>566</v>
      </c>
      <c r="Z568" s="3532">
        <v>4</v>
      </c>
      <c r="AA568" s="3532">
        <v>2308</v>
      </c>
      <c r="AB568" s="3532">
        <v>50.33</v>
      </c>
      <c r="AC568" s="3532">
        <f ca="1">'典型户型修正-办公'!S1317</f>
        <v>74</v>
      </c>
      <c r="AD568" s="3532">
        <f ca="1">'典型户型修正-办公'!R1317</f>
        <v>14616</v>
      </c>
      <c r="AE568" s="3532">
        <v>14529</v>
      </c>
    </row>
    <row r="569" spans="25:31" ht="14.25" thickBot="1">
      <c r="Y569" s="3536">
        <v>567</v>
      </c>
      <c r="Z569" s="3532">
        <v>4</v>
      </c>
      <c r="AA569" s="3532">
        <v>2309</v>
      </c>
      <c r="AB569" s="3532">
        <v>50.33</v>
      </c>
      <c r="AC569" s="3532">
        <f ca="1">'典型户型修正-办公'!S1318</f>
        <v>74</v>
      </c>
      <c r="AD569" s="3532">
        <f ca="1">'典型户型修正-办公'!R1318</f>
        <v>14616</v>
      </c>
      <c r="AE569" s="3532">
        <v>14529</v>
      </c>
    </row>
    <row r="570" spans="25:31" ht="14.25" thickBot="1">
      <c r="Y570" s="3536">
        <v>568</v>
      </c>
      <c r="Z570" s="3532">
        <v>4</v>
      </c>
      <c r="AA570" s="3532">
        <v>2310</v>
      </c>
      <c r="AB570" s="3532">
        <v>50.33</v>
      </c>
      <c r="AC570" s="3532">
        <f ca="1">'典型户型修正-办公'!S1319</f>
        <v>74</v>
      </c>
      <c r="AD570" s="3532">
        <f ca="1">'典型户型修正-办公'!R1319</f>
        <v>14616</v>
      </c>
      <c r="AE570" s="3532">
        <v>14529</v>
      </c>
    </row>
    <row r="571" spans="25:31" ht="14.25" thickBot="1">
      <c r="Y571" s="3536">
        <v>569</v>
      </c>
      <c r="Z571" s="3532">
        <v>4</v>
      </c>
      <c r="AA571" s="3532">
        <v>2311</v>
      </c>
      <c r="AB571" s="3532">
        <v>50.33</v>
      </c>
      <c r="AC571" s="3532">
        <f ca="1">'典型户型修正-办公'!S1320</f>
        <v>74</v>
      </c>
      <c r="AD571" s="3532">
        <f ca="1">'典型户型修正-办公'!R1320</f>
        <v>14616</v>
      </c>
      <c r="AE571" s="3532">
        <v>14529</v>
      </c>
    </row>
    <row r="572" spans="25:31" ht="14.25" thickBot="1">
      <c r="Y572" s="3536">
        <v>570</v>
      </c>
      <c r="Z572" s="3532">
        <v>4</v>
      </c>
      <c r="AA572" s="3532">
        <v>2312</v>
      </c>
      <c r="AB572" s="3532">
        <v>50.33</v>
      </c>
      <c r="AC572" s="3532">
        <f ca="1">'典型户型修正-办公'!S1321</f>
        <v>74</v>
      </c>
      <c r="AD572" s="3532">
        <f ca="1">'典型户型修正-办公'!R1321</f>
        <v>14616</v>
      </c>
      <c r="AE572" s="3532">
        <v>14529</v>
      </c>
    </row>
    <row r="573" spans="25:31" ht="14.25" thickBot="1">
      <c r="Y573" s="3536">
        <v>571</v>
      </c>
      <c r="Z573" s="3532">
        <v>4</v>
      </c>
      <c r="AA573" s="3532">
        <v>2313</v>
      </c>
      <c r="AB573" s="3532">
        <v>50.33</v>
      </c>
      <c r="AC573" s="3532">
        <f ca="1">'典型户型修正-办公'!S1322</f>
        <v>74</v>
      </c>
      <c r="AD573" s="3532">
        <f ca="1">'典型户型修正-办公'!R1322</f>
        <v>14616</v>
      </c>
      <c r="AE573" s="3532">
        <v>14529</v>
      </c>
    </row>
    <row r="574" spans="25:31" ht="14.25" thickBot="1">
      <c r="Y574" s="3536">
        <v>572</v>
      </c>
      <c r="Z574" s="3532">
        <v>4</v>
      </c>
      <c r="AA574" s="3532">
        <v>2314</v>
      </c>
      <c r="AB574" s="3532">
        <v>50.33</v>
      </c>
      <c r="AC574" s="3532">
        <f ca="1">'典型户型修正-办公'!S1323</f>
        <v>74</v>
      </c>
      <c r="AD574" s="3532">
        <f ca="1">'典型户型修正-办公'!R1323</f>
        <v>14616</v>
      </c>
      <c r="AE574" s="3532">
        <v>14529</v>
      </c>
    </row>
    <row r="575" spans="25:31" ht="14.25" thickBot="1">
      <c r="Y575" s="3536">
        <v>573</v>
      </c>
      <c r="Z575" s="3532">
        <v>4</v>
      </c>
      <c r="AA575" s="3532">
        <v>2315</v>
      </c>
      <c r="AB575" s="3532">
        <v>50.33</v>
      </c>
      <c r="AC575" s="3532">
        <f ca="1">'典型户型修正-办公'!S1324</f>
        <v>74</v>
      </c>
      <c r="AD575" s="3532">
        <f ca="1">'典型户型修正-办公'!R1324</f>
        <v>14616</v>
      </c>
      <c r="AE575" s="3532">
        <v>14529</v>
      </c>
    </row>
    <row r="576" spans="25:31" ht="14.25" thickBot="1">
      <c r="Y576" s="3536">
        <v>574</v>
      </c>
      <c r="Z576" s="3532">
        <v>4</v>
      </c>
      <c r="AA576" s="3532">
        <v>2316</v>
      </c>
      <c r="AB576" s="3532">
        <v>69.77</v>
      </c>
      <c r="AC576" s="3532">
        <f ca="1">'典型户型修正-办公'!S1325</f>
        <v>103</v>
      </c>
      <c r="AD576" s="3532">
        <f ca="1">'典型户型修正-办公'!R1325</f>
        <v>14762</v>
      </c>
      <c r="AE576" s="3532">
        <v>14674</v>
      </c>
    </row>
    <row r="577" spans="25:31" ht="14.25" thickBot="1">
      <c r="Y577" s="3536">
        <v>575</v>
      </c>
      <c r="Z577" s="3532">
        <v>4</v>
      </c>
      <c r="AA577" s="3532">
        <v>2317</v>
      </c>
      <c r="AB577" s="3532">
        <v>38.65</v>
      </c>
      <c r="AC577" s="3532">
        <f ca="1">'典型户型修正-办公'!S1326</f>
        <v>56</v>
      </c>
      <c r="AD577" s="3532">
        <f ca="1">'典型户型修正-办公'!R1326</f>
        <v>14616</v>
      </c>
      <c r="AE577" s="3532">
        <v>14529</v>
      </c>
    </row>
    <row r="578" spans="25:31" ht="14.25" thickBot="1">
      <c r="Y578" s="3536">
        <v>576</v>
      </c>
      <c r="Z578" s="3532">
        <v>4</v>
      </c>
      <c r="AA578" s="3532">
        <v>2318</v>
      </c>
      <c r="AB578" s="3532">
        <v>41.99</v>
      </c>
      <c r="AC578" s="3532">
        <f ca="1">'典型户型修正-办公'!S1327</f>
        <v>61</v>
      </c>
      <c r="AD578" s="3532">
        <f ca="1">'典型户型修正-办公'!R1327</f>
        <v>14616</v>
      </c>
      <c r="AE578" s="3532">
        <v>14529</v>
      </c>
    </row>
    <row r="579" spans="25:31" ht="14.25" thickBot="1">
      <c r="Y579" s="3536">
        <v>577</v>
      </c>
      <c r="Z579" s="3532">
        <v>4</v>
      </c>
      <c r="AA579" s="3532">
        <v>2319</v>
      </c>
      <c r="AB579" s="3532">
        <v>44.72</v>
      </c>
      <c r="AC579" s="3532">
        <f ca="1">'典型户型修正-办公'!S1328</f>
        <v>65</v>
      </c>
      <c r="AD579" s="3532">
        <f ca="1">'典型户型修正-办公'!R1328</f>
        <v>14616</v>
      </c>
      <c r="AE579" s="3532">
        <v>14529</v>
      </c>
    </row>
    <row r="580" spans="25:31" ht="14.25" thickBot="1">
      <c r="Y580" s="3536">
        <v>578</v>
      </c>
      <c r="Z580" s="3532">
        <v>4</v>
      </c>
      <c r="AA580" s="3532">
        <v>2320</v>
      </c>
      <c r="AB580" s="3532">
        <v>46.83</v>
      </c>
      <c r="AC580" s="3532">
        <f ca="1">'典型户型修正-办公'!S1329</f>
        <v>68</v>
      </c>
      <c r="AD580" s="3532">
        <f ca="1">'典型户型修正-办公'!R1329</f>
        <v>14616</v>
      </c>
      <c r="AE580" s="3532">
        <v>14529</v>
      </c>
    </row>
    <row r="581" spans="25:31" ht="14.25" thickBot="1">
      <c r="Y581" s="3536">
        <v>579</v>
      </c>
      <c r="Z581" s="3532">
        <v>4</v>
      </c>
      <c r="AA581" s="3532">
        <v>2321</v>
      </c>
      <c r="AB581" s="3532">
        <v>48.33</v>
      </c>
      <c r="AC581" s="3532">
        <f ca="1">'典型户型修正-办公'!S1330</f>
        <v>71</v>
      </c>
      <c r="AD581" s="3532">
        <f ca="1">'典型户型修正-办公'!R1330</f>
        <v>14616</v>
      </c>
      <c r="AE581" s="3532">
        <v>14529</v>
      </c>
    </row>
    <row r="582" spans="25:31" ht="14.25" thickBot="1">
      <c r="Y582" s="3536">
        <v>580</v>
      </c>
      <c r="Z582" s="3532">
        <v>4</v>
      </c>
      <c r="AA582" s="3532">
        <v>2322</v>
      </c>
      <c r="AB582" s="3532">
        <v>49.3</v>
      </c>
      <c r="AC582" s="3532">
        <f ca="1">'典型户型修正-办公'!S1331</f>
        <v>72</v>
      </c>
      <c r="AD582" s="3532">
        <f ca="1">'典型户型修正-办公'!R1331</f>
        <v>14616</v>
      </c>
      <c r="AE582" s="3532">
        <v>14529</v>
      </c>
    </row>
    <row r="583" spans="25:31" ht="14.25" thickBot="1">
      <c r="Y583" s="3536">
        <v>581</v>
      </c>
      <c r="Z583" s="3532">
        <v>4</v>
      </c>
      <c r="AA583" s="3532">
        <v>2323</v>
      </c>
      <c r="AB583" s="3532">
        <v>49.59</v>
      </c>
      <c r="AC583" s="3532">
        <f ca="1">'典型户型修正-办公'!S1332</f>
        <v>72</v>
      </c>
      <c r="AD583" s="3532">
        <f ca="1">'典型户型修正-办公'!R1332</f>
        <v>14616</v>
      </c>
      <c r="AE583" s="3532">
        <v>14529</v>
      </c>
    </row>
    <row r="584" spans="25:31" ht="14.25" thickBot="1">
      <c r="Y584" s="3536">
        <v>582</v>
      </c>
      <c r="Z584" s="3532">
        <v>4</v>
      </c>
      <c r="AA584" s="3532">
        <v>2324</v>
      </c>
      <c r="AB584" s="3532">
        <v>49.28</v>
      </c>
      <c r="AC584" s="3532">
        <f ca="1">'典型户型修正-办公'!S1333</f>
        <v>72</v>
      </c>
      <c r="AD584" s="3532">
        <f ca="1">'典型户型修正-办公'!R1333</f>
        <v>14616</v>
      </c>
      <c r="AE584" s="3532">
        <v>14529</v>
      </c>
    </row>
    <row r="585" spans="25:31" ht="14.25" thickBot="1">
      <c r="Y585" s="3536">
        <v>583</v>
      </c>
      <c r="Z585" s="3532">
        <v>4</v>
      </c>
      <c r="AA585" s="3532">
        <v>2325</v>
      </c>
      <c r="AB585" s="3532">
        <v>48.41</v>
      </c>
      <c r="AC585" s="3532">
        <f ca="1">'典型户型修正-办公'!S1334</f>
        <v>71</v>
      </c>
      <c r="AD585" s="3532">
        <f ca="1">'典型户型修正-办公'!R1334</f>
        <v>14616</v>
      </c>
      <c r="AE585" s="3532">
        <v>14529</v>
      </c>
    </row>
    <row r="586" spans="25:31" ht="14.25" thickBot="1">
      <c r="Y586" s="3536">
        <v>584</v>
      </c>
      <c r="Z586" s="3532">
        <v>4</v>
      </c>
      <c r="AA586" s="3532">
        <v>2326</v>
      </c>
      <c r="AB586" s="3532">
        <v>47.44</v>
      </c>
      <c r="AC586" s="3532">
        <f ca="1">'典型户型修正-办公'!S1335</f>
        <v>69</v>
      </c>
      <c r="AD586" s="3532">
        <f ca="1">'典型户型修正-办公'!R1335</f>
        <v>14616</v>
      </c>
      <c r="AE586" s="3532">
        <v>14529</v>
      </c>
    </row>
    <row r="587" spans="25:31" ht="14.25" thickBot="1">
      <c r="Y587" s="3536">
        <v>585</v>
      </c>
      <c r="Z587" s="3532">
        <v>4</v>
      </c>
      <c r="AA587" s="3532">
        <v>2401</v>
      </c>
      <c r="AB587" s="3532">
        <v>52.2</v>
      </c>
      <c r="AC587" s="3532">
        <f ca="1">'典型户型修正-办公'!S1336</f>
        <v>84</v>
      </c>
      <c r="AD587" s="3532">
        <f ca="1">'典型户型修正-办公'!R1336</f>
        <v>16077</v>
      </c>
      <c r="AE587" s="3532">
        <v>15982</v>
      </c>
    </row>
    <row r="588" spans="25:31" ht="14.25" thickBot="1">
      <c r="Y588" s="3536">
        <v>586</v>
      </c>
      <c r="Z588" s="3532">
        <v>4</v>
      </c>
      <c r="AA588" s="3532">
        <v>2402</v>
      </c>
      <c r="AB588" s="3532">
        <v>100.67</v>
      </c>
      <c r="AC588" s="3532">
        <f ca="1">'典型户型修正-办公'!S1337</f>
        <v>163</v>
      </c>
      <c r="AD588" s="3532">
        <f ca="1">'典型户型修正-办公'!R1337</f>
        <v>16238</v>
      </c>
      <c r="AE588" s="3532">
        <v>16142</v>
      </c>
    </row>
    <row r="589" spans="25:31" ht="14.25" thickBot="1">
      <c r="Y589" s="3536">
        <v>587</v>
      </c>
      <c r="Z589" s="3532">
        <v>4</v>
      </c>
      <c r="AA589" s="3532">
        <v>2403</v>
      </c>
      <c r="AB589" s="3532">
        <v>100.67</v>
      </c>
      <c r="AC589" s="3532">
        <f ca="1">'典型户型修正-办公'!S1338</f>
        <v>163</v>
      </c>
      <c r="AD589" s="3532">
        <f ca="1">'典型户型修正-办公'!R1338</f>
        <v>16238</v>
      </c>
      <c r="AE589" s="3532">
        <v>16142</v>
      </c>
    </row>
    <row r="590" spans="25:31" ht="14.25" thickBot="1">
      <c r="Y590" s="3536">
        <v>588</v>
      </c>
      <c r="Z590" s="3532">
        <v>4</v>
      </c>
      <c r="AA590" s="3532">
        <v>2404</v>
      </c>
      <c r="AB590" s="3532">
        <v>100.67</v>
      </c>
      <c r="AC590" s="3532">
        <f ca="1">'典型户型修正-办公'!S1339</f>
        <v>163</v>
      </c>
      <c r="AD590" s="3532">
        <f ca="1">'典型户型修正-办公'!R1339</f>
        <v>16238</v>
      </c>
      <c r="AE590" s="3532">
        <v>16142</v>
      </c>
    </row>
    <row r="591" spans="25:31" ht="14.25" thickBot="1">
      <c r="Y591" s="3536">
        <v>589</v>
      </c>
      <c r="Z591" s="3532">
        <v>4</v>
      </c>
      <c r="AA591" s="3532">
        <v>2405</v>
      </c>
      <c r="AB591" s="3532">
        <v>100.67</v>
      </c>
      <c r="AC591" s="3532">
        <f ca="1">'典型户型修正-办公'!S1340</f>
        <v>163</v>
      </c>
      <c r="AD591" s="3532">
        <f ca="1">'典型户型修正-办公'!R1340</f>
        <v>16238</v>
      </c>
      <c r="AE591" s="3532">
        <v>16142</v>
      </c>
    </row>
    <row r="592" spans="25:31" ht="14.25" thickBot="1">
      <c r="Y592" s="3536">
        <v>590</v>
      </c>
      <c r="Z592" s="3532">
        <v>4</v>
      </c>
      <c r="AA592" s="3532">
        <v>2406</v>
      </c>
      <c r="AB592" s="3532">
        <v>100.67</v>
      </c>
      <c r="AC592" s="3532">
        <f ca="1">'典型户型修正-办公'!S1341</f>
        <v>163</v>
      </c>
      <c r="AD592" s="3532">
        <f ca="1">'典型户型修正-办公'!R1341</f>
        <v>16238</v>
      </c>
      <c r="AE592" s="3532">
        <v>16142</v>
      </c>
    </row>
    <row r="593" spans="25:31" ht="14.25" thickBot="1">
      <c r="Y593" s="3536">
        <v>591</v>
      </c>
      <c r="Z593" s="3532">
        <v>4</v>
      </c>
      <c r="AA593" s="3532">
        <v>2407</v>
      </c>
      <c r="AB593" s="3532">
        <v>100.67</v>
      </c>
      <c r="AC593" s="3532">
        <f ca="1">'典型户型修正-办公'!S1342</f>
        <v>163</v>
      </c>
      <c r="AD593" s="3532">
        <f ca="1">'典型户型修正-办公'!R1342</f>
        <v>16238</v>
      </c>
      <c r="AE593" s="3532">
        <v>16142</v>
      </c>
    </row>
    <row r="594" spans="25:31" ht="14.25" thickBot="1">
      <c r="Y594" s="3536">
        <v>592</v>
      </c>
      <c r="Z594" s="3532">
        <v>4</v>
      </c>
      <c r="AA594" s="3532">
        <v>2408</v>
      </c>
      <c r="AB594" s="3532">
        <v>100.67</v>
      </c>
      <c r="AC594" s="3532">
        <f ca="1">'典型户型修正-办公'!S1343</f>
        <v>163</v>
      </c>
      <c r="AD594" s="3532">
        <f ca="1">'典型户型修正-办公'!R1343</f>
        <v>16238</v>
      </c>
      <c r="AE594" s="3532">
        <v>16142</v>
      </c>
    </row>
    <row r="595" spans="25:31" ht="14.25" thickBot="1">
      <c r="Y595" s="3536">
        <v>593</v>
      </c>
      <c r="Z595" s="3532">
        <v>4</v>
      </c>
      <c r="AA595" s="3532">
        <v>2409</v>
      </c>
      <c r="AB595" s="3532">
        <v>69.77</v>
      </c>
      <c r="AC595" s="3532">
        <f ca="1">'典型户型修正-办公'!S1344</f>
        <v>113</v>
      </c>
      <c r="AD595" s="3532">
        <f ca="1">'典型户型修正-办公'!R1344</f>
        <v>16238</v>
      </c>
      <c r="AE595" s="3532">
        <v>16142</v>
      </c>
    </row>
    <row r="596" spans="25:31" ht="14.25" thickBot="1">
      <c r="Y596" s="3536">
        <v>594</v>
      </c>
      <c r="Z596" s="3532">
        <v>4</v>
      </c>
      <c r="AA596" s="3532">
        <v>2410</v>
      </c>
      <c r="AB596" s="3532">
        <v>80.64</v>
      </c>
      <c r="AC596" s="3532">
        <f ca="1">'典型户型修正-办公'!S1345</f>
        <v>131</v>
      </c>
      <c r="AD596" s="3532">
        <f ca="1">'典型户型修正-办公'!R1345</f>
        <v>16238</v>
      </c>
      <c r="AE596" s="3532">
        <v>16142</v>
      </c>
    </row>
    <row r="597" spans="25:31" ht="14.25" thickBot="1">
      <c r="Y597" s="3536">
        <v>595</v>
      </c>
      <c r="Z597" s="3532">
        <v>4</v>
      </c>
      <c r="AA597" s="3532">
        <v>2411</v>
      </c>
      <c r="AB597" s="3532">
        <v>91.55</v>
      </c>
      <c r="AC597" s="3532">
        <f ca="1">'典型户型修正-办公'!S1346</f>
        <v>149</v>
      </c>
      <c r="AD597" s="3532">
        <f ca="1">'典型户型修正-办公'!R1346</f>
        <v>16238</v>
      </c>
      <c r="AE597" s="3532">
        <v>16142</v>
      </c>
    </row>
    <row r="598" spans="25:31" ht="14.25" thickBot="1">
      <c r="Y598" s="3536">
        <v>596</v>
      </c>
      <c r="Z598" s="3532">
        <v>4</v>
      </c>
      <c r="AA598" s="3532">
        <v>2412</v>
      </c>
      <c r="AB598" s="3532">
        <v>97.62</v>
      </c>
      <c r="AC598" s="3532">
        <f ca="1">'典型户型修正-办公'!S1347</f>
        <v>159</v>
      </c>
      <c r="AD598" s="3532">
        <f ca="1">'典型户型修正-办公'!R1347</f>
        <v>16238</v>
      </c>
      <c r="AE598" s="3532">
        <v>16142</v>
      </c>
    </row>
    <row r="599" spans="25:31" ht="14.25" thickBot="1">
      <c r="Y599" s="3536">
        <v>597</v>
      </c>
      <c r="Z599" s="3532">
        <v>4</v>
      </c>
      <c r="AA599" s="3532">
        <v>2413</v>
      </c>
      <c r="AB599" s="3532">
        <v>98.87</v>
      </c>
      <c r="AC599" s="3532">
        <f ca="1">'典型户型修正-办公'!S1348</f>
        <v>161</v>
      </c>
      <c r="AD599" s="3532">
        <f ca="1">'典型户型修正-办公'!R1348</f>
        <v>16238</v>
      </c>
      <c r="AE599" s="3532">
        <v>16142</v>
      </c>
    </row>
    <row r="600" spans="25:31" ht="14.25" thickBot="1">
      <c r="Y600" s="3536">
        <v>598</v>
      </c>
      <c r="Z600" s="3532">
        <v>4</v>
      </c>
      <c r="AA600" s="3532">
        <v>2414</v>
      </c>
      <c r="AB600" s="3532">
        <v>95.85</v>
      </c>
      <c r="AC600" s="3532">
        <f ca="1">'典型户型修正-办公'!S1349</f>
        <v>156</v>
      </c>
      <c r="AD600" s="3532">
        <f ca="1">'典型户型修正-办公'!R1349</f>
        <v>16238</v>
      </c>
      <c r="AE600" s="3532">
        <v>16142</v>
      </c>
    </row>
    <row r="601" spans="25:31" ht="14.25" thickBot="1">
      <c r="Y601" s="3647" t="s">
        <v>3400</v>
      </c>
      <c r="Z601" s="3648"/>
      <c r="AA601" s="3649"/>
      <c r="AB601" s="3532">
        <f>SUM(AB3:AB600)</f>
        <v>30879.13000000027</v>
      </c>
      <c r="AC601" s="3532">
        <f ca="1">SUM(AC3:AC600)</f>
        <v>44907</v>
      </c>
      <c r="AD601" s="3532" t="s">
        <v>43</v>
      </c>
      <c r="AE601" s="3532" t="s">
        <v>43</v>
      </c>
    </row>
    <row r="603" spans="25:31">
      <c r="AA603" s="3537" t="s">
        <v>4104</v>
      </c>
      <c r="AB603" s="3538">
        <v>30879.13</v>
      </c>
      <c r="AC603" s="3538">
        <v>44713</v>
      </c>
    </row>
  </sheetData>
  <mergeCells count="10">
    <mergeCell ref="Y601:AA601"/>
    <mergeCell ref="Y1:AD1"/>
    <mergeCell ref="AG176:AH176"/>
    <mergeCell ref="AG1:AK1"/>
    <mergeCell ref="A316:C316"/>
    <mergeCell ref="A1:F1"/>
    <mergeCell ref="I418:K418"/>
    <mergeCell ref="I1:N1"/>
    <mergeCell ref="Q15:S15"/>
    <mergeCell ref="Q1:V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3995</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4013</v>
      </c>
      <c r="D4" s="1751" t="s">
        <v>3374</v>
      </c>
      <c r="E4" s="3728" t="s">
        <v>1262</v>
      </c>
      <c r="F4" s="3729"/>
      <c r="G4" s="3729"/>
      <c r="H4" s="3729"/>
      <c r="I4" s="3730"/>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5</v>
      </c>
      <c r="D14" s="3713">
        <v>5</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5</v>
      </c>
      <c r="D17" s="132">
        <f>SUM(D5:D16)</f>
        <v>5</v>
      </c>
      <c r="E17" s="129"/>
      <c r="F17" s="129"/>
      <c r="G17" s="129"/>
      <c r="H17" s="129"/>
      <c r="I17" s="129"/>
      <c r="K17" s="302"/>
      <c r="L17" s="302" t="s">
        <v>1281</v>
      </c>
      <c r="M17" s="302" t="s">
        <v>1282</v>
      </c>
    </row>
    <row r="18" spans="1:36" ht="31.9" customHeight="1" thickBot="1">
      <c r="A18" s="1754" t="s">
        <v>1283</v>
      </c>
      <c r="B18" s="1755"/>
      <c r="C18" s="133">
        <f>ROUND(C17/SUM(C17:D17),2)</f>
        <v>0.5</v>
      </c>
      <c r="D18" s="133">
        <f>1-C18</f>
        <v>0.5</v>
      </c>
      <c r="E18" s="3744" t="s">
        <v>2122</v>
      </c>
      <c r="F18" s="3745"/>
      <c r="G18" s="3745"/>
      <c r="H18" s="3745"/>
      <c r="I18" s="3745"/>
      <c r="K18" s="302" t="s">
        <v>1284</v>
      </c>
      <c r="L18" s="302">
        <f>IF(C1="",'数据-汇总表'!E3,SUMIF(项目类型,C1,'数据-汇总表'!E17:E26)+SUMIF(项目类型,C1,'数据-汇总表'!I17:I26))</f>
        <v>51.46</v>
      </c>
      <c r="M18" s="302">
        <f>IF(C1="",'数据-汇总表'!E3,SUMIF(项目类型,C1,'数据-汇总表'!E17:E26))</f>
        <v>51.46</v>
      </c>
    </row>
    <row r="19" spans="1:36" ht="15">
      <c r="A19" s="1756" t="s">
        <v>1285</v>
      </c>
      <c r="B19" s="1757" t="s">
        <v>1286</v>
      </c>
      <c r="C19" s="134">
        <f ca="1">SUMIF(INDIRECT("'"&amp;C4&amp;"'"&amp;"!A:A"),'结果表-办公'!B19,INDIRECT("'"&amp;C4&amp;"'"&amp;"!B:B"))</f>
        <v>81.337699999999998</v>
      </c>
      <c r="D19" s="135">
        <f ca="1">SUMIF(INDIRECT("'"&amp;D4&amp;"'"&amp;"!A:A"),'结果表-办公'!B19,INDIRECT("'"&amp;D4&amp;"'"&amp;"!B:B"))</f>
        <v>64.702399999999997</v>
      </c>
      <c r="E19" s="1756" t="s">
        <v>1287</v>
      </c>
      <c r="F19" s="1757" t="s">
        <v>1286</v>
      </c>
      <c r="G19" s="136">
        <f ca="1">ROUND(C19*$C$18+D19*$D$18,0)</f>
        <v>73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SUMIF(INDIRECT("'"&amp;C4&amp;"'"&amp;"!A:A"),'结果表-办公'!B20,INDIRECT("'"&amp;C4&amp;"'"&amp;"!B:B"))</f>
        <v>15806</v>
      </c>
      <c r="D20" s="138">
        <f ca="1">SUMIF(INDIRECT("'"&amp;D4&amp;"'"&amp;"!A:A"),'结果表-办公'!B20,INDIRECT("'"&amp;D4&amp;"'"&amp;"!B:B"))</f>
        <v>12573</v>
      </c>
      <c r="E20" s="1759"/>
      <c r="F20" s="1021" t="s">
        <v>1290</v>
      </c>
      <c r="G20" s="139">
        <f ca="1">ROUND(C20*$C$18+D20*$D$18,0)</f>
        <v>14190</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0.25710483691485941</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14190</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1314</v>
      </c>
      <c r="D39" s="1789" t="s">
        <v>1315</v>
      </c>
      <c r="E39" s="1790" t="s">
        <v>1316</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73</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2518">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2518">
        <v>2</v>
      </c>
      <c r="K47" s="3655" t="s">
        <v>1332</v>
      </c>
      <c r="L47" s="3655"/>
      <c r="M47" s="3657">
        <f>'数据-取费表'!B2</f>
        <v>45258</v>
      </c>
      <c r="N47" s="3657"/>
      <c r="O47" s="3657"/>
    </row>
    <row r="48" spans="1:15" ht="25.5">
      <c r="A48" s="3717" t="s">
        <v>1333</v>
      </c>
      <c r="B48" s="3718"/>
      <c r="C48" s="3718"/>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1334</v>
      </c>
      <c r="H48" s="2545"/>
      <c r="I48" s="1801"/>
      <c r="J48" s="2518">
        <v>3</v>
      </c>
      <c r="K48" s="3655" t="s">
        <v>1335</v>
      </c>
      <c r="L48" s="3655"/>
      <c r="M48" s="3658">
        <f ca="1">H101</f>
        <v>73</v>
      </c>
      <c r="N48" s="3658"/>
      <c r="O48" s="3658"/>
    </row>
    <row r="49" spans="1:35" ht="25.5" customHeight="1">
      <c r="A49" s="2328" t="s">
        <v>1336</v>
      </c>
      <c r="B49" s="3703" t="s">
        <v>1337</v>
      </c>
      <c r="C49" s="3703"/>
      <c r="D49" s="1585">
        <v>0</v>
      </c>
      <c r="E49" s="324" t="s">
        <v>1338</v>
      </c>
      <c r="F49" s="2419" t="s">
        <v>28</v>
      </c>
      <c r="G49" s="3686"/>
      <c r="H49" s="2305" t="s">
        <v>2125</v>
      </c>
      <c r="I49" s="2306"/>
      <c r="J49" s="2518">
        <v>4</v>
      </c>
      <c r="K49" s="3655" t="str">
        <f>IF(项目基本情况!E8="房地产抵押价值","房地产抵押价值","抵押担保权已注销时的房地产抵押价值")</f>
        <v>房地产抵押价值</v>
      </c>
      <c r="L49" s="3655"/>
      <c r="M49" s="3658">
        <f ca="1">IF(项目基本情况!E8="房地产抵押价值",H107,H109)</f>
        <v>73</v>
      </c>
      <c r="N49" s="3658"/>
      <c r="O49" s="3658"/>
    </row>
    <row r="50" spans="1:35" ht="25.5" customHeight="1">
      <c r="A50" s="2546"/>
      <c r="B50" s="3703" t="s">
        <v>1339</v>
      </c>
      <c r="C50" s="3703"/>
      <c r="D50" s="2547"/>
      <c r="E50" s="332"/>
      <c r="F50" s="2419"/>
      <c r="G50" s="3687"/>
      <c r="H50" s="2307" t="s">
        <v>2126</v>
      </c>
      <c r="I50" s="2306"/>
      <c r="J50" s="3654" t="s">
        <v>1340</v>
      </c>
      <c r="K50" s="3654"/>
      <c r="L50" s="3654"/>
      <c r="M50" s="3654"/>
      <c r="N50" s="3654"/>
      <c r="O50" s="3654"/>
    </row>
    <row r="51" spans="1:35" ht="20.45" customHeight="1">
      <c r="A51" s="2548"/>
      <c r="B51" s="3703" t="s">
        <v>1341</v>
      </c>
      <c r="C51" s="3703"/>
      <c r="D51" s="1082"/>
      <c r="E51" s="327"/>
      <c r="F51" s="2419"/>
      <c r="G51" s="3688"/>
      <c r="H51" s="2307" t="s">
        <v>2127</v>
      </c>
      <c r="I51" s="2306"/>
      <c r="J51" s="2519" t="s">
        <v>1342</v>
      </c>
      <c r="K51" s="3655" t="s">
        <v>1343</v>
      </c>
      <c r="L51" s="3655"/>
      <c r="M51" s="2519" t="s">
        <v>1344</v>
      </c>
      <c r="N51" s="2519" t="s">
        <v>1345</v>
      </c>
      <c r="O51" s="2519" t="s">
        <v>1346</v>
      </c>
    </row>
    <row r="52" spans="1:35" ht="24" customHeight="1">
      <c r="A52" s="2330" t="s">
        <v>1347</v>
      </c>
      <c r="B52" s="3703" t="s">
        <v>1348</v>
      </c>
      <c r="C52" s="3703"/>
      <c r="D52" s="1082">
        <f ca="1">ROUND(D45*'数据-取费表'!B41/(1+'数据-取费表'!C42),0)</f>
        <v>4</v>
      </c>
      <c r="E52" s="2329" t="s">
        <v>1349</v>
      </c>
      <c r="F52" s="2549">
        <f>'数据-取费表'!B41</f>
        <v>5.5000000000000007E-2</v>
      </c>
      <c r="G52" s="2550"/>
      <c r="H52" s="2539"/>
      <c r="I52" s="1802"/>
      <c r="J52" s="2518">
        <v>1</v>
      </c>
      <c r="K52" s="3680" t="s">
        <v>1350</v>
      </c>
      <c r="L52" s="3680"/>
      <c r="M52" s="2520" t="b">
        <f>D48</f>
        <v>0</v>
      </c>
      <c r="N52" s="2518" t="str">
        <f>E48</f>
        <v>销售额×税（费）率</v>
      </c>
      <c r="O52" s="2521">
        <f>F48</f>
        <v>5.5000000000000007E-2</v>
      </c>
    </row>
    <row r="53" spans="1:35" ht="12" customHeight="1">
      <c r="A53" s="2330" t="s">
        <v>1351</v>
      </c>
      <c r="B53" s="3704" t="s">
        <v>2282</v>
      </c>
      <c r="C53" s="3705"/>
      <c r="D53" s="1082">
        <f ca="1">ROUND(D45*'数据-取费表'!B41/(1+'数据-取费表'!C42),0)</f>
        <v>4</v>
      </c>
      <c r="E53" s="2329" t="s">
        <v>1349</v>
      </c>
      <c r="F53" s="2549">
        <f>'数据-取费表'!B41</f>
        <v>5.5000000000000007E-2</v>
      </c>
      <c r="G53" s="2550"/>
      <c r="H53" s="2539"/>
      <c r="I53" s="1802"/>
      <c r="J53" s="2518">
        <v>2</v>
      </c>
      <c r="K53" s="3680" t="s">
        <v>1352</v>
      </c>
      <c r="L53" s="3680"/>
      <c r="M53" s="2520">
        <f t="shared" ref="M53:O54" ca="1" si="0">D55</f>
        <v>0</v>
      </c>
      <c r="N53" s="2518" t="str">
        <f t="shared" si="0"/>
        <v>销售额×税（费）率</v>
      </c>
      <c r="O53" s="2521" t="str">
        <f t="shared" si="0"/>
        <v>免征</v>
      </c>
    </row>
    <row r="54" spans="1:35" ht="12" customHeight="1">
      <c r="A54" s="2330" t="s">
        <v>1353</v>
      </c>
      <c r="B54" s="3704" t="s">
        <v>2283</v>
      </c>
      <c r="C54" s="3705"/>
      <c r="D54" s="1082">
        <f ca="1">C68</f>
        <v>4</v>
      </c>
      <c r="E54" s="327" t="s">
        <v>1354</v>
      </c>
      <c r="F54" s="2549">
        <f>'数据-取费表'!B41</f>
        <v>5.5000000000000007E-2</v>
      </c>
      <c r="G54" s="2550"/>
      <c r="H54" s="2551"/>
      <c r="I54" s="1802"/>
      <c r="J54" s="2518">
        <v>3</v>
      </c>
      <c r="K54" s="3680" t="s">
        <v>1355</v>
      </c>
      <c r="L54" s="3680"/>
      <c r="M54" s="2520" t="e">
        <f t="shared" ca="1" si="0"/>
        <v>#DIV/0!</v>
      </c>
      <c r="N54" s="2518" t="str">
        <f t="shared" si="0"/>
        <v>增值额×税（费）率</v>
      </c>
      <c r="O54" s="2522" t="str">
        <f t="shared" si="0"/>
        <v>免征</v>
      </c>
    </row>
    <row r="55" spans="1:35" ht="24" customHeight="1">
      <c r="A55" s="3740" t="s">
        <v>1356</v>
      </c>
      <c r="B55" s="3718"/>
      <c r="C55" s="3718"/>
      <c r="D55" s="2319">
        <f ca="1">IF(H55="个人住宅",0,ROUND(D45*I55,0))</f>
        <v>0</v>
      </c>
      <c r="E55" s="2329" t="s">
        <v>1357</v>
      </c>
      <c r="F55" s="2549" t="str">
        <f>IF(H55="正常",I55,"免征")</f>
        <v>免征</v>
      </c>
      <c r="G55" s="2550"/>
      <c r="H55" s="2545"/>
      <c r="I55" s="165">
        <f>'数据-取费表'!B49</f>
        <v>5.0000000000000001E-4</v>
      </c>
      <c r="J55" s="2518">
        <f>IF(H59="非个人房产","",4)</f>
        <v>4</v>
      </c>
      <c r="K55" s="3680" t="str">
        <f>IF(H59="非个人房产","——","个人所得税")</f>
        <v>个人所得税</v>
      </c>
      <c r="L55" s="3680"/>
      <c r="M55" s="2523">
        <f ca="1">D59</f>
        <v>1</v>
      </c>
      <c r="N55" s="2035" t="str">
        <f>E59</f>
        <v>差额计税</v>
      </c>
      <c r="O55" s="2524">
        <f>F59</f>
        <v>0.01</v>
      </c>
    </row>
    <row r="56" spans="1:35" ht="24.75">
      <c r="A56" s="3740" t="s">
        <v>1358</v>
      </c>
      <c r="B56" s="3718"/>
      <c r="C56" s="3718"/>
      <c r="D56" s="2319" t="e">
        <f ca="1">IF(H56="个人住宅",D57,D58)</f>
        <v>#DIV/0!</v>
      </c>
      <c r="E56" s="2329" t="s">
        <v>1359</v>
      </c>
      <c r="F56" s="2549" t="str">
        <f>IF(H56="正常",F58,"免征")</f>
        <v>免征</v>
      </c>
      <c r="G56" s="2552" t="s">
        <v>1360</v>
      </c>
      <c r="H56" s="2553"/>
      <c r="I56" s="1803"/>
      <c r="J56" s="2518"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2330" t="s">
        <v>1336</v>
      </c>
      <c r="B57" s="3704" t="s">
        <v>1361</v>
      </c>
      <c r="C57" s="3705"/>
      <c r="D57" s="1585">
        <v>0</v>
      </c>
      <c r="E57" s="324" t="s">
        <v>1338</v>
      </c>
      <c r="F57" s="302"/>
      <c r="G57" s="2550"/>
      <c r="H57" s="2554"/>
      <c r="I57" s="1803"/>
      <c r="J57" s="3680">
        <f>IF(AND(J55="",J56=""),4,IF(项目基本情况!K6="上海银行",'结果表-办公'!J56+1,'结果表-办公'!J55+1))</f>
        <v>5</v>
      </c>
      <c r="K57" s="3680" t="s">
        <v>1362</v>
      </c>
      <c r="L57" s="2525" t="s">
        <v>1363</v>
      </c>
      <c r="M57" s="2526"/>
      <c r="N57" s="2527">
        <f ca="1">SUMIF(M52:M56,"&lt;9e307")</f>
        <v>1</v>
      </c>
      <c r="O57" s="2528"/>
      <c r="P57" s="2685">
        <f ca="1">N57/M49</f>
        <v>1.3698630136986301E-2</v>
      </c>
    </row>
    <row r="58" spans="1:35" ht="24.75">
      <c r="A58" s="2330" t="s">
        <v>1347</v>
      </c>
      <c r="B58" s="3704" t="s">
        <v>1364</v>
      </c>
      <c r="C58" s="3703"/>
      <c r="D58" s="2319" t="e">
        <f ca="1">IF(H58="转让取得",C81,C97)</f>
        <v>#DIV/0!</v>
      </c>
      <c r="E58" s="2329" t="s">
        <v>1359</v>
      </c>
      <c r="F58" s="302" t="s">
        <v>28</v>
      </c>
      <c r="G58" s="2550"/>
      <c r="H58" s="2553"/>
      <c r="I58" s="1803"/>
      <c r="J58" s="3680"/>
      <c r="K58" s="3680"/>
      <c r="L58" s="2525" t="s">
        <v>1365</v>
      </c>
      <c r="M58" s="2529"/>
      <c r="N58" s="2530" t="str">
        <f ca="1">NUMBERSTRING(INT(N57*10000),2)&amp;"元整"</f>
        <v>壹万元整</v>
      </c>
      <c r="O58" s="2531"/>
    </row>
    <row r="59" spans="1:35" ht="24.75" thickBot="1">
      <c r="A59" s="3684" t="s">
        <v>1366</v>
      </c>
      <c r="B59" s="3685"/>
      <c r="C59" s="3685"/>
      <c r="D59" s="2555">
        <f ca="1">IF(H59="非个人房产","——",IF(H59="个人住宅（满五唯一有凭证）",0,IF(H59="个人其他（无凭证）",ROUND(D45*F59,0),ROUND(C67*F59,0))))</f>
        <v>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2518" t="s">
        <v>1363</v>
      </c>
      <c r="M59" s="2532"/>
      <c r="N59" s="2533">
        <f ca="1">M49-N57</f>
        <v>72</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柒拾贰万元整</v>
      </c>
      <c r="O60" s="2531"/>
    </row>
    <row r="61" spans="1:35" ht="13.5" thickBot="1">
      <c r="A61" s="3739" t="s">
        <v>1368</v>
      </c>
      <c r="B61" s="3739"/>
      <c r="C61" s="3739"/>
      <c r="D61" s="3739"/>
      <c r="E61" s="3739"/>
      <c r="F61" s="1803"/>
      <c r="G61" s="1803"/>
      <c r="H61" s="1805"/>
      <c r="I61" s="129"/>
      <c r="J61" s="2518">
        <f>J59+1</f>
        <v>7</v>
      </c>
      <c r="K61" s="3680" t="s">
        <v>1369</v>
      </c>
      <c r="L61" s="3680"/>
      <c r="M61" s="2535"/>
      <c r="N61" s="2536">
        <f ca="1">ROUND(N59*10000/'数据-汇总表'!E3,0)</f>
        <v>9</v>
      </c>
      <c r="O61" s="2537"/>
    </row>
    <row r="62" spans="1:35" ht="12.75">
      <c r="A62" s="3699" t="s">
        <v>1370</v>
      </c>
      <c r="B62" s="3700"/>
      <c r="C62" s="2016"/>
      <c r="D62" s="2016" t="s">
        <v>1371</v>
      </c>
      <c r="E62" s="166" t="s">
        <v>1372</v>
      </c>
      <c r="F62" s="1803"/>
      <c r="G62" s="1803"/>
      <c r="H62" s="1805"/>
      <c r="I62" s="129"/>
    </row>
    <row r="63" spans="1:35" ht="12.75">
      <c r="A63" s="173" t="s">
        <v>330</v>
      </c>
      <c r="B63" s="167" t="s">
        <v>1373</v>
      </c>
      <c r="C63" s="2559">
        <f ca="1">ROUND((C64+C65)/(1+'数据-取费表'!C42),0)</f>
        <v>70</v>
      </c>
      <c r="D63" s="167"/>
      <c r="E63" s="168"/>
      <c r="F63" s="1803"/>
      <c r="G63" s="1803"/>
      <c r="H63" s="1805"/>
      <c r="I63" s="129"/>
      <c r="J63" s="3663" t="s">
        <v>1374</v>
      </c>
      <c r="K63" s="1327" t="s">
        <v>1375</v>
      </c>
      <c r="L63" s="1327">
        <f ca="1">IF(M49&gt;10000,M49*0.5%,IF(AND(M49&gt;1000,M49&lt;=10000),M49*1%,IF(AND(M49&gt;100,M49&lt;=1000),M49*3%,IF(AND(M49&gt;10,M49&lt;=100),M49*5%,M49*8%))))</f>
        <v>3.6500000000000004</v>
      </c>
      <c r="M63" s="302">
        <f ca="1">ROUND(L63,1)</f>
        <v>3.7</v>
      </c>
      <c r="N63" s="2538"/>
      <c r="Z63" s="1747"/>
      <c r="AI63" s="1748"/>
    </row>
    <row r="64" spans="1:35" ht="14.25" customHeight="1">
      <c r="A64" s="169" t="s">
        <v>325</v>
      </c>
      <c r="B64" s="170" t="s">
        <v>1376</v>
      </c>
      <c r="C64" s="2560">
        <f ca="1">D45</f>
        <v>73</v>
      </c>
      <c r="D64" s="170" t="s">
        <v>26</v>
      </c>
      <c r="E64" s="172"/>
      <c r="F64" s="1803"/>
      <c r="G64" s="1803"/>
      <c r="H64" s="1805"/>
      <c r="I64" s="129"/>
      <c r="J64" s="3663"/>
      <c r="K64" s="1327" t="s">
        <v>1377</v>
      </c>
      <c r="L64" s="1327">
        <f ca="1">IF(M49&gt;2000,M49*0.5%,IF(AND(M49&gt;1000,M49&lt;=2000),M49*0.6%,IF(AND(M49&gt;500,M49&lt;=1000),M49*0.7%,IF(AND(M49&gt;200,M49&lt;=500),M49*0.8%,IF(AND(M49&gt;100,M49&lt;=200),M49*0.9%,IF(AND(M49&gt;50,M49&lt;=100),M49*1%,IF(AND(M49&gt;20,M49&lt;=50),M49*1.5%,IF(AND(M49&gt;10,M49&lt;=20),M49*2%,IF(AND(M49&gt;1,M49&lt;=10),M49*2.5%)))))))))</f>
        <v>0.73</v>
      </c>
      <c r="M64" s="302">
        <f ca="1">ROUND(L64,1)</f>
        <v>0.7</v>
      </c>
      <c r="N64" s="2539" t="s">
        <v>1378</v>
      </c>
      <c r="Z64" s="1747"/>
      <c r="AI64" s="1748"/>
    </row>
    <row r="65" spans="1:35" ht="14.25" customHeight="1">
      <c r="A65" s="169" t="s">
        <v>326</v>
      </c>
      <c r="B65" s="170" t="s">
        <v>1379</v>
      </c>
      <c r="C65" s="2561"/>
      <c r="D65" s="170"/>
      <c r="E65" s="172"/>
      <c r="F65" s="1803"/>
      <c r="G65" s="1803"/>
      <c r="H65" s="1805"/>
      <c r="I65" s="129"/>
      <c r="J65" s="3663"/>
      <c r="K65" s="1327" t="s">
        <v>1380</v>
      </c>
      <c r="L65" s="1327">
        <f ca="1">IF(M49&gt;1000,M49*0.1%,IF(AND(M49&gt;500,M49&lt;=1000),M49*0.5%,IF(AND(M49&gt;50,M49&lt;=500),M49*1%,IF(AND(M49&gt;1,M49&lt;=50),M49*1.5%))))</f>
        <v>0.73</v>
      </c>
      <c r="M65" s="302">
        <f ca="1">ROUND(L65,1)</f>
        <v>0.7</v>
      </c>
      <c r="N65" s="2539" t="s">
        <v>1378</v>
      </c>
      <c r="Z65" s="1747"/>
      <c r="AI65" s="1748"/>
    </row>
    <row r="66" spans="1:35" ht="14.25" customHeight="1">
      <c r="A66" s="173" t="s">
        <v>327</v>
      </c>
      <c r="B66" s="174" t="s">
        <v>1381</v>
      </c>
      <c r="C66" s="2562"/>
      <c r="D66" s="174" t="s">
        <v>26</v>
      </c>
      <c r="E66" s="1333" t="s">
        <v>667</v>
      </c>
      <c r="F66" s="1803"/>
      <c r="G66" s="1803"/>
      <c r="H66" s="1805"/>
      <c r="I66" s="129"/>
      <c r="J66" s="3663"/>
      <c r="K66" s="1327" t="s">
        <v>1382</v>
      </c>
      <c r="L66" s="1327">
        <f ca="1">M49*0.5%</f>
        <v>0.36499999999999999</v>
      </c>
      <c r="M66" s="302">
        <f ca="1">IF(L66&gt;0.5,0.5,ROUND(L66,0))</f>
        <v>0</v>
      </c>
      <c r="N66" s="2539" t="s">
        <v>1383</v>
      </c>
      <c r="Z66" s="1747"/>
      <c r="AI66" s="1748"/>
    </row>
    <row r="67" spans="1:35" ht="14.25" customHeight="1">
      <c r="A67" s="173" t="s">
        <v>328</v>
      </c>
      <c r="B67" s="174" t="s">
        <v>1384</v>
      </c>
      <c r="C67" s="2563">
        <f ca="1">C63-C66</f>
        <v>70</v>
      </c>
      <c r="D67" s="170" t="s">
        <v>26</v>
      </c>
      <c r="E67" s="172"/>
      <c r="F67" s="1803"/>
      <c r="G67" s="1803"/>
      <c r="H67" s="1805"/>
      <c r="I67" s="129"/>
      <c r="J67" s="3663"/>
      <c r="K67" s="1327" t="s">
        <v>1385</v>
      </c>
      <c r="L67" s="1327">
        <f ca="1">IF(M49&gt;=10000,(8.25+(M49-10000)*0.01%),IF(AND(M49&gt;=8000,M49&lt;10000),(7.85+(M49-8000)*0.02%),IF(AND(M49&gt;=5000,M49&lt;8000),(6.65+(M49-5000)*0.04%),IF(AND(M49&gt;=2000,M49&lt;5000),(4.25+(PM49-2000)*0.08%),IF(AND(M49&gt;=1000,M49&lt;2000),(2.75+(M49-1000)*0.15%),IF(AND(M49&gt;=100,M49&lt;1000),(0.5+(M49-100)*0.25%),IF(AND(M49&gt;0,M49&lt;100),M49*0.5%)))))))</f>
        <v>0.36499999999999999</v>
      </c>
      <c r="M67" s="302">
        <f ca="1">ROUND(L67*0.9,1)</f>
        <v>0.3</v>
      </c>
      <c r="N67" s="2538"/>
      <c r="Z67" s="1747"/>
      <c r="AI67" s="1748"/>
    </row>
    <row r="68" spans="1:35" ht="14.25" customHeight="1" thickBot="1">
      <c r="A68" s="176" t="s">
        <v>329</v>
      </c>
      <c r="B68" s="177" t="s">
        <v>1386</v>
      </c>
      <c r="C68" s="2564">
        <f ca="1">IF(C67&lt;=0,0,ROUND(C67*D68,0))</f>
        <v>4</v>
      </c>
      <c r="D68" s="2565">
        <f>'数据-取费表'!B41</f>
        <v>5.5000000000000007E-2</v>
      </c>
      <c r="E68" s="178"/>
      <c r="F68" s="1803"/>
      <c r="G68" s="1803"/>
      <c r="H68" s="1805"/>
      <c r="I68" s="129"/>
      <c r="J68" s="3663"/>
      <c r="K68" s="1327" t="s">
        <v>1387</v>
      </c>
      <c r="L68" s="1327">
        <f ca="1">IF(M49&gt;10000,M49*0.5%,IF(AND(M49&gt;5000,M49&lt;=10000),M49*1%,IF(AND(M49&gt;1000,M49&lt;=5000),M49*2%,IF(AND(M49&gt;200,M49&lt;=1000),M49*3%,M49*5%))))</f>
        <v>3.6500000000000004</v>
      </c>
      <c r="M68" s="302">
        <f ca="1">ROUND(L68,1)</f>
        <v>3.7</v>
      </c>
      <c r="N68" s="2538"/>
      <c r="Z68" s="1747"/>
      <c r="AI68" s="1748"/>
    </row>
    <row r="69" spans="1:35" s="1767" customFormat="1" ht="16.5" customHeight="1">
      <c r="A69" s="1806"/>
      <c r="B69" s="1807"/>
      <c r="C69" s="1808"/>
      <c r="D69" s="1809"/>
      <c r="E69" s="1810"/>
      <c r="F69" s="1573"/>
      <c r="G69" s="1573"/>
      <c r="H69" s="1572"/>
      <c r="I69" s="1742"/>
      <c r="J69" s="3663"/>
      <c r="K69" s="1327" t="s">
        <v>1388</v>
      </c>
      <c r="L69" s="1327"/>
      <c r="M69" s="302">
        <f ca="1">ROUND(SUM(M63:M68),0)</f>
        <v>9</v>
      </c>
      <c r="N69" s="2540">
        <f ca="1">M69/M49</f>
        <v>0.12328767123287671</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2016"/>
      <c r="D71" s="2016"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70</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2319" t="s">
        <v>1399</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70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2319" t="e">
        <f ca="1">IF(C80&gt;=200%,"增值额超过扣除项目金额200%",IF(C80&gt;=100%,"增值额超过扣除项目金额100%，未超过200%",IF(C80&gt;=50%,"增值额超过扣除项目金额50%，未超过100%",IF(C80&lt;50%,"增值额未超过扣除项目金额50%"))))</f>
        <v>#DIV/0!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2016"/>
      <c r="D84" s="2016"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70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2322"/>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2322"/>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70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2319" t="e">
        <f ca="1">IF(C96&gt;=200%,"增值额超过扣除项目金额200%",IF(C96&gt;=100%,"增值额超过扣除项目金额100%，未超过200%",IF(C96&gt;=50%,"增值额超过扣除项目金额50%，未超过100%",IF(C96&lt;50%,"增值额未超过扣除项目金额50%"))))</f>
        <v>#DIV/0!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比较法-办公</v>
      </c>
      <c r="D101" s="2581" t="str">
        <f>D4</f>
        <v>收益法-办公</v>
      </c>
      <c r="E101" s="3659" t="s">
        <v>1426</v>
      </c>
      <c r="F101" s="3660"/>
      <c r="G101" s="1822" t="s">
        <v>1427</v>
      </c>
      <c r="H101" s="2590">
        <f ca="1">H118</f>
        <v>73</v>
      </c>
      <c r="I101" s="129"/>
    </row>
    <row r="102" spans="1:35" ht="18.75" customHeight="1">
      <c r="A102" s="3691" t="s">
        <v>1428</v>
      </c>
      <c r="B102" s="2579" t="s">
        <v>1427</v>
      </c>
      <c r="C102" s="2580">
        <f ca="1">IF(D32="楼面单价",ROUND(C19,0),C19)</f>
        <v>81</v>
      </c>
      <c r="D102" s="2581">
        <f ca="1">IF(D32="楼面单价",ROUND(D19,0),D19)</f>
        <v>65</v>
      </c>
      <c r="E102" s="3659"/>
      <c r="F102" s="3660"/>
      <c r="G102" s="1822" t="s">
        <v>1429</v>
      </c>
      <c r="H102" s="2550">
        <f ca="1">I118</f>
        <v>14190</v>
      </c>
      <c r="I102" s="129"/>
    </row>
    <row r="103" spans="1:35" ht="42.75" customHeight="1">
      <c r="A103" s="3691"/>
      <c r="B103" s="2579" t="s">
        <v>1429</v>
      </c>
      <c r="C103" s="2582">
        <f ca="1">C20</f>
        <v>15806</v>
      </c>
      <c r="D103" s="2583">
        <f ca="1">D20</f>
        <v>12573</v>
      </c>
      <c r="E103" s="3652" t="s">
        <v>1430</v>
      </c>
      <c r="F103" s="3653"/>
      <c r="G103" s="1823" t="s">
        <v>1431</v>
      </c>
      <c r="H103" s="2590">
        <f>IF(D36="正常操作",H104+H105+H106,H105+H106)</f>
        <v>0</v>
      </c>
      <c r="I103" s="129"/>
    </row>
    <row r="104" spans="1:35" ht="18.75" customHeight="1">
      <c r="A104" s="3691" t="s">
        <v>1432</v>
      </c>
      <c r="B104" s="2584" t="s">
        <v>1427</v>
      </c>
      <c r="C104" s="2585">
        <f ca="1">H118</f>
        <v>73</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14190</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73</v>
      </c>
      <c r="I107" s="129"/>
    </row>
    <row r="108" spans="1:35" ht="18.75" customHeight="1">
      <c r="A108" s="129"/>
      <c r="B108" s="129"/>
      <c r="C108" s="129"/>
      <c r="D108" s="129"/>
      <c r="E108" s="3692"/>
      <c r="F108" s="3660"/>
      <c r="G108" s="1822" t="s">
        <v>1429</v>
      </c>
      <c r="H108" s="2550">
        <f ca="1">IF(H107=H101,H102,ROUND(H107*10000/'数据-汇总表'!E3,0))</f>
        <v>14190</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2324" t="s">
        <v>1444</v>
      </c>
      <c r="E117" s="2324" t="s">
        <v>1445</v>
      </c>
      <c r="F117" s="2324" t="s">
        <v>1444</v>
      </c>
      <c r="G117" s="2324" t="s">
        <v>1446</v>
      </c>
      <c r="H117" s="2324" t="s">
        <v>1444</v>
      </c>
      <c r="I117" s="2324" t="s">
        <v>1446</v>
      </c>
    </row>
    <row r="118" spans="1:27" ht="24.75" customHeight="1">
      <c r="A118" s="2595" t="str">
        <f>项目基本情况!S2</f>
        <v>北京市房地产</v>
      </c>
      <c r="B118" s="2324">
        <f>M18</f>
        <v>51.46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73</v>
      </c>
      <c r="I118" s="2324">
        <f ca="1">ROUND(IF(D32="楼面单价",C32,H118*10000/B118),0)</f>
        <v>14190</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柒拾叁万元整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73</v>
      </c>
      <c r="E122" s="3669"/>
      <c r="F122" s="3669"/>
      <c r="G122" s="3669"/>
      <c r="H122" s="3669"/>
      <c r="I122" s="3670"/>
      <c r="AA122" s="725"/>
    </row>
    <row r="123" spans="1:27" ht="18.75" customHeight="1">
      <c r="A123" s="3667" t="s">
        <v>1447</v>
      </c>
      <c r="B123" s="3667"/>
      <c r="C123" s="3667"/>
      <c r="D123" s="3673" t="str">
        <f ca="1">NUMBERSTRING(INT(D122*10000),2)&amp;"元整"</f>
        <v>柒拾叁万元整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4006</v>
      </c>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81.337699999999998</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15806</v>
      </c>
      <c r="C3" s="354" t="s">
        <v>1763</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771" t="s">
        <v>1770</v>
      </c>
      <c r="Q4" s="3772"/>
      <c r="R4" s="3751" t="s">
        <v>1766</v>
      </c>
      <c r="S4" s="3752"/>
      <c r="T4" s="3751" t="s">
        <v>1767</v>
      </c>
      <c r="U4" s="3752"/>
      <c r="V4" s="3779" t="s">
        <v>1768</v>
      </c>
      <c r="W4" s="3779"/>
      <c r="X4" s="1953"/>
      <c r="Y4" s="3751" t="s">
        <v>1770</v>
      </c>
      <c r="Z4" s="3752"/>
      <c r="AA4" s="3746" t="s">
        <v>1766</v>
      </c>
      <c r="AB4" s="3746" t="s">
        <v>1767</v>
      </c>
      <c r="AC4" s="3764" t="s">
        <v>1768</v>
      </c>
    </row>
    <row r="5" spans="1:29" ht="15">
      <c r="A5" s="358"/>
      <c r="B5" s="359"/>
      <c r="C5" s="3757" t="s">
        <v>4004</v>
      </c>
      <c r="D5" s="3758"/>
      <c r="E5" s="3755" t="s">
        <v>4029</v>
      </c>
      <c r="F5" s="3756"/>
      <c r="G5" s="3757" t="s">
        <v>4031</v>
      </c>
      <c r="H5" s="3758"/>
      <c r="I5" s="3757" t="s">
        <v>4045</v>
      </c>
      <c r="J5" s="3758"/>
      <c r="K5" s="559"/>
      <c r="L5" s="2710"/>
      <c r="M5" s="2711"/>
      <c r="N5" s="2711"/>
      <c r="O5" s="2711"/>
      <c r="P5" s="3773"/>
      <c r="Q5" s="3774"/>
      <c r="R5" s="3753"/>
      <c r="S5" s="3754"/>
      <c r="T5" s="3753"/>
      <c r="U5" s="3754"/>
      <c r="V5" s="3780"/>
      <c r="W5" s="3780"/>
      <c r="X5" s="1350"/>
      <c r="Y5" s="3753"/>
      <c r="Z5" s="3754"/>
      <c r="AA5" s="3747"/>
      <c r="AB5" s="3747"/>
      <c r="AC5" s="3765"/>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775"/>
      <c r="Q6" s="3776"/>
      <c r="R6" s="3753"/>
      <c r="S6" s="3754"/>
      <c r="T6" s="3777"/>
      <c r="U6" s="3778"/>
      <c r="V6" s="3780"/>
      <c r="W6" s="3780"/>
      <c r="X6" s="1350"/>
      <c r="Y6" s="3777"/>
      <c r="Z6" s="3778"/>
      <c r="AA6" s="3748"/>
      <c r="AB6" s="3748"/>
      <c r="AC6" s="3766"/>
    </row>
    <row r="7" spans="1:29" s="108" customFormat="1" ht="15.75" thickBot="1">
      <c r="A7" s="362" t="s">
        <v>1674</v>
      </c>
      <c r="B7" s="363"/>
      <c r="C7" s="364">
        <f>'数据-取费表'!B2</f>
        <v>45258</v>
      </c>
      <c r="D7" s="365">
        <v>100</v>
      </c>
      <c r="E7" s="366">
        <v>44958</v>
      </c>
      <c r="F7" s="367">
        <f>SUMIF(59:59,YEAR(E7)&amp;"-"&amp;MONTH(E7),60:60)</f>
        <v>99.4</v>
      </c>
      <c r="G7" s="366">
        <v>44958</v>
      </c>
      <c r="H7" s="365">
        <f>SUMIF(59:59,YEAR(G7)&amp;"-"&amp;MONTH(G7),60:60)</f>
        <v>99.4</v>
      </c>
      <c r="I7" s="366">
        <v>44866</v>
      </c>
      <c r="J7" s="365">
        <f>SUMIF(59:59,YEAR(I7)&amp;"-"&amp;MONTH(I7),60:60)</f>
        <v>99.2</v>
      </c>
      <c r="K7" s="560"/>
      <c r="L7" s="2712"/>
      <c r="M7" s="2713"/>
      <c r="N7" s="2713"/>
      <c r="O7" s="2713"/>
      <c r="P7" s="3781" t="s">
        <v>1675</v>
      </c>
      <c r="Q7" s="3782"/>
      <c r="R7" s="701" t="s">
        <v>14</v>
      </c>
      <c r="S7" s="702">
        <f t="shared" ref="S7:S15" si="0">F7</f>
        <v>99.4</v>
      </c>
      <c r="T7" s="701" t="s">
        <v>14</v>
      </c>
      <c r="U7" s="702">
        <f t="shared" ref="U7:U15" si="1">H7</f>
        <v>99.4</v>
      </c>
      <c r="V7" s="701" t="s">
        <v>14</v>
      </c>
      <c r="W7" s="702">
        <f t="shared" ref="W7:W15" si="2">J7</f>
        <v>99.2</v>
      </c>
      <c r="X7" s="703"/>
      <c r="Y7" s="3749" t="s">
        <v>1675</v>
      </c>
      <c r="Z7" s="3750"/>
      <c r="AA7" s="704">
        <f>D7/F7</f>
        <v>1.0060362173038229</v>
      </c>
      <c r="AB7" s="704">
        <f>D7/H7</f>
        <v>1.0060362173038229</v>
      </c>
      <c r="AC7" s="1954">
        <f>D7/J7</f>
        <v>1.0080645161290323</v>
      </c>
    </row>
    <row r="8" spans="1:29" s="108" customFormat="1" ht="15.75" thickBot="1">
      <c r="A8" s="362" t="s">
        <v>1676</v>
      </c>
      <c r="B8" s="363"/>
      <c r="C8" s="368" t="s">
        <v>4026</v>
      </c>
      <c r="D8" s="365">
        <v>100</v>
      </c>
      <c r="E8" s="368" t="s">
        <v>4026</v>
      </c>
      <c r="F8" s="367">
        <f>SUMIF(62:62,E8,63:63)-SUMIF(62:62,C8,63:63)+100</f>
        <v>100</v>
      </c>
      <c r="G8" s="368" t="s">
        <v>4026</v>
      </c>
      <c r="H8" s="365">
        <f>SUMIF(62:62,G8,63:63)-SUMIF(62:62,C8,63:63)+100</f>
        <v>100</v>
      </c>
      <c r="I8" s="368" t="s">
        <v>4026</v>
      </c>
      <c r="J8" s="365">
        <f>SUMIF(62:62,I8,63:63)-SUMIF(62:62,C8,63:63)+100</f>
        <v>100</v>
      </c>
      <c r="K8" s="560"/>
      <c r="L8" s="2712"/>
      <c r="M8" s="2713"/>
      <c r="N8" s="2713"/>
      <c r="O8" s="2713"/>
      <c r="P8" s="3781" t="s">
        <v>1678</v>
      </c>
      <c r="Q8" s="3750"/>
      <c r="R8" s="701" t="s">
        <v>14</v>
      </c>
      <c r="S8" s="702">
        <f t="shared" si="0"/>
        <v>100</v>
      </c>
      <c r="T8" s="701" t="s">
        <v>14</v>
      </c>
      <c r="U8" s="702">
        <f t="shared" si="1"/>
        <v>100</v>
      </c>
      <c r="V8" s="701" t="s">
        <v>14</v>
      </c>
      <c r="W8" s="702">
        <f t="shared" si="2"/>
        <v>100</v>
      </c>
      <c r="X8" s="703"/>
      <c r="Y8" s="3749" t="s">
        <v>1678</v>
      </c>
      <c r="Z8" s="3750"/>
      <c r="AA8" s="704">
        <f t="shared" ref="AA8:AA47" si="3">D8/F8</f>
        <v>1</v>
      </c>
      <c r="AB8" s="704">
        <f t="shared" ref="AB8:AB47" si="4">D8/H8</f>
        <v>1</v>
      </c>
      <c r="AC8" s="1954">
        <f t="shared" ref="AC8:AC47" si="5">D8/J8</f>
        <v>1</v>
      </c>
    </row>
    <row r="9" spans="1:29" s="108" customFormat="1">
      <c r="A9" s="369" t="s">
        <v>1679</v>
      </c>
      <c r="B9" s="63" t="s">
        <v>1680</v>
      </c>
      <c r="C9" s="3511" t="s">
        <v>4027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1954">
        <f t="shared" si="5"/>
        <v>1</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3"/>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1954">
        <f t="shared" si="5"/>
        <v>0.98039215686274506</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3"/>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1954">
        <f t="shared" si="5"/>
        <v>1</v>
      </c>
    </row>
    <row r="12" spans="1:29" s="108" customFormat="1" ht="15" hidden="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3"/>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1954">
        <f>D12/J12</f>
        <v>1</v>
      </c>
    </row>
    <row r="13" spans="1:29" ht="15" hidden="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3"/>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3"/>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7"/>
      <c r="M15" s="2711"/>
      <c r="N15" s="2711"/>
      <c r="O15" s="2711"/>
      <c r="P15" s="3783" t="s">
        <v>1686</v>
      </c>
      <c r="Q15" s="1347" t="str">
        <f t="shared" si="6"/>
        <v>办公集聚程度</v>
      </c>
      <c r="R15" s="705" t="s">
        <v>14</v>
      </c>
      <c r="S15" s="706">
        <f t="shared" si="0"/>
        <v>100</v>
      </c>
      <c r="T15" s="705" t="s">
        <v>14</v>
      </c>
      <c r="U15" s="706">
        <f t="shared" si="1"/>
        <v>100</v>
      </c>
      <c r="V15" s="705" t="s">
        <v>14</v>
      </c>
      <c r="W15" s="706">
        <f t="shared" si="2"/>
        <v>100</v>
      </c>
      <c r="X15" s="1350"/>
      <c r="Y15" s="3785" t="s">
        <v>1686</v>
      </c>
      <c r="Z15" s="1351" t="str">
        <f t="shared" si="7"/>
        <v>办公集聚程度</v>
      </c>
      <c r="AA15" s="1348">
        <f t="shared" si="3"/>
        <v>1</v>
      </c>
      <c r="AB15" s="1348">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4"/>
      <c r="Q16" s="1347"/>
      <c r="R16" s="705"/>
      <c r="S16" s="706"/>
      <c r="T16" s="705"/>
      <c r="U16" s="706"/>
      <c r="V16" s="705"/>
      <c r="W16" s="706"/>
      <c r="X16" s="1350"/>
      <c r="Y16" s="3786"/>
      <c r="Z16" s="1351"/>
      <c r="AA16" s="1348">
        <v>1</v>
      </c>
      <c r="AB16" s="1348">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102</v>
      </c>
      <c r="I17" s="403"/>
      <c r="J17" s="406">
        <f>SUMIF(79:79,I18,80:80)-SUMIF(79:79,C18,80:80)+100</f>
        <v>100</v>
      </c>
      <c r="K17" s="563">
        <v>2</v>
      </c>
      <c r="L17" s="2717"/>
      <c r="M17" s="2711"/>
      <c r="N17" s="2711"/>
      <c r="O17" s="2711"/>
      <c r="P17" s="3784"/>
      <c r="Q17" s="1347" t="str">
        <f>B17</f>
        <v>交通便捷度</v>
      </c>
      <c r="R17" s="705" t="s">
        <v>14</v>
      </c>
      <c r="S17" s="706">
        <f>F17</f>
        <v>100</v>
      </c>
      <c r="T17" s="705" t="s">
        <v>14</v>
      </c>
      <c r="U17" s="706">
        <f>H17</f>
        <v>102</v>
      </c>
      <c r="V17" s="705" t="s">
        <v>14</v>
      </c>
      <c r="W17" s="706">
        <f>J17</f>
        <v>100</v>
      </c>
      <c r="X17" s="1350"/>
      <c r="Y17" s="3786"/>
      <c r="Z17" s="1351" t="str">
        <f>Q17</f>
        <v>交通便捷度</v>
      </c>
      <c r="AA17" s="1348">
        <f t="shared" si="3"/>
        <v>1</v>
      </c>
      <c r="AB17" s="1348">
        <f t="shared" si="4"/>
        <v>0.98039215686274506</v>
      </c>
      <c r="AC17" s="1957">
        <f t="shared" si="5"/>
        <v>1</v>
      </c>
    </row>
    <row r="18" spans="1:29" ht="15">
      <c r="A18" s="379"/>
      <c r="B18" s="580"/>
      <c r="C18" s="1959" t="s">
        <v>4044</v>
      </c>
      <c r="D18" s="401"/>
      <c r="E18" s="1959" t="s">
        <v>4044</v>
      </c>
      <c r="F18" s="401"/>
      <c r="G18" s="1959" t="s">
        <v>4025</v>
      </c>
      <c r="H18" s="399"/>
      <c r="I18" s="1959" t="s">
        <v>4044</v>
      </c>
      <c r="J18" s="399"/>
      <c r="K18" s="564"/>
      <c r="L18" s="2717"/>
      <c r="M18" s="2711"/>
      <c r="N18" s="2711"/>
      <c r="O18" s="2711"/>
      <c r="P18" s="3784"/>
      <c r="Q18" s="1347"/>
      <c r="R18" s="705"/>
      <c r="S18" s="706"/>
      <c r="T18" s="705"/>
      <c r="U18" s="706"/>
      <c r="V18" s="705"/>
      <c r="W18" s="706"/>
      <c r="X18" s="1350"/>
      <c r="Y18" s="3786"/>
      <c r="Z18" s="1351"/>
      <c r="AA18" s="1348">
        <v>1</v>
      </c>
      <c r="AB18" s="1348">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4"/>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4"/>
      <c r="Q20" s="1347"/>
      <c r="R20" s="705"/>
      <c r="S20" s="706"/>
      <c r="T20" s="705"/>
      <c r="U20" s="706"/>
      <c r="V20" s="705"/>
      <c r="W20" s="706"/>
      <c r="X20" s="1350"/>
      <c r="Y20" s="3786"/>
      <c r="Z20" s="1351"/>
      <c r="AA20" s="1348">
        <v>1</v>
      </c>
      <c r="AB20" s="1348">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4"/>
      <c r="Q22" s="1347"/>
      <c r="R22" s="705"/>
      <c r="S22" s="706"/>
      <c r="T22" s="705"/>
      <c r="U22" s="706"/>
      <c r="V22" s="705"/>
      <c r="W22" s="706"/>
      <c r="X22" s="1350"/>
      <c r="Y22" s="3786"/>
      <c r="Z22" s="1351"/>
      <c r="AA22" s="1348">
        <v>1</v>
      </c>
      <c r="AB22" s="1348">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4"/>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4"/>
      <c r="Q24" s="1347"/>
      <c r="R24" s="705"/>
      <c r="S24" s="706"/>
      <c r="T24" s="705"/>
      <c r="U24" s="706"/>
      <c r="V24" s="705"/>
      <c r="W24" s="706"/>
      <c r="X24" s="1350"/>
      <c r="Y24" s="3786"/>
      <c r="Z24" s="1351"/>
      <c r="AA24" s="1348">
        <v>1</v>
      </c>
      <c r="AB24" s="1348">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4"/>
      <c r="Q25" s="1347" t="str">
        <f>B25</f>
        <v>毗邻道路的类型与等级</v>
      </c>
      <c r="R25" s="705" t="s">
        <v>14</v>
      </c>
      <c r="S25" s="706">
        <f>F25</f>
        <v>100</v>
      </c>
      <c r="T25" s="705" t="s">
        <v>14</v>
      </c>
      <c r="U25" s="706">
        <f>H25</f>
        <v>100</v>
      </c>
      <c r="V25" s="705" t="s">
        <v>14</v>
      </c>
      <c r="W25" s="706">
        <f>J25</f>
        <v>100</v>
      </c>
      <c r="X25" s="1350"/>
      <c r="Y25" s="3786"/>
      <c r="Z25" s="1351" t="str">
        <f>Q25</f>
        <v>毗邻道路的类型与等级</v>
      </c>
      <c r="AA25" s="1348">
        <f t="shared" si="3"/>
        <v>1</v>
      </c>
      <c r="AB25" s="1348">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4"/>
      <c r="Q26" s="1347"/>
      <c r="R26" s="705"/>
      <c r="S26" s="706"/>
      <c r="T26" s="705"/>
      <c r="U26" s="706"/>
      <c r="V26" s="705"/>
      <c r="W26" s="706"/>
      <c r="X26" s="1350"/>
      <c r="Y26" s="3786"/>
      <c r="Z26" s="1351"/>
      <c r="AA26" s="1348">
        <v>1</v>
      </c>
      <c r="AB26" s="1348">
        <v>1</v>
      </c>
      <c r="AC26" s="1957">
        <v>1</v>
      </c>
    </row>
    <row r="27" spans="1:29" ht="15.75" thickBot="1">
      <c r="A27" s="379"/>
      <c r="B27" s="580" t="s">
        <v>1778</v>
      </c>
      <c r="C27" s="582" t="s">
        <v>3408</v>
      </c>
      <c r="D27" s="386">
        <v>100</v>
      </c>
      <c r="E27" s="565" t="s">
        <v>3552</v>
      </c>
      <c r="F27" s="386">
        <f>SUMIF(89:89,E27,90:90)-SUMIF(89:89,C27,90:90)+100</f>
        <v>101.5</v>
      </c>
      <c r="G27" s="582" t="s">
        <v>3552</v>
      </c>
      <c r="H27" s="386">
        <f>SUMIF(89:89,G27,90:90)-SUMIF(89:89,C27,90:90)+100</f>
        <v>101.5</v>
      </c>
      <c r="I27" s="565" t="s">
        <v>3408</v>
      </c>
      <c r="J27" s="386">
        <f>SUMIF(89:89,I27,90:90)-SUMIF(89:89,C27,90:90)+100</f>
        <v>100</v>
      </c>
      <c r="K27" s="561">
        <v>1.5</v>
      </c>
      <c r="L27" s="2717"/>
      <c r="M27" s="2711"/>
      <c r="N27" s="2711"/>
      <c r="O27" s="2711"/>
      <c r="P27" s="3784"/>
      <c r="Q27" s="1347" t="str">
        <f t="shared" ref="Q27:Q47" si="8">B27</f>
        <v>楼层</v>
      </c>
      <c r="R27" s="705" t="s">
        <v>14</v>
      </c>
      <c r="S27" s="706">
        <f>F27</f>
        <v>101.5</v>
      </c>
      <c r="T27" s="705" t="s">
        <v>14</v>
      </c>
      <c r="U27" s="706">
        <f>H27</f>
        <v>101.5</v>
      </c>
      <c r="V27" s="705" t="s">
        <v>14</v>
      </c>
      <c r="W27" s="706">
        <f>J27</f>
        <v>100</v>
      </c>
      <c r="X27" s="1350"/>
      <c r="Y27" s="3786"/>
      <c r="Z27" s="1351" t="str">
        <f>Q27</f>
        <v>楼层</v>
      </c>
      <c r="AA27" s="1348">
        <f t="shared" si="3"/>
        <v>0.98522167487684731</v>
      </c>
      <c r="AB27" s="1348">
        <f t="shared" si="4"/>
        <v>0.98522167487684731</v>
      </c>
      <c r="AC27" s="1957">
        <f t="shared" si="5"/>
        <v>1</v>
      </c>
    </row>
    <row r="28" spans="1:29" s="108" customFormat="1" ht="15" hidden="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4"/>
      <c r="Q28" s="1338" t="str">
        <f t="shared" si="8"/>
        <v>朝向</v>
      </c>
      <c r="R28" s="701" t="s">
        <v>14</v>
      </c>
      <c r="S28" s="702">
        <f>F28</f>
        <v>100</v>
      </c>
      <c r="T28" s="701" t="s">
        <v>14</v>
      </c>
      <c r="U28" s="702">
        <f>H28</f>
        <v>100</v>
      </c>
      <c r="V28" s="701" t="s">
        <v>14</v>
      </c>
      <c r="W28" s="702">
        <f>J28</f>
        <v>100</v>
      </c>
      <c r="X28" s="703"/>
      <c r="Y28" s="3786"/>
      <c r="Z28" s="52" t="str">
        <f>Q28</f>
        <v>朝向</v>
      </c>
      <c r="AA28" s="1348">
        <f>D28/F28</f>
        <v>1</v>
      </c>
      <c r="AB28" s="1348">
        <f>D28/H28</f>
        <v>1</v>
      </c>
      <c r="AC28" s="1957">
        <f>D28/J28</f>
        <v>1</v>
      </c>
    </row>
    <row r="29" spans="1:29" ht="15" hidden="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4"/>
      <c r="Q29" s="1347">
        <f t="shared" si="8"/>
        <v>111</v>
      </c>
      <c r="R29" s="705" t="s">
        <v>14</v>
      </c>
      <c r="S29" s="706">
        <f t="shared" ref="S29:S47" si="9">F29</f>
        <v>100</v>
      </c>
      <c r="T29" s="705" t="s">
        <v>14</v>
      </c>
      <c r="U29" s="706">
        <f t="shared" ref="U29:U47" si="10">H29</f>
        <v>100</v>
      </c>
      <c r="V29" s="705" t="s">
        <v>14</v>
      </c>
      <c r="W29" s="706">
        <f t="shared" ref="W29:W47" si="11">J29</f>
        <v>100</v>
      </c>
      <c r="X29" s="1350"/>
      <c r="Y29" s="3786"/>
      <c r="Z29" s="1351">
        <f t="shared" ref="Z29:Z47" si="12">Q29</f>
        <v>111</v>
      </c>
      <c r="AA29" s="1348">
        <f t="shared" si="3"/>
        <v>1</v>
      </c>
      <c r="AB29" s="1348">
        <f t="shared" si="4"/>
        <v>1</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4"/>
      <c r="Q30" s="1347">
        <f t="shared" si="8"/>
        <v>111</v>
      </c>
      <c r="R30" s="705" t="s">
        <v>14</v>
      </c>
      <c r="S30" s="706">
        <f t="shared" si="9"/>
        <v>100</v>
      </c>
      <c r="T30" s="705" t="s">
        <v>14</v>
      </c>
      <c r="U30" s="706">
        <f t="shared" si="10"/>
        <v>100</v>
      </c>
      <c r="V30" s="705" t="s">
        <v>14</v>
      </c>
      <c r="W30" s="706">
        <f t="shared" si="11"/>
        <v>100</v>
      </c>
      <c r="X30" s="1350"/>
      <c r="Y30" s="3786"/>
      <c r="Z30" s="1351">
        <f t="shared" si="12"/>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4"/>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4"/>
      <c r="Q32" s="1347">
        <f t="shared" si="8"/>
        <v>111</v>
      </c>
      <c r="R32" s="705" t="s">
        <v>14</v>
      </c>
      <c r="S32" s="706">
        <f t="shared" si="9"/>
        <v>100</v>
      </c>
      <c r="T32" s="705" t="s">
        <v>14</v>
      </c>
      <c r="U32" s="706">
        <f t="shared" si="10"/>
        <v>100</v>
      </c>
      <c r="V32" s="705" t="s">
        <v>14</v>
      </c>
      <c r="W32" s="706">
        <f t="shared" si="11"/>
        <v>100</v>
      </c>
      <c r="X32" s="1350"/>
      <c r="Y32" s="3786"/>
      <c r="Z32" s="1351">
        <f t="shared" si="12"/>
        <v>111</v>
      </c>
      <c r="AA32" s="1348">
        <f t="shared" si="3"/>
        <v>1</v>
      </c>
      <c r="AB32" s="1348">
        <f t="shared" si="4"/>
        <v>1</v>
      </c>
      <c r="AC32" s="1957">
        <f t="shared" si="5"/>
        <v>1</v>
      </c>
    </row>
    <row r="33" spans="1:29" ht="15">
      <c r="A33" s="391" t="s">
        <v>1689</v>
      </c>
      <c r="B33" s="63" t="s">
        <v>1812</v>
      </c>
      <c r="C33" s="1962" t="s">
        <v>4042</v>
      </c>
      <c r="D33" s="418">
        <v>100</v>
      </c>
      <c r="E33" s="1962" t="s">
        <v>4047</v>
      </c>
      <c r="F33" s="412">
        <f>SUMIF(101:101,E33,102:102)-SUMIF(101:101,C33,102:102)+100</f>
        <v>105</v>
      </c>
      <c r="G33" s="1962" t="s">
        <v>4042</v>
      </c>
      <c r="H33" s="386">
        <f>SUMIF(101:101,G33,102:102)-SUMIF(101:101,C33,102:102)+100</f>
        <v>100</v>
      </c>
      <c r="I33" s="1962" t="s">
        <v>4042</v>
      </c>
      <c r="J33" s="418">
        <f>SUMIF(101:101,I33,102:102)-SUMIF(101:101,C33,102:102)+100</f>
        <v>100</v>
      </c>
      <c r="K33" s="561">
        <v>5</v>
      </c>
      <c r="L33" s="2717"/>
      <c r="M33" s="2711"/>
      <c r="N33" s="2711"/>
      <c r="O33" s="2711"/>
      <c r="P33" s="3787" t="s">
        <v>1691</v>
      </c>
      <c r="Q33" s="1347" t="str">
        <f t="shared" si="8"/>
        <v>建筑类型</v>
      </c>
      <c r="R33" s="705" t="s">
        <v>14</v>
      </c>
      <c r="S33" s="706">
        <f t="shared" si="9"/>
        <v>105</v>
      </c>
      <c r="T33" s="705" t="s">
        <v>14</v>
      </c>
      <c r="U33" s="706">
        <f t="shared" si="10"/>
        <v>100</v>
      </c>
      <c r="V33" s="705" t="s">
        <v>14</v>
      </c>
      <c r="W33" s="706">
        <f t="shared" si="11"/>
        <v>100</v>
      </c>
      <c r="X33" s="1350"/>
      <c r="Y33" s="3790" t="s">
        <v>1691</v>
      </c>
      <c r="Z33" s="1351" t="str">
        <f t="shared" si="12"/>
        <v>建筑类型</v>
      </c>
      <c r="AA33" s="1348">
        <f t="shared" si="3"/>
        <v>0.95238095238095233</v>
      </c>
      <c r="AB33" s="1348">
        <f t="shared" si="4"/>
        <v>1</v>
      </c>
      <c r="AC33" s="1957">
        <f t="shared" si="5"/>
        <v>1</v>
      </c>
    </row>
    <row r="34" spans="1:29" s="422" customFormat="1" ht="15">
      <c r="A34" s="419"/>
      <c r="B34" s="375" t="s">
        <v>1692</v>
      </c>
      <c r="C34" s="420">
        <f>'典型户型修正-办公'!B24</f>
        <v>51.46</v>
      </c>
      <c r="D34" s="127">
        <v>100</v>
      </c>
      <c r="E34" s="381">
        <v>1246.21</v>
      </c>
      <c r="F34" s="376">
        <f>LOOKUP(E34,104:104,105:105)-LOOKUP(C34,104:104,105:105)+100</f>
        <v>102</v>
      </c>
      <c r="G34" s="380">
        <v>52.71</v>
      </c>
      <c r="H34" s="127">
        <f>LOOKUP(G34,104:104,105:105)-LOOKUP(C34,104:104,105:105)+100</f>
        <v>100</v>
      </c>
      <c r="I34" s="380">
        <v>49.71</v>
      </c>
      <c r="J34" s="127">
        <f>LOOKUP(I34,104:104,105:105)-LOOKUP(C34,104:104,105:105)+100</f>
        <v>100</v>
      </c>
      <c r="K34" s="562"/>
      <c r="L34" s="2716"/>
      <c r="M34" s="2718"/>
      <c r="N34" s="2718"/>
      <c r="O34" s="2718"/>
      <c r="P34" s="3788"/>
      <c r="Q34" s="707" t="str">
        <f t="shared" si="8"/>
        <v>项目建筑规模</v>
      </c>
      <c r="R34" s="708" t="s">
        <v>14</v>
      </c>
      <c r="S34" s="709">
        <f t="shared" si="9"/>
        <v>102</v>
      </c>
      <c r="T34" s="708" t="s">
        <v>14</v>
      </c>
      <c r="U34" s="709">
        <f t="shared" si="10"/>
        <v>100</v>
      </c>
      <c r="V34" s="708" t="s">
        <v>14</v>
      </c>
      <c r="W34" s="709">
        <f t="shared" si="11"/>
        <v>100</v>
      </c>
      <c r="X34" s="710"/>
      <c r="Y34" s="3790"/>
      <c r="Z34" s="711" t="str">
        <f t="shared" si="12"/>
        <v>项目建筑规模</v>
      </c>
      <c r="AA34" s="1348">
        <f t="shared" si="3"/>
        <v>0.98039215686274506</v>
      </c>
      <c r="AB34" s="1348">
        <f t="shared" si="4"/>
        <v>1</v>
      </c>
      <c r="AC34" s="1957">
        <f t="shared" si="5"/>
        <v>1</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8"/>
      <c r="Q35" s="1347" t="str">
        <f t="shared" si="8"/>
        <v>建筑结构</v>
      </c>
      <c r="R35" s="705" t="s">
        <v>14</v>
      </c>
      <c r="S35" s="706">
        <f t="shared" si="9"/>
        <v>100</v>
      </c>
      <c r="T35" s="705" t="s">
        <v>14</v>
      </c>
      <c r="U35" s="706">
        <f t="shared" si="10"/>
        <v>100</v>
      </c>
      <c r="V35" s="705" t="s">
        <v>14</v>
      </c>
      <c r="W35" s="706">
        <f t="shared" si="11"/>
        <v>100</v>
      </c>
      <c r="X35" s="1350"/>
      <c r="Y35" s="3790"/>
      <c r="Z35" s="1351" t="str">
        <f t="shared" si="12"/>
        <v>建筑结构</v>
      </c>
      <c r="AA35" s="1348">
        <f t="shared" si="3"/>
        <v>1</v>
      </c>
      <c r="AB35" s="1348">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88"/>
      <c r="Q36" s="1347" t="str">
        <f t="shared" si="8"/>
        <v>公共部分装修</v>
      </c>
      <c r="R36" s="705" t="s">
        <v>14</v>
      </c>
      <c r="S36" s="706">
        <f t="shared" si="9"/>
        <v>100</v>
      </c>
      <c r="T36" s="705" t="s">
        <v>14</v>
      </c>
      <c r="U36" s="706">
        <f t="shared" si="10"/>
        <v>100</v>
      </c>
      <c r="V36" s="705" t="s">
        <v>14</v>
      </c>
      <c r="W36" s="706">
        <f t="shared" si="11"/>
        <v>100</v>
      </c>
      <c r="X36" s="1350"/>
      <c r="Y36" s="3790"/>
      <c r="Z36" s="1351" t="str">
        <f t="shared" si="12"/>
        <v>公共部分装修</v>
      </c>
      <c r="AA36" s="1348">
        <f t="shared" si="3"/>
        <v>1</v>
      </c>
      <c r="AB36" s="1348">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8"/>
      <c r="Q37" s="1347" t="str">
        <f t="shared" si="8"/>
        <v>成新度</v>
      </c>
      <c r="R37" s="705" t="s">
        <v>14</v>
      </c>
      <c r="S37" s="706">
        <f t="shared" si="9"/>
        <v>100</v>
      </c>
      <c r="T37" s="705" t="s">
        <v>14</v>
      </c>
      <c r="U37" s="706">
        <f t="shared" si="10"/>
        <v>100</v>
      </c>
      <c r="V37" s="705" t="s">
        <v>14</v>
      </c>
      <c r="W37" s="706">
        <f t="shared" si="11"/>
        <v>100</v>
      </c>
      <c r="X37" s="1350"/>
      <c r="Y37" s="3790"/>
      <c r="Z37" s="1351" t="str">
        <f t="shared" si="12"/>
        <v>成新度</v>
      </c>
      <c r="AA37" s="1348">
        <f t="shared" si="3"/>
        <v>1</v>
      </c>
      <c r="AB37" s="1348">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8"/>
      <c r="Q38" s="1338" t="str">
        <f t="shared" si="8"/>
        <v>写字楼等级</v>
      </c>
      <c r="R38" s="701" t="s">
        <v>14</v>
      </c>
      <c r="S38" s="702">
        <f t="shared" si="9"/>
        <v>100</v>
      </c>
      <c r="T38" s="701" t="s">
        <v>14</v>
      </c>
      <c r="U38" s="702">
        <f t="shared" si="10"/>
        <v>100</v>
      </c>
      <c r="V38" s="701" t="s">
        <v>14</v>
      </c>
      <c r="W38" s="702">
        <f t="shared" si="11"/>
        <v>100</v>
      </c>
      <c r="X38" s="703"/>
      <c r="Y38" s="3790"/>
      <c r="Z38" s="52"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8" t="s">
        <v>1691</v>
      </c>
      <c r="Q39" s="1347" t="str">
        <f t="shared" si="8"/>
        <v>物业管理</v>
      </c>
      <c r="R39" s="705" t="s">
        <v>14</v>
      </c>
      <c r="S39" s="706">
        <f t="shared" si="9"/>
        <v>100</v>
      </c>
      <c r="T39" s="705" t="s">
        <v>14</v>
      </c>
      <c r="U39" s="706">
        <f t="shared" si="10"/>
        <v>100</v>
      </c>
      <c r="V39" s="705" t="s">
        <v>14</v>
      </c>
      <c r="W39" s="706">
        <f t="shared" si="11"/>
        <v>100</v>
      </c>
      <c r="X39" s="1350"/>
      <c r="Y39" s="3790" t="s">
        <v>1691</v>
      </c>
      <c r="Z39" s="1351" t="str">
        <f t="shared" si="12"/>
        <v>物业管理</v>
      </c>
      <c r="AA39" s="1348">
        <f t="shared" si="3"/>
        <v>1</v>
      </c>
      <c r="AB39" s="1348">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8"/>
      <c r="Q40" s="1347" t="str">
        <f t="shared" si="8"/>
        <v>市政基础设施</v>
      </c>
      <c r="R40" s="705" t="s">
        <v>14</v>
      </c>
      <c r="S40" s="706">
        <f t="shared" si="9"/>
        <v>100</v>
      </c>
      <c r="T40" s="705" t="s">
        <v>14</v>
      </c>
      <c r="U40" s="706">
        <f t="shared" si="10"/>
        <v>100</v>
      </c>
      <c r="V40" s="705" t="s">
        <v>14</v>
      </c>
      <c r="W40" s="706">
        <f t="shared" si="11"/>
        <v>100</v>
      </c>
      <c r="X40" s="1350"/>
      <c r="Y40" s="3790"/>
      <c r="Z40" s="1351" t="str">
        <f t="shared" si="12"/>
        <v>市政基础设施</v>
      </c>
      <c r="AA40" s="1348">
        <f t="shared" si="3"/>
        <v>1</v>
      </c>
      <c r="AB40" s="1348">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8"/>
      <c r="Q41" s="1347" t="str">
        <f t="shared" si="8"/>
        <v>层高</v>
      </c>
      <c r="R41" s="705" t="s">
        <v>14</v>
      </c>
      <c r="S41" s="706">
        <f t="shared" si="9"/>
        <v>100</v>
      </c>
      <c r="T41" s="705" t="s">
        <v>14</v>
      </c>
      <c r="U41" s="706">
        <f t="shared" si="10"/>
        <v>100</v>
      </c>
      <c r="V41" s="705" t="s">
        <v>14</v>
      </c>
      <c r="W41" s="706">
        <f t="shared" si="11"/>
        <v>100</v>
      </c>
      <c r="X41" s="1350"/>
      <c r="Y41" s="3790"/>
      <c r="Z41" s="1351" t="str">
        <f t="shared" si="12"/>
        <v>层高</v>
      </c>
      <c r="AA41" s="1348">
        <f t="shared" si="3"/>
        <v>1</v>
      </c>
      <c r="AB41" s="1348">
        <f t="shared" si="4"/>
        <v>1</v>
      </c>
      <c r="AC41" s="1957">
        <f t="shared" si="5"/>
        <v>1</v>
      </c>
    </row>
    <row r="42" spans="1:29" s="422" customFormat="1" ht="15" hidden="1">
      <c r="A42" s="419"/>
      <c r="B42" s="1349"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8"/>
      <c r="Q42" s="707" t="str">
        <f t="shared" si="8"/>
        <v>单套建筑面积</v>
      </c>
      <c r="R42" s="708" t="s">
        <v>14</v>
      </c>
      <c r="S42" s="709">
        <f t="shared" si="9"/>
        <v>100</v>
      </c>
      <c r="T42" s="708" t="s">
        <v>14</v>
      </c>
      <c r="U42" s="709">
        <f t="shared" si="10"/>
        <v>100</v>
      </c>
      <c r="V42" s="708" t="s">
        <v>14</v>
      </c>
      <c r="W42" s="709">
        <f t="shared" si="11"/>
        <v>100</v>
      </c>
      <c r="X42" s="710"/>
      <c r="Y42" s="3790"/>
      <c r="Z42" s="711" t="str">
        <f t="shared" si="12"/>
        <v>单套建筑面积</v>
      </c>
      <c r="AA42" s="1348">
        <f t="shared" si="3"/>
        <v>1</v>
      </c>
      <c r="AB42" s="1348">
        <f t="shared" si="4"/>
        <v>1</v>
      </c>
      <c r="AC42" s="1957">
        <f t="shared" si="5"/>
        <v>1</v>
      </c>
    </row>
    <row r="43" spans="1:29" ht="15">
      <c r="A43" s="423"/>
      <c r="B43" s="375" t="s">
        <v>1787</v>
      </c>
      <c r="C43" s="411" t="s">
        <v>4020</v>
      </c>
      <c r="D43" s="386">
        <v>100</v>
      </c>
      <c r="E43" s="411" t="s">
        <v>4020</v>
      </c>
      <c r="F43" s="412">
        <f>SUMIF(123:123,E43,124:124)-SUMIF(123:123,C43,124:124)+100</f>
        <v>100</v>
      </c>
      <c r="G43" s="411" t="s">
        <v>4020</v>
      </c>
      <c r="H43" s="386">
        <f>SUMIF(123:123,G43,124:124)-SUMIF(123:123,C43,124:124)+100</f>
        <v>100</v>
      </c>
      <c r="I43" s="411" t="s">
        <v>4020</v>
      </c>
      <c r="J43" s="386">
        <f>SUMIF(123:123,I43,124:124)-SUMIF(123:123,C43,124:124)+100</f>
        <v>100</v>
      </c>
      <c r="K43" s="561">
        <v>1</v>
      </c>
      <c r="L43" s="2717"/>
      <c r="M43" s="2711"/>
      <c r="N43" s="2711"/>
      <c r="O43" s="2711"/>
      <c r="P43" s="3788"/>
      <c r="Q43" s="1347" t="str">
        <f t="shared" si="8"/>
        <v>内部装修</v>
      </c>
      <c r="R43" s="705" t="s">
        <v>14</v>
      </c>
      <c r="S43" s="706">
        <f t="shared" si="9"/>
        <v>100</v>
      </c>
      <c r="T43" s="705" t="s">
        <v>14</v>
      </c>
      <c r="U43" s="706">
        <f t="shared" si="10"/>
        <v>100</v>
      </c>
      <c r="V43" s="705" t="s">
        <v>14</v>
      </c>
      <c r="W43" s="706">
        <f t="shared" si="11"/>
        <v>100</v>
      </c>
      <c r="X43" s="1350"/>
      <c r="Y43" s="3790"/>
      <c r="Z43" s="1351" t="str">
        <f t="shared" si="12"/>
        <v>内部装修</v>
      </c>
      <c r="AA43" s="1348">
        <f t="shared" si="3"/>
        <v>1</v>
      </c>
      <c r="AB43" s="1348">
        <f t="shared" si="4"/>
        <v>1</v>
      </c>
      <c r="AC43" s="1957">
        <f t="shared" si="5"/>
        <v>1</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8"/>
      <c r="Q44" s="1347" t="str">
        <f t="shared" si="8"/>
        <v>内部装修维护情况</v>
      </c>
      <c r="R44" s="705" t="s">
        <v>14</v>
      </c>
      <c r="S44" s="706">
        <f t="shared" si="9"/>
        <v>100</v>
      </c>
      <c r="T44" s="705" t="s">
        <v>14</v>
      </c>
      <c r="U44" s="706">
        <f t="shared" si="10"/>
        <v>100</v>
      </c>
      <c r="V44" s="705" t="s">
        <v>14</v>
      </c>
      <c r="W44" s="706">
        <f t="shared" si="11"/>
        <v>100</v>
      </c>
      <c r="X44" s="1350"/>
      <c r="Y44" s="3790"/>
      <c r="Z44" s="1351" t="str">
        <f t="shared" si="12"/>
        <v>内部装修维护情况</v>
      </c>
      <c r="AA44" s="1348">
        <f t="shared" si="3"/>
        <v>1</v>
      </c>
      <c r="AB44" s="1348">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8"/>
      <c r="Q45" s="1338" t="str">
        <f t="shared" si="8"/>
        <v>使用方向</v>
      </c>
      <c r="R45" s="701" t="s">
        <v>14</v>
      </c>
      <c r="S45" s="702">
        <f t="shared" si="9"/>
        <v>100</v>
      </c>
      <c r="T45" s="701" t="s">
        <v>14</v>
      </c>
      <c r="U45" s="702">
        <f t="shared" si="10"/>
        <v>100</v>
      </c>
      <c r="V45" s="701" t="s">
        <v>14</v>
      </c>
      <c r="W45" s="702">
        <f t="shared" si="11"/>
        <v>100</v>
      </c>
      <c r="X45" s="703"/>
      <c r="Y45" s="3790"/>
      <c r="Z45" s="52"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8"/>
      <c r="Q46" s="1347">
        <f t="shared" si="8"/>
        <v>111</v>
      </c>
      <c r="R46" s="705" t="s">
        <v>14</v>
      </c>
      <c r="S46" s="706">
        <f t="shared" si="9"/>
        <v>100</v>
      </c>
      <c r="T46" s="705" t="s">
        <v>14</v>
      </c>
      <c r="U46" s="706">
        <f t="shared" si="10"/>
        <v>100</v>
      </c>
      <c r="V46" s="705" t="s">
        <v>14</v>
      </c>
      <c r="W46" s="706">
        <f t="shared" si="11"/>
        <v>100</v>
      </c>
      <c r="X46" s="1350"/>
      <c r="Y46" s="3790"/>
      <c r="Z46" s="1351">
        <f t="shared" si="12"/>
        <v>111</v>
      </c>
      <c r="AA46" s="1348">
        <f t="shared" si="3"/>
        <v>1</v>
      </c>
      <c r="AB46" s="1348">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9"/>
      <c r="Q47" s="1347">
        <f t="shared" si="8"/>
        <v>111</v>
      </c>
      <c r="R47" s="705" t="s">
        <v>14</v>
      </c>
      <c r="S47" s="706">
        <f t="shared" si="9"/>
        <v>100</v>
      </c>
      <c r="T47" s="705" t="s">
        <v>14</v>
      </c>
      <c r="U47" s="706">
        <f t="shared" si="10"/>
        <v>100</v>
      </c>
      <c r="V47" s="705" t="s">
        <v>14</v>
      </c>
      <c r="W47" s="706">
        <f t="shared" si="11"/>
        <v>100</v>
      </c>
      <c r="X47" s="1350"/>
      <c r="Y47" s="3791"/>
      <c r="Z47" s="1351">
        <f t="shared" si="12"/>
        <v>111</v>
      </c>
      <c r="AA47" s="1348">
        <f t="shared" si="3"/>
        <v>1</v>
      </c>
      <c r="AB47" s="1348">
        <f t="shared" si="4"/>
        <v>1</v>
      </c>
      <c r="AC47" s="1957">
        <f t="shared" si="5"/>
        <v>1</v>
      </c>
    </row>
    <row r="48" spans="1:29" ht="15">
      <c r="A48" s="430" t="s">
        <v>1703</v>
      </c>
      <c r="B48" s="431"/>
      <c r="C48" s="1149" t="s">
        <v>0</v>
      </c>
      <c r="D48" s="1150"/>
      <c r="E48" s="1151">
        <v>19000</v>
      </c>
      <c r="F48" s="1152"/>
      <c r="G48" s="1153">
        <v>16842</v>
      </c>
      <c r="H48" s="1154"/>
      <c r="I48" s="1151">
        <v>14300</v>
      </c>
      <c r="J48" s="436"/>
      <c r="K48" s="714"/>
      <c r="L48" s="2719"/>
      <c r="M48" s="2711"/>
      <c r="N48" s="2711"/>
      <c r="O48" s="2711"/>
      <c r="P48" s="3763" t="str">
        <f>A48</f>
        <v>成交单价（元/平方米）</v>
      </c>
      <c r="Q48" s="3792"/>
      <c r="R48" s="3793">
        <f>E48</f>
        <v>19000</v>
      </c>
      <c r="S48" s="3793"/>
      <c r="T48" s="3793">
        <f>G48</f>
        <v>16842</v>
      </c>
      <c r="U48" s="3793"/>
      <c r="V48" s="3793">
        <f>I48</f>
        <v>14300</v>
      </c>
      <c r="W48" s="3793"/>
      <c r="X48" s="397"/>
      <c r="Y48" s="712"/>
      <c r="Z48" s="397"/>
      <c r="AA48" s="397"/>
      <c r="AB48" s="397"/>
      <c r="AC48" s="578"/>
    </row>
    <row r="49" spans="1:29" ht="15.75" thickBot="1">
      <c r="A49" s="437" t="s">
        <v>1788</v>
      </c>
      <c r="B49" s="438"/>
      <c r="C49" s="1155">
        <f>R50</f>
        <v>15806</v>
      </c>
      <c r="D49" s="2312" t="s">
        <v>2129</v>
      </c>
      <c r="E49" s="1156">
        <f>R49</f>
        <v>17239</v>
      </c>
      <c r="F49" s="2313"/>
      <c r="G49" s="1155">
        <f>T49</f>
        <v>16045</v>
      </c>
      <c r="H49" s="2313"/>
      <c r="I49" s="1156">
        <f>V49</f>
        <v>14133</v>
      </c>
      <c r="J49" s="2313"/>
      <c r="K49" s="2315">
        <f>F49+H49+J49</f>
        <v>0</v>
      </c>
      <c r="L49" s="2719"/>
      <c r="M49" s="2711"/>
      <c r="N49" s="2711"/>
      <c r="O49" s="2711"/>
      <c r="P49" s="3763" t="str">
        <f>A49</f>
        <v>比较价值（元/平方米）</v>
      </c>
      <c r="Q49" s="3792"/>
      <c r="R49" s="3793">
        <f>IF(F1="售价",ROUND(PRODUCT(R48,AA7:AA47),0),ROUND(PRODUCT(R48,AA7:AA47),1))</f>
        <v>17239</v>
      </c>
      <c r="S49" s="3793"/>
      <c r="T49" s="3793">
        <f>IF(F1="售价",ROUND(PRODUCT(T48,AB7:AB47),0),ROUND(PRODUCT(T48,AB7:AB47),1))</f>
        <v>16045</v>
      </c>
      <c r="U49" s="3793"/>
      <c r="V49" s="3793">
        <f>IF(F1="售价",ROUND(PRODUCT(V48,AC7:AC47),0),ROUND(PRODUCT(V48,AC7:AC47),1))</f>
        <v>14133</v>
      </c>
      <c r="W49" s="3793"/>
      <c r="X49" s="397"/>
      <c r="Y49" s="397"/>
      <c r="Z49" s="397"/>
      <c r="AA49" s="397"/>
      <c r="AB49" s="397"/>
      <c r="AC49" s="578"/>
    </row>
    <row r="50" spans="1:29" ht="15.75" thickBot="1">
      <c r="A50" s="441" t="s">
        <v>1789</v>
      </c>
      <c r="B50" s="442"/>
      <c r="C50" s="1158">
        <f>R50</f>
        <v>15806</v>
      </c>
      <c r="D50" s="1158"/>
      <c r="E50" s="1158"/>
      <c r="F50" s="1158"/>
      <c r="G50" s="1158"/>
      <c r="H50" s="1158"/>
      <c r="I50" s="1158"/>
      <c r="J50" s="443"/>
      <c r="K50" s="715"/>
      <c r="L50" s="2719"/>
      <c r="M50" s="2711"/>
      <c r="N50" s="2711"/>
      <c r="O50" s="2711"/>
      <c r="P50" s="3794" t="str">
        <f>A50</f>
        <v>估价对象XX用房的比较价值（楼面单价，元/平方米）</v>
      </c>
      <c r="Q50" s="3795"/>
      <c r="R50" s="3796">
        <f>IF(F1="售价",ROUND(IF(D49="简单平均",AVERAGE(R49:V49),R49*F49+T49*H49+V49*J49),0),ROUND(IF(D49="简单平均",AVERAGE(R49:V49),R49*F49+T49*H49+V49*J49),1))</f>
        <v>15806</v>
      </c>
      <c r="S50" s="3796"/>
      <c r="T50" s="3796"/>
      <c r="U50" s="3796"/>
      <c r="V50" s="3796"/>
      <c r="W50" s="379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f>IF(E48&lt;E49,E49/E48-1,E48/E49-1)</f>
        <v>0.10215209698938454</v>
      </c>
      <c r="F53" s="449" t="str">
        <f>IF(OR(E53&gt;=0.3,E53&lt;=-0.3),"超过30%","")</f>
        <v/>
      </c>
      <c r="G53" s="448">
        <f>IF(G48&lt;G49,G49/G48-1,G48/G49-1)</f>
        <v>4.9672795263321801E-2</v>
      </c>
      <c r="H53" s="449" t="str">
        <f>IF(OR(G53&gt;=0.3,G53&lt;=-0.3),"超过30%","")</f>
        <v/>
      </c>
      <c r="I53" s="448">
        <f>IF(I48&lt;I49,I49/I48-1,I48/I49-1)</f>
        <v>1.1816316422557094E-2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f>IF(E49&lt;G49,G49/E49-1,E49/G49-1)</f>
        <v>7.4415705827360457E-2</v>
      </c>
      <c r="F54" s="449" t="str">
        <f>IF(OR(E54&gt;=0.2,E54&lt;=-0.2),"超过20%","")</f>
        <v/>
      </c>
      <c r="G54" s="448">
        <f>IF(G49&lt;I49,I49/G49-1,G49/I49-1)</f>
        <v>0.1352862095804146</v>
      </c>
      <c r="H54" s="449" t="str">
        <f>IF(OR(G54&gt;=0.2,G54&lt;=-0.2),"超过20%","")</f>
        <v/>
      </c>
      <c r="I54" s="448">
        <f>IF(I49&lt;E49,E49/I49-1,I49/E49-1)</f>
        <v>0.21976933418241007</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f>IF(E48&lt;G48,G48/E48-1,E48/G48-1)</f>
        <v>0.12813205082531764</v>
      </c>
      <c r="F55" s="449" t="str">
        <f>IF(OR(E55&gt;=0.3,E55&lt;=-0.3),"超过30%","")</f>
        <v/>
      </c>
      <c r="G55" s="448">
        <f>IF(G48&lt;I48,I48/G48-1,G48/I48-1)</f>
        <v>0.17776223776223765</v>
      </c>
      <c r="H55" s="449" t="str">
        <f>IF(OR(G55&gt;=0.3,G55&lt;=-0.3),"超过30%","")</f>
        <v/>
      </c>
      <c r="I55" s="448">
        <f>IF(I48&lt;E48,E48/I48-1,I48/E48-1)</f>
        <v>0.32867132867132876</v>
      </c>
      <c r="J55" s="449" t="str">
        <f>IF(OR(I55&gt;=0.3,I55&lt;=-0.3),"超过30%","")</f>
        <v>超过30%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4049</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98</v>
      </c>
      <c r="E109" s="493">
        <f t="shared" si="22"/>
        <v>96</v>
      </c>
      <c r="F109" s="493">
        <f t="shared" si="22"/>
        <v>94</v>
      </c>
      <c r="G109" s="493">
        <f t="shared" si="22"/>
        <v>92</v>
      </c>
      <c r="H109" s="493">
        <f t="shared" si="22"/>
        <v>90</v>
      </c>
      <c r="I109" s="493">
        <f t="shared" si="22"/>
        <v>88</v>
      </c>
      <c r="J109" s="493">
        <f t="shared" si="22"/>
        <v>86</v>
      </c>
      <c r="K109" s="493">
        <f t="shared" si="22"/>
        <v>84</v>
      </c>
      <c r="L109" s="493">
        <f t="shared" si="22"/>
        <v>82</v>
      </c>
      <c r="M109" s="494">
        <f t="shared" si="22"/>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6"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3995</v>
      </c>
      <c r="D1" s="1357" t="s">
        <v>43</v>
      </c>
      <c r="E1" s="1358" t="s">
        <v>674</v>
      </c>
      <c r="F1" s="1057">
        <f ca="1">J53</f>
        <v>26.46</v>
      </c>
      <c r="G1" s="1373">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64.702399999999997</v>
      </c>
      <c r="C2" s="1382" t="s">
        <v>875</v>
      </c>
      <c r="D2" s="1466">
        <f ca="1">C40+J29+L46</f>
        <v>647024</v>
      </c>
      <c r="E2" s="1383" t="s">
        <v>876</v>
      </c>
      <c r="F2" s="1384"/>
      <c r="G2" s="2701"/>
      <c r="H2" s="2690"/>
      <c r="I2" s="2690"/>
      <c r="J2" s="2690"/>
      <c r="K2" s="2691"/>
      <c r="L2" s="2690"/>
      <c r="M2" s="2690"/>
    </row>
    <row r="3" spans="1:37" ht="18" customHeight="1" thickBot="1">
      <c r="A3" s="1385" t="s">
        <v>877</v>
      </c>
      <c r="B3" s="1386">
        <f ca="1">IF(ISERROR(D2/F43),0,ROUND(D2/F43,0))</f>
        <v>12573</v>
      </c>
      <c r="C3" s="1382" t="s">
        <v>878</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44007</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43952</v>
      </c>
      <c r="D6" s="155" t="s">
        <v>2097</v>
      </c>
      <c r="E6" s="302" t="s">
        <v>692</v>
      </c>
      <c r="F6" s="303">
        <f ca="1">INDIRECT("'数据-取费表'!u"&amp;$G$1)</f>
        <v>2.6</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1071" t="s">
        <v>693</v>
      </c>
      <c r="F7" s="303">
        <f ca="1">IF(INDIRECT("'数据-取费表'!ah"&amp;$G$1)="",INDIRECT("'数据-取费表'!k"&amp;$G$1),INDIRECT("'数据-取费表'!ah"&amp;$G$1))</f>
        <v>51.46</v>
      </c>
      <c r="G7" s="1379"/>
      <c r="H7" s="304"/>
      <c r="I7" s="3645"/>
      <c r="J7" s="306"/>
      <c r="K7" s="307"/>
      <c r="L7" s="302" t="s">
        <v>693</v>
      </c>
      <c r="M7" s="303">
        <f ca="1">F7</f>
        <v>51.46</v>
      </c>
    </row>
    <row r="8" spans="1:37" ht="18" customHeight="1">
      <c r="A8" s="304"/>
      <c r="B8" s="3645"/>
      <c r="C8" s="306"/>
      <c r="D8" s="307"/>
      <c r="E8" s="302" t="s">
        <v>694</v>
      </c>
      <c r="F8" s="303">
        <f ca="1">INDIRECT("'数据-取费表'!ai"&amp;$G$1)</f>
        <v>365</v>
      </c>
      <c r="G8" s="1379"/>
      <c r="H8" s="304"/>
      <c r="I8" s="3645"/>
      <c r="J8" s="306"/>
      <c r="K8" s="307"/>
      <c r="L8" s="302" t="s">
        <v>694</v>
      </c>
      <c r="M8" s="303">
        <f ca="1">INDIRECT("'数据-取费表'!ai"&amp;$G$1)</f>
        <v>365</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55</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237870</v>
      </c>
      <c r="D13" s="1076" t="s">
        <v>701</v>
      </c>
      <c r="E13" s="1076"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180110</v>
      </c>
      <c r="D14" s="1340" t="s">
        <v>704</v>
      </c>
      <c r="E14" s="1337"/>
      <c r="F14" s="319"/>
      <c r="G14" s="1379"/>
      <c r="H14" s="978" t="s">
        <v>398</v>
      </c>
      <c r="I14" s="302" t="s">
        <v>705</v>
      </c>
      <c r="J14" s="21">
        <f ca="1">C29</f>
        <v>264300</v>
      </c>
      <c r="K14" s="12"/>
      <c r="L14" s="803"/>
      <c r="M14" s="804"/>
    </row>
    <row r="15" spans="1:37" s="1392" customFormat="1" ht="18" customHeight="1" thickBot="1">
      <c r="A15" s="978" t="s">
        <v>399</v>
      </c>
      <c r="B15" s="302" t="s">
        <v>706</v>
      </c>
      <c r="C15" s="21">
        <f ca="1">ROUND(C14*F15,0)</f>
        <v>9006</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2643</v>
      </c>
      <c r="K16" s="1082" t="s">
        <v>711</v>
      </c>
      <c r="L16" s="1083"/>
      <c r="M16" s="1067"/>
    </row>
    <row r="17" spans="1:37" s="1392" customFormat="1" ht="18" customHeight="1">
      <c r="A17" s="978" t="s">
        <v>677</v>
      </c>
      <c r="B17" s="302" t="s">
        <v>712</v>
      </c>
      <c r="C17" s="21">
        <f ca="1">ROUND(F17*(F43+INDIRECT("'数据-取费表'!S"&amp;$G$1)),0)</f>
        <v>10292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2702</v>
      </c>
      <c r="D18" s="302" t="s">
        <v>707</v>
      </c>
      <c r="E18" s="302" t="s">
        <v>708</v>
      </c>
      <c r="F18" s="322">
        <f>'数据-取费表'!B36</f>
        <v>1.4999999999999999E-2</v>
      </c>
      <c r="G18" s="1391"/>
      <c r="H18" s="978" t="s">
        <v>397</v>
      </c>
      <c r="I18" s="302" t="s">
        <v>719</v>
      </c>
      <c r="J18" s="21">
        <f ca="1">ROUND(J6*M18/(1+'数据-取费表'!C42),0)</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202110</v>
      </c>
      <c r="D19" s="131" t="s">
        <v>722</v>
      </c>
      <c r="E19" s="1355"/>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4042</v>
      </c>
      <c r="D20" s="3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ROUND(J14*M22,0)</f>
        <v>2643</v>
      </c>
      <c r="K22" s="1339"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7112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1339"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1355"/>
      <c r="F25" s="23"/>
      <c r="G25" s="1379"/>
      <c r="H25" s="1074" t="s">
        <v>394</v>
      </c>
      <c r="I25" s="1089" t="s">
        <v>748</v>
      </c>
      <c r="J25" s="310">
        <f ca="1">J5-J16</f>
        <v>-2643</v>
      </c>
      <c r="K25" s="1090" t="s">
        <v>749</v>
      </c>
      <c r="L25" s="1091"/>
      <c r="M25" s="1092"/>
    </row>
    <row r="26" spans="1:37" ht="18" customHeight="1">
      <c r="A26" s="978" t="s">
        <v>397</v>
      </c>
      <c r="B26" s="302" t="s">
        <v>750</v>
      </c>
      <c r="C26" s="21">
        <f ca="1">ROUND((C19+C20)*F26,0)</f>
        <v>30923</v>
      </c>
      <c r="D26" s="323" t="s">
        <v>751</v>
      </c>
      <c r="E26" s="313" t="s">
        <v>752</v>
      </c>
      <c r="F26" s="312">
        <f ca="1">INDIRECT("'数据-取费表'!q"&amp;$G$1)</f>
        <v>0.15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264300</v>
      </c>
      <c r="D29" s="1087"/>
      <c r="E29" s="1085"/>
      <c r="F29" s="1088"/>
      <c r="G29" s="1391"/>
      <c r="H29" s="334" t="s">
        <v>396</v>
      </c>
      <c r="I29" s="335" t="s">
        <v>764</v>
      </c>
      <c r="J29" s="336">
        <f ca="1">ROUND(J26/(1+F40)^F41,0)</f>
        <v>0</v>
      </c>
      <c r="K29" s="337" t="s">
        <v>765</v>
      </c>
      <c r="L29" s="338"/>
      <c r="M29" s="339">
        <f ca="1">INDIRECT("'数据-取费表'!k"&amp;$G$1)</f>
        <v>51.46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10646</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7325</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2302</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5023</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2643</v>
      </c>
      <c r="D36" s="1339"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238</v>
      </c>
      <c r="D37" s="1339"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440</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33361</v>
      </c>
      <c r="D39" s="1090" t="s">
        <v>769</v>
      </c>
      <c r="E39" s="1091"/>
      <c r="F39" s="1092"/>
      <c r="G39" s="1379"/>
      <c r="H39" s="2695"/>
      <c r="I39" s="1393"/>
      <c r="J39" s="1394"/>
      <c r="K39" s="2699"/>
      <c r="L39" s="2695"/>
      <c r="M39" s="2695"/>
    </row>
    <row r="40" spans="1:18" ht="18" customHeight="1">
      <c r="A40" s="299" t="s">
        <v>395</v>
      </c>
      <c r="B40" s="300" t="s">
        <v>770</v>
      </c>
      <c r="C40" s="301">
        <f ca="1">ROUND(C39*(1-((1+F42)/(1+F40))^F41)/(F40-F42),0)</f>
        <v>629124</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12225</v>
      </c>
      <c r="D43" s="337" t="s">
        <v>773</v>
      </c>
      <c r="E43" s="338" t="s">
        <v>774</v>
      </c>
      <c r="F43" s="339">
        <f ca="1">INDIRECT("'数据-取费表'!k"&amp;$G$1)</f>
        <v>51.46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-67.0899</v>
      </c>
      <c r="D45" s="3426" t="s">
        <v>3348</v>
      </c>
      <c r="E45" s="1395"/>
      <c r="F45" s="1395"/>
      <c r="O45" s="1398" t="s">
        <v>804</v>
      </c>
      <c r="P45" s="1456"/>
      <c r="Q45" s="1456"/>
      <c r="R45" s="1456"/>
    </row>
    <row r="46" spans="1:18" s="1379" customFormat="1" ht="13.5" thickBot="1">
      <c r="A46" s="1399" t="s">
        <v>805</v>
      </c>
      <c r="C46" s="1400">
        <f ca="1">ROUND(C45,0)</f>
        <v>-67</v>
      </c>
      <c r="D46" s="1401" t="str">
        <f>C2</f>
        <v>万元</v>
      </c>
      <c r="I46" s="1402" t="s">
        <v>806</v>
      </c>
      <c r="J46" s="1403"/>
      <c r="K46" s="1404"/>
      <c r="L46" s="1405">
        <f ca="1">IF(M47="住宅",0,IF(L48&gt;J51,L60,J60))</f>
        <v>17900</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629124</v>
      </c>
      <c r="R47" s="1415" t="s">
        <v>814</v>
      </c>
    </row>
    <row r="48" spans="1:18" s="1379" customFormat="1" ht="28.5" thickBot="1">
      <c r="A48" s="1105" t="s">
        <v>438</v>
      </c>
      <c r="B48" s="300" t="s">
        <v>688</v>
      </c>
      <c r="C48" s="1354">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17900</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264300</v>
      </c>
      <c r="R49" s="1415" t="s">
        <v>814</v>
      </c>
    </row>
    <row r="50" spans="1:18" s="1379" customFormat="1" ht="13.5" thickBot="1">
      <c r="A50" s="972"/>
      <c r="B50" s="975"/>
      <c r="C50" s="976"/>
      <c r="D50" s="949"/>
      <c r="E50" s="1051" t="s">
        <v>693</v>
      </c>
      <c r="F50" s="1052">
        <f ca="1">F7</f>
        <v>51.46</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336862</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3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2" t="s">
        <v>833</v>
      </c>
      <c r="L53" s="3643"/>
      <c r="O53" s="1413" t="s">
        <v>409</v>
      </c>
      <c r="P53" s="1414" t="s">
        <v>834</v>
      </c>
      <c r="Q53" s="1415">
        <f ca="1">Q47+Q48</f>
        <v>647024</v>
      </c>
      <c r="R53" s="1415" t="s">
        <v>410</v>
      </c>
    </row>
    <row r="54" spans="1:18" s="1379" customFormat="1" ht="13.5" thickBot="1">
      <c r="A54" s="971"/>
      <c r="B54" s="1468" t="s">
        <v>887</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237870</v>
      </c>
      <c r="D56" s="1442"/>
      <c r="E56" s="1443"/>
      <c r="F56" s="1435"/>
      <c r="I56" s="1444" t="s">
        <v>838</v>
      </c>
      <c r="J56" s="1445" t="s">
        <v>4010</v>
      </c>
      <c r="K56" s="1416" t="s">
        <v>839</v>
      </c>
      <c r="L56" s="1419" t="str">
        <f ca="1">IF(L48&lt;J51,"——",L48-J51)</f>
        <v>——</v>
      </c>
      <c r="O56" s="1413" t="s">
        <v>403</v>
      </c>
      <c r="P56" s="1414" t="s">
        <v>813</v>
      </c>
      <c r="Q56" s="1415">
        <f ca="1">C40+J29</f>
        <v>629124</v>
      </c>
      <c r="R56" s="1415" t="s">
        <v>814</v>
      </c>
    </row>
    <row r="57" spans="1:18" s="1379" customFormat="1" ht="24.75" thickBot="1">
      <c r="A57" s="1446"/>
      <c r="B57" s="946" t="s">
        <v>763</v>
      </c>
      <c r="C57" s="238">
        <f ca="1">C29</f>
        <v>264300</v>
      </c>
      <c r="D57" s="1447"/>
      <c r="E57" s="1448"/>
      <c r="F57" s="1449"/>
      <c r="I57" s="1450" t="s">
        <v>840</v>
      </c>
      <c r="J57" s="1451">
        <f ca="1">IF(OR(M47="住宅",J51&lt;L48,J56="是"),"——",J51-L48)</f>
        <v>27.54</v>
      </c>
      <c r="K57" s="1416" t="s">
        <v>888</v>
      </c>
      <c r="L57" s="1419" t="str">
        <f ca="1">IF(L48&lt;J51,"——",IF(L55="比较法",L49,IF(L55="基准地价",L50,L51)))</f>
        <v>——</v>
      </c>
      <c r="O57" s="1413" t="s">
        <v>404</v>
      </c>
      <c r="P57" s="1414" t="s">
        <v>889</v>
      </c>
      <c r="Q57" s="1415">
        <f ca="1">L60</f>
        <v>0</v>
      </c>
      <c r="R57" s="1415" t="s">
        <v>890</v>
      </c>
    </row>
    <row r="58" spans="1:18" s="1379" customFormat="1" ht="24.75" thickBot="1">
      <c r="A58" s="315" t="s">
        <v>393</v>
      </c>
      <c r="B58" s="954" t="s">
        <v>710</v>
      </c>
      <c r="C58" s="316">
        <f ca="1">ROUND(C59+C64+C65+C66,0)</f>
        <v>2881</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121314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17900</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629124</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2643</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238</v>
      </c>
      <c r="D65" s="960" t="s">
        <v>739</v>
      </c>
      <c r="E65" s="946" t="s">
        <v>740</v>
      </c>
      <c r="F65" s="330">
        <f t="shared" ca="1" si="0"/>
        <v>1E-3</v>
      </c>
      <c r="I65" s="1457" t="s">
        <v>863</v>
      </c>
      <c r="J65" s="1458">
        <v>40</v>
      </c>
      <c r="K65" s="1458">
        <v>30</v>
      </c>
      <c r="L65" s="1458">
        <v>50</v>
      </c>
      <c r="M65" s="1460">
        <v>0.02</v>
      </c>
      <c r="O65" s="1413" t="s">
        <v>403</v>
      </c>
      <c r="P65" s="1414" t="s">
        <v>864</v>
      </c>
      <c r="Q65" s="1415">
        <f ca="1">C40+J29</f>
        <v>629124</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-2881</v>
      </c>
      <c r="D67" s="959" t="s">
        <v>749</v>
      </c>
      <c r="E67" s="964"/>
      <c r="F67" s="965"/>
      <c r="O67" s="1423" t="s">
        <v>405</v>
      </c>
      <c r="P67" s="1414" t="s">
        <v>846</v>
      </c>
      <c r="Q67" s="1461">
        <f ca="1">L51</f>
        <v>336862</v>
      </c>
      <c r="R67" s="1415" t="s">
        <v>866</v>
      </c>
    </row>
    <row r="68" spans="1:18" s="1379" customFormat="1" ht="16.5" thickBot="1">
      <c r="A68" s="943" t="s">
        <v>395</v>
      </c>
      <c r="B68" s="944" t="s">
        <v>770</v>
      </c>
      <c r="C68" s="301">
        <f ca="1">ROUND(C67*(1-((1+F70)/(1+F68))^F69)/(F68-F70),0)</f>
        <v>-41775</v>
      </c>
      <c r="D68" s="961" t="s">
        <v>754</v>
      </c>
      <c r="E68" s="946" t="s">
        <v>755</v>
      </c>
      <c r="F68" s="312">
        <f ca="1">F40</f>
        <v>0.05</v>
      </c>
      <c r="O68" s="1423" t="s">
        <v>406</v>
      </c>
      <c r="P68" s="1462" t="s">
        <v>867</v>
      </c>
      <c r="Q68" s="1415">
        <f ca="1">ROUND(Q69-Q70*Q71,0)</f>
        <v>16710</v>
      </c>
      <c r="R68" s="1415" t="s">
        <v>414</v>
      </c>
    </row>
    <row r="69" spans="1:18" s="1379" customFormat="1" ht="13.5" thickBot="1">
      <c r="A69" s="947"/>
      <c r="B69" s="948"/>
      <c r="C69" s="306"/>
      <c r="D69" s="966" t="s">
        <v>758</v>
      </c>
      <c r="E69" s="946" t="s">
        <v>759</v>
      </c>
      <c r="F69" s="333">
        <f ca="1">F41</f>
        <v>26.46</v>
      </c>
      <c r="O69" s="1423" t="s">
        <v>411</v>
      </c>
      <c r="P69" s="1462" t="s">
        <v>868</v>
      </c>
      <c r="Q69" s="1415">
        <f ca="1">C39</f>
        <v>33361</v>
      </c>
      <c r="R69" s="1415" t="s">
        <v>814</v>
      </c>
    </row>
    <row r="70" spans="1:18" s="1379" customFormat="1" ht="13.5" thickBot="1">
      <c r="A70" s="950"/>
      <c r="B70" s="951"/>
      <c r="C70" s="310"/>
      <c r="D70" s="962"/>
      <c r="E70" s="946" t="s">
        <v>762</v>
      </c>
      <c r="F70" s="1049"/>
      <c r="O70" s="1423" t="s">
        <v>412</v>
      </c>
      <c r="P70" s="1462" t="s">
        <v>869</v>
      </c>
      <c r="Q70" s="1415">
        <f ca="1">C13</f>
        <v>237870</v>
      </c>
      <c r="R70" s="1415" t="s">
        <v>814</v>
      </c>
    </row>
    <row r="71" spans="1:18" s="1379" customFormat="1" ht="13.5" thickBot="1">
      <c r="A71" s="967" t="s">
        <v>396</v>
      </c>
      <c r="B71" s="968" t="s">
        <v>772</v>
      </c>
      <c r="C71" s="336">
        <f ca="1">ROUND(C68/F71,0)</f>
        <v>-812</v>
      </c>
      <c r="D71" s="969" t="s">
        <v>773</v>
      </c>
      <c r="E71" s="970" t="s">
        <v>774</v>
      </c>
      <c r="F71" s="339">
        <f ca="1">F43</f>
        <v>51.46</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16651</v>
      </c>
      <c r="D75" s="1379"/>
      <c r="E75" s="1379"/>
      <c r="F75" s="1379"/>
      <c r="K75" s="1397"/>
      <c r="L75" s="1379"/>
      <c r="O75" s="1413" t="s">
        <v>409</v>
      </c>
      <c r="P75" s="1414" t="s">
        <v>834</v>
      </c>
      <c r="Q75" s="1415">
        <f ca="1">Q65+Q66</f>
        <v>629124</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0.501</v>
      </c>
    </row>
    <row r="80" spans="1:18">
      <c r="B80" s="340" t="s">
        <v>796</v>
      </c>
      <c r="C80" s="274">
        <f ca="1">ROUND(C75/C39,3)</f>
        <v>0.499</v>
      </c>
    </row>
    <row r="81" spans="2:3">
      <c r="B81" s="270" t="s">
        <v>797</v>
      </c>
      <c r="C81" s="238"/>
    </row>
    <row r="82" spans="2:3">
      <c r="B82" s="273" t="s">
        <v>798</v>
      </c>
      <c r="C82" s="275">
        <f ca="1">1-C83</f>
        <v>0.622</v>
      </c>
    </row>
    <row r="83" spans="2:3">
      <c r="B83" s="273" t="s">
        <v>799</v>
      </c>
      <c r="C83" s="274">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t="e">
        <f>IF(D2="——",C40,C40+E2)</f>
        <v>#DIV/0!</v>
      </c>
      <c r="C2" s="2839" t="s">
        <v>2311</v>
      </c>
      <c r="D2" s="3437" t="s">
        <v>3353</v>
      </c>
      <c r="E2" s="3438"/>
      <c r="F2" s="2841"/>
      <c r="G2" s="2842"/>
      <c r="H2" s="2843"/>
      <c r="I2" s="2844"/>
      <c r="J2" s="3797" t="s">
        <v>2312</v>
      </c>
      <c r="K2" s="3798"/>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799" t="s">
        <v>2322</v>
      </c>
      <c r="K3" s="3800"/>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799" t="s">
        <v>2324</v>
      </c>
      <c r="K4" s="3800"/>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01" t="s">
        <v>2328</v>
      </c>
      <c r="B6" s="3802"/>
      <c r="C6" s="3803"/>
      <c r="D6" s="2865"/>
      <c r="E6" s="2866"/>
      <c r="F6" s="2867"/>
      <c r="G6" s="2868"/>
      <c r="H6" s="2843"/>
      <c r="I6" s="2844"/>
      <c r="J6" s="3804">
        <v>1</v>
      </c>
      <c r="K6" s="3805"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804"/>
      <c r="K7" s="3806"/>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08" t="s">
        <v>2342</v>
      </c>
      <c r="C8" s="3809"/>
      <c r="D8" s="2884" t="s">
        <v>2343</v>
      </c>
      <c r="E8" s="2885" t="s">
        <v>2344</v>
      </c>
      <c r="F8" s="2886" t="s">
        <v>2345</v>
      </c>
      <c r="G8" s="2887"/>
      <c r="H8" s="2843"/>
      <c r="I8" s="2844"/>
      <c r="J8" s="3804"/>
      <c r="K8" s="3806"/>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08" t="s">
        <v>2348</v>
      </c>
      <c r="C9" s="3809"/>
      <c r="D9" s="2884">
        <f>ROUND(D6*E9,0)</f>
        <v>0</v>
      </c>
      <c r="E9" s="2888"/>
      <c r="F9" s="2889" t="s">
        <v>2349</v>
      </c>
      <c r="G9" s="2868"/>
      <c r="H9" s="2843"/>
      <c r="I9" s="2844"/>
      <c r="J9" s="3804"/>
      <c r="K9" s="3806"/>
      <c r="L9" s="2878" t="s">
        <v>2350</v>
      </c>
      <c r="M9" s="2879"/>
      <c r="N9" s="2855"/>
      <c r="O9" s="2880"/>
      <c r="P9" s="2880"/>
      <c r="Q9" s="2881">
        <v>365</v>
      </c>
      <c r="R9" s="2882">
        <f t="shared" si="0"/>
        <v>0</v>
      </c>
      <c r="S9" s="2836"/>
      <c r="T9" s="2836"/>
      <c r="U9" s="2836"/>
      <c r="V9" s="2844"/>
    </row>
    <row r="10" spans="1:22" s="2848" customFormat="1" ht="13.15" customHeight="1">
      <c r="A10" s="2883">
        <v>2</v>
      </c>
      <c r="B10" s="3808" t="s">
        <v>2351</v>
      </c>
      <c r="C10" s="3809"/>
      <c r="D10" s="2884">
        <f>ROUND(D6*E10,0)</f>
        <v>0</v>
      </c>
      <c r="E10" s="2888"/>
      <c r="F10" s="2889" t="s">
        <v>2352</v>
      </c>
      <c r="G10" s="2868"/>
      <c r="H10" s="2843"/>
      <c r="I10" s="2844"/>
      <c r="J10" s="3804"/>
      <c r="K10" s="3806"/>
      <c r="L10" s="2878" t="s">
        <v>2353</v>
      </c>
      <c r="M10" s="2879"/>
      <c r="N10" s="2855"/>
      <c r="O10" s="2880"/>
      <c r="P10" s="2880"/>
      <c r="Q10" s="2881">
        <v>365</v>
      </c>
      <c r="R10" s="2882">
        <f t="shared" si="0"/>
        <v>0</v>
      </c>
      <c r="S10" s="2836"/>
      <c r="T10" s="2836"/>
      <c r="U10" s="2836"/>
      <c r="V10" s="2844"/>
    </row>
    <row r="11" spans="1:22" s="2848" customFormat="1" ht="13.15" customHeight="1">
      <c r="A11" s="2883">
        <v>3</v>
      </c>
      <c r="B11" s="3808" t="s">
        <v>2354</v>
      </c>
      <c r="C11" s="3809"/>
      <c r="D11" s="2884">
        <f>D12+D14+D15+D16</f>
        <v>0</v>
      </c>
      <c r="E11" s="2890" t="e">
        <f>D11/D6</f>
        <v>#DIV/0!</v>
      </c>
      <c r="F11" s="2886"/>
      <c r="G11" s="2887"/>
      <c r="H11" s="2843"/>
      <c r="I11" s="2844"/>
      <c r="J11" s="3804"/>
      <c r="K11" s="3806"/>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10" t="s">
        <v>2357</v>
      </c>
      <c r="C12" s="3811"/>
      <c r="D12" s="2892">
        <f>ROUND(D13*1.2%*(1-30%),0)</f>
        <v>0</v>
      </c>
      <c r="E12" s="2893">
        <v>1.2E-2</v>
      </c>
      <c r="F12" s="2886" t="s">
        <v>2358</v>
      </c>
      <c r="G12" s="2887"/>
      <c r="H12" s="2843"/>
      <c r="I12" s="2844"/>
      <c r="J12" s="3804"/>
      <c r="K12" s="3806"/>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804"/>
      <c r="K13" s="3806"/>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10" t="s">
        <v>2363</v>
      </c>
      <c r="C14" s="3811"/>
      <c r="D14" s="2892">
        <f>ROUND(E14*B5/10000,0)</f>
        <v>0</v>
      </c>
      <c r="E14" s="2881"/>
      <c r="F14" s="2886" t="s">
        <v>2364</v>
      </c>
      <c r="G14" s="2887"/>
      <c r="H14" s="2843"/>
      <c r="I14" s="2844"/>
      <c r="J14" s="3804"/>
      <c r="K14" s="3807"/>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10" t="s">
        <v>2367</v>
      </c>
      <c r="C15" s="3811"/>
      <c r="D15" s="2892">
        <f>ROUND(D6*E15,0)</f>
        <v>0</v>
      </c>
      <c r="E15" s="2893">
        <v>5.5E-2</v>
      </c>
      <c r="F15" s="2886" t="s">
        <v>2368</v>
      </c>
      <c r="G15" s="2868"/>
      <c r="H15" s="2843"/>
      <c r="I15" s="2844"/>
      <c r="J15" s="3804">
        <v>2</v>
      </c>
      <c r="K15" s="3805"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10" t="s">
        <v>2376</v>
      </c>
      <c r="C16" s="3811"/>
      <c r="D16" s="2903">
        <f>D6*E16</f>
        <v>0</v>
      </c>
      <c r="E16" s="2904"/>
      <c r="F16" s="2889" t="s">
        <v>2377</v>
      </c>
      <c r="G16" s="2868"/>
      <c r="H16" s="2843"/>
      <c r="I16" s="2844"/>
      <c r="J16" s="3804"/>
      <c r="K16" s="3806"/>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12" t="s">
        <v>2379</v>
      </c>
      <c r="C17" s="3813"/>
      <c r="D17" s="2906">
        <f>ROUND(D6*E17,0)</f>
        <v>0</v>
      </c>
      <c r="E17" s="2907"/>
      <c r="F17" s="2908" t="s">
        <v>2380</v>
      </c>
      <c r="G17" s="2868"/>
      <c r="H17" s="2843"/>
      <c r="I17" s="2844"/>
      <c r="J17" s="3804"/>
      <c r="K17" s="3806"/>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804"/>
      <c r="K18" s="3806"/>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804"/>
      <c r="K19" s="3807"/>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04">
        <v>3</v>
      </c>
      <c r="K20" s="3805"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804"/>
      <c r="K21" s="3806"/>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804"/>
      <c r="K22" s="3806"/>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804"/>
      <c r="K23" s="3806"/>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804"/>
      <c r="K24" s="3807"/>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14">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1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797" t="s">
        <v>2312</v>
      </c>
      <c r="K32" s="3798"/>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799" t="s">
        <v>2322</v>
      </c>
      <c r="K33" s="3800"/>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799" t="s">
        <v>2324</v>
      </c>
      <c r="K34" s="380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804">
        <v>1</v>
      </c>
      <c r="K36" s="3805"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804"/>
      <c r="K37" s="3806"/>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04"/>
      <c r="K38" s="3806"/>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804"/>
      <c r="K39" s="3806"/>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804"/>
      <c r="K40" s="3807"/>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14">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1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1653</v>
      </c>
      <c r="B1" s="1863"/>
      <c r="C1" s="1863"/>
      <c r="D1" s="1863"/>
      <c r="E1" s="1864"/>
      <c r="F1" s="2702"/>
      <c r="G1" s="1484"/>
      <c r="H1" s="1484"/>
      <c r="I1" s="1484"/>
      <c r="J1" s="1484"/>
      <c r="K1" s="1484"/>
      <c r="L1" s="1484"/>
      <c r="M1" s="1484"/>
      <c r="N1" s="1484"/>
      <c r="O1" s="1484"/>
      <c r="P1" s="1484"/>
      <c r="Q1" s="1484"/>
      <c r="R1" s="1484"/>
      <c r="S1" s="1484"/>
    </row>
    <row r="2" spans="1:22" ht="15.75">
      <c r="A2" s="1865" t="s">
        <v>1457</v>
      </c>
      <c r="B2" s="1866">
        <f ca="1">SUMIF(B6:B13,"&lt;&gt;#ref!",B6:B13)</f>
        <v>325.40269999999998</v>
      </c>
      <c r="C2" s="1867" t="s">
        <v>1646</v>
      </c>
      <c r="D2" s="1868" t="s">
        <v>1647</v>
      </c>
      <c r="E2" s="2602">
        <f>SUM(E6:E13)</f>
        <v>232.29</v>
      </c>
      <c r="F2" s="2702"/>
      <c r="G2" s="1484"/>
      <c r="H2" s="1484"/>
      <c r="I2" s="1484"/>
      <c r="J2" s="1484"/>
      <c r="K2" s="1484"/>
      <c r="L2" s="1484"/>
      <c r="M2" s="1484"/>
      <c r="N2" s="1484"/>
      <c r="O2" s="1484"/>
      <c r="P2" s="1484"/>
      <c r="Q2" s="1484"/>
      <c r="R2" s="1484"/>
      <c r="S2" s="1484"/>
    </row>
    <row r="3" spans="1:22" ht="15.75">
      <c r="A3" s="1865" t="s">
        <v>682</v>
      </c>
      <c r="B3" s="2596">
        <f ca="1">ROUND(B2*10000/E2,0)</f>
        <v>14008</v>
      </c>
      <c r="C3" s="1867" t="s">
        <v>1654</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1648</v>
      </c>
      <c r="B5" s="3816" t="s">
        <v>1649</v>
      </c>
      <c r="C5" s="3817"/>
      <c r="D5" s="2703"/>
      <c r="E5" s="1869" t="s">
        <v>1650</v>
      </c>
      <c r="F5" s="1870" t="s">
        <v>1651</v>
      </c>
      <c r="G5" s="1484"/>
      <c r="H5" s="1484"/>
      <c r="I5" s="1484"/>
      <c r="J5" s="1484"/>
      <c r="K5" s="1484"/>
      <c r="L5" s="1484"/>
      <c r="M5" s="1484"/>
      <c r="N5" s="1484"/>
      <c r="O5" s="1484"/>
      <c r="P5" s="1484"/>
      <c r="Q5" s="1484"/>
      <c r="R5" s="1484"/>
      <c r="S5" s="1484"/>
    </row>
    <row r="6" spans="1:22">
      <c r="A6" s="2599" t="str">
        <f>'数据-取费表'!AN6</f>
        <v>收益法-商业</v>
      </c>
      <c r="B6" s="2597">
        <f ca="1">IF(F6="是",'数据-取费表'!AO6,0)</f>
        <v>251.7353</v>
      </c>
      <c r="C6" s="1867" t="s">
        <v>1646</v>
      </c>
      <c r="D6" s="2704"/>
      <c r="E6" s="2601">
        <f>IF(OR(A6=0,F6="否"),0,'数据-取费表'!K6+'数据-取费表'!S6)</f>
        <v>134.51</v>
      </c>
      <c r="F6" s="1871" t="s">
        <v>1652</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1646</v>
      </c>
      <c r="D7" s="2704"/>
      <c r="E7" s="2601">
        <f>IF(OR(A7=0,F7="否"),0,'数据-取费表'!K7+'数据-取费表'!S7)</f>
        <v>0</v>
      </c>
      <c r="F7" s="1871" t="s">
        <v>1652</v>
      </c>
      <c r="G7" s="1484"/>
      <c r="H7" s="1484"/>
      <c r="I7" s="1484"/>
      <c r="J7" s="1484"/>
      <c r="K7" s="1484"/>
      <c r="L7" s="1484"/>
      <c r="M7" s="1484"/>
      <c r="N7" s="1484"/>
      <c r="O7" s="1484"/>
      <c r="P7" s="1484"/>
      <c r="Q7" s="1484"/>
      <c r="R7" s="1484"/>
      <c r="S7" s="1484"/>
    </row>
    <row r="8" spans="1:22">
      <c r="A8" s="2599" t="str">
        <f>'数据-取费表'!AN8</f>
        <v>收益法-办公</v>
      </c>
      <c r="B8" s="2597">
        <f ca="1">IF(F8="是",'数据-取费表'!AO8,0)</f>
        <v>64.702399999999997</v>
      </c>
      <c r="C8" s="1867" t="s">
        <v>1646</v>
      </c>
      <c r="D8" s="2704"/>
      <c r="E8" s="2601">
        <f>IF(OR(A8=0,F8="否"),0,'数据-取费表'!K8+'数据-取费表'!S8)</f>
        <v>51.46</v>
      </c>
      <c r="F8" s="1871" t="s">
        <v>1652</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1646</v>
      </c>
      <c r="D9" s="2704"/>
      <c r="E9" s="2601">
        <f>IF(OR(A9=0,F9="否"),0,'数据-取费表'!K9+'数据-取费表'!S9)</f>
        <v>0</v>
      </c>
      <c r="F9" s="1871" t="s">
        <v>1652</v>
      </c>
      <c r="G9" s="1484"/>
      <c r="H9" s="1484"/>
      <c r="I9" s="1484"/>
      <c r="J9" s="1484"/>
      <c r="K9" s="1484"/>
      <c r="L9" s="1484"/>
      <c r="M9" s="1484"/>
      <c r="N9" s="1484"/>
      <c r="O9" s="1484"/>
      <c r="P9" s="1484"/>
      <c r="Q9" s="1484"/>
      <c r="R9" s="1484"/>
      <c r="S9" s="1484"/>
    </row>
    <row r="10" spans="1:22">
      <c r="A10" s="2599" t="str">
        <f>'数据-取费表'!AN10</f>
        <v>收益法-车库</v>
      </c>
      <c r="B10" s="2597">
        <f ca="1">IF(F10="是",'数据-取费表'!AO10,0)</f>
        <v>8.9649999999999999</v>
      </c>
      <c r="C10" s="1867" t="s">
        <v>1646</v>
      </c>
      <c r="D10" s="2704"/>
      <c r="E10" s="2601">
        <f>IF(OR(A10=0,F10="否"),0,'数据-取费表'!K10+'数据-取费表'!S10)</f>
        <v>46.32</v>
      </c>
      <c r="F10" s="1871" t="s">
        <v>1652</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1646</v>
      </c>
      <c r="D11" s="2704"/>
      <c r="E11" s="2601">
        <f>IF(OR(A11=0,F11="否"),0,'数据-取费表'!K11+'数据-取费表'!S11)</f>
        <v>0</v>
      </c>
      <c r="F11" s="1871" t="s">
        <v>1652</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1646</v>
      </c>
      <c r="D12" s="2704"/>
      <c r="E12" s="2601">
        <f>IF(OR(A12=0,F12="否"),0,'数据-取费表'!K12+'数据-取费表'!S12)</f>
        <v>0</v>
      </c>
      <c r="F12" s="1871" t="s">
        <v>1652</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1646</v>
      </c>
      <c r="D13" s="2705"/>
      <c r="E13" s="2601">
        <f>IF(OR(A13=0,F13="否"),0,'数据-取费表'!K13+'数据-取费表'!S13)</f>
        <v>0</v>
      </c>
      <c r="F13" s="1871" t="s">
        <v>1652</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1656</v>
      </c>
      <c r="C1" s="1233" t="s">
        <v>1657</v>
      </c>
      <c r="D1" s="1220"/>
      <c r="E1" s="3421"/>
      <c r="F1" s="1874"/>
      <c r="G1" s="1230" t="s">
        <v>1658</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681</v>
      </c>
      <c r="B2" s="342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1659</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682</v>
      </c>
      <c r="B3" s="353">
        <f>IF(C2="——",C49,ROUND(B2*10000/D3,0))</f>
        <v>0</v>
      </c>
      <c r="C3" s="354" t="s">
        <v>1660</v>
      </c>
      <c r="D3" s="353">
        <f>IF(D1="",'数据-汇总表'!E3,SUMIF('数据-汇总表'!$C19:$C33,D1,'数据-汇总表'!$E19:$E33))</f>
        <v>79600.430000000633</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6"/>
    </row>
    <row r="4" spans="1:29" ht="15">
      <c r="A4" s="355" t="s">
        <v>1661</v>
      </c>
      <c r="B4" s="356"/>
      <c r="C4" s="3767" t="s">
        <v>1662</v>
      </c>
      <c r="D4" s="3768"/>
      <c r="E4" s="3769" t="s">
        <v>1663</v>
      </c>
      <c r="F4" s="3770"/>
      <c r="G4" s="3767" t="s">
        <v>1664</v>
      </c>
      <c r="H4" s="3768"/>
      <c r="I4" s="3767" t="s">
        <v>1665</v>
      </c>
      <c r="J4" s="3768"/>
      <c r="K4" s="1884" t="s">
        <v>1666</v>
      </c>
      <c r="L4" s="2710"/>
      <c r="M4" s="2711"/>
      <c r="N4" s="2711"/>
      <c r="O4" s="2711"/>
      <c r="P4" s="3823" t="s">
        <v>1667</v>
      </c>
      <c r="Q4" s="3824"/>
      <c r="R4" s="3819" t="s">
        <v>1663</v>
      </c>
      <c r="S4" s="3820"/>
      <c r="T4" s="3819" t="s">
        <v>1664</v>
      </c>
      <c r="U4" s="3820"/>
      <c r="V4" s="3780" t="s">
        <v>1665</v>
      </c>
      <c r="W4" s="3780"/>
      <c r="X4" s="1350"/>
      <c r="Y4" s="3819" t="s">
        <v>1667</v>
      </c>
      <c r="Z4" s="3820"/>
      <c r="AA4" s="3818" t="s">
        <v>1663</v>
      </c>
      <c r="AB4" s="3818" t="s">
        <v>1664</v>
      </c>
      <c r="AC4" s="3818" t="s">
        <v>1665</v>
      </c>
    </row>
    <row r="5" spans="1:29" ht="15">
      <c r="A5" s="358"/>
      <c r="B5" s="359"/>
      <c r="C5" s="3822" t="s">
        <v>1668</v>
      </c>
      <c r="D5" s="3758"/>
      <c r="E5" s="3821" t="s">
        <v>1669</v>
      </c>
      <c r="F5" s="3756"/>
      <c r="G5" s="3822" t="s">
        <v>1670</v>
      </c>
      <c r="H5" s="3758"/>
      <c r="I5" s="3822" t="s">
        <v>1671</v>
      </c>
      <c r="J5" s="3758"/>
      <c r="K5" s="1885"/>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1885"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49" t="s">
        <v>1675</v>
      </c>
      <c r="Q7" s="3782"/>
      <c r="R7" s="701" t="s">
        <v>20</v>
      </c>
      <c r="S7" s="702">
        <f t="shared" ref="S7:S15" si="0">F7</f>
        <v>0</v>
      </c>
      <c r="T7" s="701" t="s">
        <v>20</v>
      </c>
      <c r="U7" s="702">
        <f t="shared" ref="U7:U15" si="1">H7</f>
        <v>0</v>
      </c>
      <c r="V7" s="701" t="s">
        <v>20</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49" t="s">
        <v>1678</v>
      </c>
      <c r="Q8" s="3750"/>
      <c r="R8" s="701" t="s">
        <v>20</v>
      </c>
      <c r="S8" s="702">
        <f t="shared" si="0"/>
        <v>100</v>
      </c>
      <c r="T8" s="701" t="s">
        <v>20</v>
      </c>
      <c r="U8" s="702">
        <f t="shared" si="1"/>
        <v>100</v>
      </c>
      <c r="V8" s="701" t="s">
        <v>20</v>
      </c>
      <c r="W8" s="702">
        <f t="shared" si="2"/>
        <v>100</v>
      </c>
      <c r="X8" s="703"/>
      <c r="Y8" s="3749" t="s">
        <v>1678</v>
      </c>
      <c r="Z8" s="3750"/>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63"/>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63"/>
      <c r="Q11" s="1338" t="str">
        <f t="shared" si="6"/>
        <v>容积率</v>
      </c>
      <c r="R11" s="701" t="s">
        <v>18</v>
      </c>
      <c r="S11" s="702" t="e">
        <f t="shared" si="0"/>
        <v>#N/A</v>
      </c>
      <c r="T11" s="701" t="s">
        <v>18</v>
      </c>
      <c r="U11" s="702" t="e">
        <f t="shared" si="1"/>
        <v>#N/A</v>
      </c>
      <c r="V11" s="701" t="s">
        <v>18</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63"/>
      <c r="Q12" s="1338">
        <f t="shared" si="6"/>
        <v>111</v>
      </c>
      <c r="R12" s="701" t="s">
        <v>18</v>
      </c>
      <c r="S12" s="702">
        <f t="shared" si="0"/>
        <v>100</v>
      </c>
      <c r="T12" s="701" t="s">
        <v>18</v>
      </c>
      <c r="U12" s="702">
        <f t="shared" si="1"/>
        <v>100</v>
      </c>
      <c r="V12" s="701" t="s">
        <v>18</v>
      </c>
      <c r="W12" s="702">
        <f t="shared" si="2"/>
        <v>100</v>
      </c>
      <c r="X12" s="703"/>
      <c r="Y12" s="372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63"/>
      <c r="Q13" s="1338">
        <f t="shared" si="6"/>
        <v>111</v>
      </c>
      <c r="R13" s="701" t="s">
        <v>18</v>
      </c>
      <c r="S13" s="702">
        <f t="shared" si="0"/>
        <v>100</v>
      </c>
      <c r="T13" s="701" t="s">
        <v>18</v>
      </c>
      <c r="U13" s="702">
        <f t="shared" si="1"/>
        <v>100</v>
      </c>
      <c r="V13" s="701" t="s">
        <v>18</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63"/>
      <c r="Q14" s="1338">
        <f t="shared" si="6"/>
        <v>111</v>
      </c>
      <c r="R14" s="701" t="s">
        <v>18</v>
      </c>
      <c r="S14" s="702">
        <f t="shared" si="0"/>
        <v>100</v>
      </c>
      <c r="T14" s="701" t="s">
        <v>18</v>
      </c>
      <c r="U14" s="702">
        <f t="shared" si="1"/>
        <v>100</v>
      </c>
      <c r="V14" s="701" t="s">
        <v>18</v>
      </c>
      <c r="W14" s="702">
        <f t="shared" si="2"/>
        <v>100</v>
      </c>
      <c r="X14" s="703"/>
      <c r="Y14" s="3722"/>
      <c r="Z14" s="52">
        <f t="shared" si="7"/>
        <v>111</v>
      </c>
      <c r="AA14" s="704">
        <f t="shared" si="3"/>
        <v>1</v>
      </c>
      <c r="AB14" s="704">
        <f t="shared" si="4"/>
        <v>1</v>
      </c>
      <c r="AC14" s="704">
        <f t="shared" si="5"/>
        <v>1</v>
      </c>
    </row>
    <row r="15" spans="1:29" ht="85.5">
      <c r="A15" s="391" t="s">
        <v>1685</v>
      </c>
      <c r="B15" s="61" t="s">
        <v>1252</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83" t="s">
        <v>1686</v>
      </c>
      <c r="Q15" s="1347" t="str">
        <f t="shared" si="6"/>
        <v>居住社区成熟度</v>
      </c>
      <c r="R15" s="705" t="s">
        <v>18</v>
      </c>
      <c r="S15" s="706">
        <f t="shared" si="0"/>
        <v>100</v>
      </c>
      <c r="T15" s="705" t="s">
        <v>18</v>
      </c>
      <c r="U15" s="706">
        <f t="shared" si="1"/>
        <v>100</v>
      </c>
      <c r="V15" s="705" t="s">
        <v>18</v>
      </c>
      <c r="W15" s="706">
        <f t="shared" si="2"/>
        <v>100</v>
      </c>
      <c r="X15" s="1350"/>
      <c r="Y15" s="3785" t="s">
        <v>1686</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84"/>
      <c r="Q16" s="1347"/>
      <c r="R16" s="705"/>
      <c r="S16" s="706"/>
      <c r="T16" s="705"/>
      <c r="U16" s="706"/>
      <c r="V16" s="705"/>
      <c r="W16" s="706"/>
      <c r="X16" s="1350"/>
      <c r="Y16" s="3786"/>
      <c r="Z16" s="1351"/>
      <c r="AA16" s="1348">
        <v>1</v>
      </c>
      <c r="AB16" s="1348">
        <v>1</v>
      </c>
      <c r="AC16" s="1348">
        <v>1</v>
      </c>
    </row>
    <row r="17" spans="1:29" ht="71.25">
      <c r="A17" s="379"/>
      <c r="B17" s="402" t="s">
        <v>1254</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84"/>
      <c r="Q17" s="1347" t="str">
        <f>B17</f>
        <v>交通便捷度</v>
      </c>
      <c r="R17" s="705" t="s">
        <v>18</v>
      </c>
      <c r="S17" s="706">
        <f>F17</f>
        <v>100</v>
      </c>
      <c r="T17" s="705" t="s">
        <v>18</v>
      </c>
      <c r="U17" s="706">
        <f>H17</f>
        <v>100</v>
      </c>
      <c r="V17" s="705" t="s">
        <v>18</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84"/>
      <c r="Q18" s="1347"/>
      <c r="R18" s="705"/>
      <c r="S18" s="706"/>
      <c r="T18" s="705"/>
      <c r="U18" s="706"/>
      <c r="V18" s="705"/>
      <c r="W18" s="706"/>
      <c r="X18" s="1350"/>
      <c r="Y18" s="3786"/>
      <c r="Z18" s="1351"/>
      <c r="AA18" s="1348">
        <v>1</v>
      </c>
      <c r="AB18" s="1348">
        <v>1</v>
      </c>
      <c r="AC18" s="1348">
        <v>1</v>
      </c>
    </row>
    <row r="19" spans="1:29" ht="42.75">
      <c r="A19" s="379"/>
      <c r="B19" s="402" t="s">
        <v>1253</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84"/>
      <c r="Q19" s="1347" t="str">
        <f>B19</f>
        <v>公共配套设施</v>
      </c>
      <c r="R19" s="705" t="s">
        <v>18</v>
      </c>
      <c r="S19" s="706">
        <f>F19</f>
        <v>100</v>
      </c>
      <c r="T19" s="705" t="s">
        <v>18</v>
      </c>
      <c r="U19" s="706">
        <f>H19</f>
        <v>100</v>
      </c>
      <c r="V19" s="705" t="s">
        <v>18</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84"/>
      <c r="Q20" s="1347"/>
      <c r="R20" s="705"/>
      <c r="S20" s="706"/>
      <c r="T20" s="705"/>
      <c r="U20" s="706"/>
      <c r="V20" s="705"/>
      <c r="W20" s="706"/>
      <c r="X20" s="1350"/>
      <c r="Y20" s="3786"/>
      <c r="Z20" s="1351"/>
      <c r="AA20" s="1348">
        <v>1</v>
      </c>
      <c r="AB20" s="1348">
        <v>1</v>
      </c>
      <c r="AC20" s="1348">
        <v>1</v>
      </c>
    </row>
    <row r="21" spans="1:29" ht="28.5">
      <c r="A21" s="379"/>
      <c r="B21" s="1126" t="s">
        <v>1255</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c r="D22" s="399"/>
      <c r="E22" s="398"/>
      <c r="F22" s="399"/>
      <c r="G22" s="1899"/>
      <c r="H22" s="399"/>
      <c r="I22" s="398"/>
      <c r="J22" s="399"/>
      <c r="K22" s="1900"/>
      <c r="L22" s="2717"/>
      <c r="M22" s="2711"/>
      <c r="N22" s="2711"/>
      <c r="O22" s="2711"/>
      <c r="P22" s="3784"/>
      <c r="Q22" s="1347"/>
      <c r="R22" s="705"/>
      <c r="S22" s="706"/>
      <c r="T22" s="705"/>
      <c r="U22" s="706"/>
      <c r="V22" s="705"/>
      <c r="W22" s="706"/>
      <c r="X22" s="1350"/>
      <c r="Y22" s="3786"/>
      <c r="Z22" s="1351"/>
      <c r="AA22" s="1348">
        <v>1</v>
      </c>
      <c r="AB22" s="1348">
        <v>1</v>
      </c>
      <c r="AC22" s="1348">
        <v>1</v>
      </c>
    </row>
    <row r="23" spans="1:29" ht="42.75">
      <c r="A23" s="379"/>
      <c r="B23" s="402" t="s">
        <v>1256</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84"/>
      <c r="Q23" s="1347" t="str">
        <f>B23</f>
        <v>自然及人文环境</v>
      </c>
      <c r="R23" s="705" t="s">
        <v>18</v>
      </c>
      <c r="S23" s="706">
        <f>F23</f>
        <v>100</v>
      </c>
      <c r="T23" s="705" t="s">
        <v>18</v>
      </c>
      <c r="U23" s="706">
        <f>H23</f>
        <v>100</v>
      </c>
      <c r="V23" s="705" t="s">
        <v>18</v>
      </c>
      <c r="W23" s="706">
        <f>J23</f>
        <v>100</v>
      </c>
      <c r="X23" s="1350"/>
      <c r="Y23" s="378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84"/>
      <c r="Q24" s="1347"/>
      <c r="R24" s="705"/>
      <c r="S24" s="706"/>
      <c r="T24" s="705"/>
      <c r="U24" s="706"/>
      <c r="V24" s="705"/>
      <c r="W24" s="706"/>
      <c r="X24" s="1350"/>
      <c r="Y24" s="3786"/>
      <c r="Z24" s="1351"/>
      <c r="AA24" s="1348">
        <v>1</v>
      </c>
      <c r="AB24" s="1348">
        <v>1</v>
      </c>
      <c r="AC24" s="1348">
        <v>1</v>
      </c>
    </row>
    <row r="25" spans="1:29" ht="15">
      <c r="A25" s="379"/>
      <c r="B25" s="375" t="s">
        <v>1687</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84"/>
      <c r="Q25" s="1347" t="str">
        <f t="shared" ref="Q25:Q46" si="8">B25</f>
        <v>楼层-1</v>
      </c>
      <c r="R25" s="705" t="s">
        <v>18</v>
      </c>
      <c r="S25" s="706">
        <f t="shared" ref="S25:S46" si="9">F25</f>
        <v>100</v>
      </c>
      <c r="T25" s="705" t="s">
        <v>18</v>
      </c>
      <c r="U25" s="706">
        <f t="shared" ref="U25:U46" si="10">H25</f>
        <v>100</v>
      </c>
      <c r="V25" s="705" t="s">
        <v>18</v>
      </c>
      <c r="W25" s="706">
        <f t="shared" ref="W25:W46" si="11">J25</f>
        <v>100</v>
      </c>
      <c r="X25" s="1350"/>
      <c r="Y25" s="3786"/>
      <c r="Z25" s="1351" t="str">
        <f>Q25</f>
        <v>楼层-1</v>
      </c>
      <c r="AA25" s="1348">
        <f t="shared" ref="AA25:AA46" si="12">D25/F25</f>
        <v>1</v>
      </c>
      <c r="AB25" s="1348">
        <f t="shared" ref="AB25:AB46" si="13">D25/H25</f>
        <v>1</v>
      </c>
      <c r="AC25" s="1348">
        <f t="shared" ref="AC25:AC46" si="14">D25/J25</f>
        <v>1</v>
      </c>
    </row>
    <row r="26" spans="1:29" ht="15">
      <c r="A26" s="379"/>
      <c r="B26" s="375" t="s">
        <v>1688</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84"/>
      <c r="Q26" s="1347" t="str">
        <f t="shared" si="8"/>
        <v>朝向</v>
      </c>
      <c r="R26" s="705" t="s">
        <v>18</v>
      </c>
      <c r="S26" s="706">
        <f t="shared" si="9"/>
        <v>100</v>
      </c>
      <c r="T26" s="705" t="s">
        <v>18</v>
      </c>
      <c r="U26" s="706">
        <f t="shared" si="10"/>
        <v>100</v>
      </c>
      <c r="V26" s="705" t="s">
        <v>18</v>
      </c>
      <c r="W26" s="706">
        <f t="shared" si="11"/>
        <v>100</v>
      </c>
      <c r="X26" s="1350"/>
      <c r="Y26" s="3786"/>
      <c r="Z26" s="1351" t="str">
        <f>Q26</f>
        <v>朝向</v>
      </c>
      <c r="AA26" s="1348">
        <f t="shared" si="12"/>
        <v>1</v>
      </c>
      <c r="AB26" s="1348">
        <f t="shared" si="13"/>
        <v>1</v>
      </c>
      <c r="AC26" s="1348">
        <f t="shared" si="14"/>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84"/>
      <c r="Q27" s="1338">
        <f t="shared" si="8"/>
        <v>111</v>
      </c>
      <c r="R27" s="701" t="s">
        <v>18</v>
      </c>
      <c r="S27" s="702">
        <f t="shared" si="9"/>
        <v>100</v>
      </c>
      <c r="T27" s="701" t="s">
        <v>18</v>
      </c>
      <c r="U27" s="702">
        <f t="shared" si="10"/>
        <v>100</v>
      </c>
      <c r="V27" s="701" t="s">
        <v>18</v>
      </c>
      <c r="W27" s="702">
        <f t="shared" si="11"/>
        <v>100</v>
      </c>
      <c r="X27" s="703"/>
      <c r="Y27" s="3786"/>
      <c r="Z27" s="52">
        <f>Q27</f>
        <v>111</v>
      </c>
      <c r="AA27" s="1348">
        <f t="shared" si="12"/>
        <v>1</v>
      </c>
      <c r="AB27" s="1348">
        <f t="shared" si="13"/>
        <v>1</v>
      </c>
      <c r="AC27" s="1348">
        <f t="shared" si="14"/>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84"/>
      <c r="Q28" s="1347">
        <f t="shared" si="8"/>
        <v>111</v>
      </c>
      <c r="R28" s="705" t="s">
        <v>18</v>
      </c>
      <c r="S28" s="706">
        <f t="shared" si="9"/>
        <v>100</v>
      </c>
      <c r="T28" s="705" t="s">
        <v>18</v>
      </c>
      <c r="U28" s="706">
        <f t="shared" si="10"/>
        <v>100</v>
      </c>
      <c r="V28" s="705" t="s">
        <v>18</v>
      </c>
      <c r="W28" s="706">
        <f t="shared" si="11"/>
        <v>100</v>
      </c>
      <c r="X28" s="1350"/>
      <c r="Y28" s="3786"/>
      <c r="Z28" s="1351">
        <f t="shared" ref="Z28:Z46" si="15">Q28</f>
        <v>111</v>
      </c>
      <c r="AA28" s="1348">
        <f t="shared" si="12"/>
        <v>1</v>
      </c>
      <c r="AB28" s="1348">
        <f t="shared" si="13"/>
        <v>1</v>
      </c>
      <c r="AC28" s="1348">
        <f t="shared" si="14"/>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84"/>
      <c r="Q29" s="1347">
        <f t="shared" si="8"/>
        <v>111</v>
      </c>
      <c r="R29" s="705" t="s">
        <v>18</v>
      </c>
      <c r="S29" s="706">
        <f t="shared" si="9"/>
        <v>100</v>
      </c>
      <c r="T29" s="705" t="s">
        <v>18</v>
      </c>
      <c r="U29" s="706">
        <f t="shared" si="10"/>
        <v>100</v>
      </c>
      <c r="V29" s="705" t="s">
        <v>18</v>
      </c>
      <c r="W29" s="706">
        <f t="shared" si="11"/>
        <v>100</v>
      </c>
      <c r="X29" s="1350"/>
      <c r="Y29" s="3786"/>
      <c r="Z29" s="1351">
        <f t="shared" si="15"/>
        <v>111</v>
      </c>
      <c r="AA29" s="1348">
        <f t="shared" si="12"/>
        <v>1</v>
      </c>
      <c r="AB29" s="1348">
        <f t="shared" si="13"/>
        <v>1</v>
      </c>
      <c r="AC29" s="1348">
        <f t="shared" si="14"/>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84"/>
      <c r="Q30" s="1347">
        <f t="shared" si="8"/>
        <v>111</v>
      </c>
      <c r="R30" s="705" t="s">
        <v>18</v>
      </c>
      <c r="S30" s="706">
        <f t="shared" si="9"/>
        <v>100</v>
      </c>
      <c r="T30" s="705" t="s">
        <v>18</v>
      </c>
      <c r="U30" s="706">
        <f t="shared" si="10"/>
        <v>100</v>
      </c>
      <c r="V30" s="705" t="s">
        <v>18</v>
      </c>
      <c r="W30" s="706">
        <f t="shared" si="11"/>
        <v>100</v>
      </c>
      <c r="X30" s="1350"/>
      <c r="Y30" s="3786"/>
      <c r="Z30" s="1351">
        <f t="shared" si="15"/>
        <v>111</v>
      </c>
      <c r="AA30" s="1348">
        <f t="shared" si="12"/>
        <v>1</v>
      </c>
      <c r="AB30" s="1348">
        <f t="shared" si="13"/>
        <v>1</v>
      </c>
      <c r="AC30" s="1348">
        <f t="shared" si="14"/>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84"/>
      <c r="Q31" s="1347">
        <f t="shared" si="8"/>
        <v>111</v>
      </c>
      <c r="R31" s="705" t="s">
        <v>18</v>
      </c>
      <c r="S31" s="706">
        <f t="shared" si="9"/>
        <v>100</v>
      </c>
      <c r="T31" s="705" t="s">
        <v>18</v>
      </c>
      <c r="U31" s="706">
        <f t="shared" si="10"/>
        <v>100</v>
      </c>
      <c r="V31" s="705" t="s">
        <v>18</v>
      </c>
      <c r="W31" s="706">
        <f t="shared" si="11"/>
        <v>100</v>
      </c>
      <c r="X31" s="1350"/>
      <c r="Y31" s="3786"/>
      <c r="Z31" s="1351">
        <f t="shared" si="15"/>
        <v>111</v>
      </c>
      <c r="AA31" s="1348">
        <f t="shared" si="12"/>
        <v>1</v>
      </c>
      <c r="AB31" s="1348">
        <f t="shared" si="13"/>
        <v>1</v>
      </c>
      <c r="AC31" s="1348">
        <f t="shared" si="14"/>
        <v>1</v>
      </c>
    </row>
    <row r="32" spans="1:29" ht="15">
      <c r="A32" s="391" t="s">
        <v>1689</v>
      </c>
      <c r="B32" s="63" t="s">
        <v>1690</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87" t="s">
        <v>1691</v>
      </c>
      <c r="Q32" s="1347" t="str">
        <f t="shared" si="8"/>
        <v>建筑类型</v>
      </c>
      <c r="R32" s="705" t="s">
        <v>18</v>
      </c>
      <c r="S32" s="706">
        <f t="shared" si="9"/>
        <v>100</v>
      </c>
      <c r="T32" s="705" t="s">
        <v>18</v>
      </c>
      <c r="U32" s="706">
        <f t="shared" si="10"/>
        <v>100</v>
      </c>
      <c r="V32" s="705" t="s">
        <v>18</v>
      </c>
      <c r="W32" s="706">
        <f t="shared" si="11"/>
        <v>100</v>
      </c>
      <c r="X32" s="1350"/>
      <c r="Y32" s="3790" t="s">
        <v>1691</v>
      </c>
      <c r="Z32" s="1351" t="str">
        <f t="shared" si="15"/>
        <v>建筑类型</v>
      </c>
      <c r="AA32" s="1348">
        <f t="shared" si="12"/>
        <v>1</v>
      </c>
      <c r="AB32" s="1348">
        <f t="shared" si="13"/>
        <v>1</v>
      </c>
      <c r="AC32" s="1348">
        <f t="shared" si="14"/>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88"/>
      <c r="Q33" s="707" t="str">
        <f t="shared" si="8"/>
        <v>项目建筑规模</v>
      </c>
      <c r="R33" s="708" t="s">
        <v>18</v>
      </c>
      <c r="S33" s="709" t="e">
        <f t="shared" si="9"/>
        <v>#N/A</v>
      </c>
      <c r="T33" s="708" t="s">
        <v>18</v>
      </c>
      <c r="U33" s="709" t="e">
        <f t="shared" si="10"/>
        <v>#N/A</v>
      </c>
      <c r="V33" s="708" t="s">
        <v>18</v>
      </c>
      <c r="W33" s="709" t="e">
        <f t="shared" si="11"/>
        <v>#N/A</v>
      </c>
      <c r="X33" s="710"/>
      <c r="Y33" s="3790"/>
      <c r="Z33" s="711" t="str">
        <f t="shared" si="15"/>
        <v>项目建筑规模</v>
      </c>
      <c r="AA33" s="1348" t="e">
        <f t="shared" si="12"/>
        <v>#N/A</v>
      </c>
      <c r="AB33" s="1348" t="e">
        <f t="shared" si="13"/>
        <v>#N/A</v>
      </c>
      <c r="AC33" s="1348" t="e">
        <f t="shared" si="14"/>
        <v>#N/A</v>
      </c>
    </row>
    <row r="34" spans="1:29" ht="15">
      <c r="A34" s="423"/>
      <c r="B34" s="375" t="s">
        <v>1693</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88"/>
      <c r="Q34" s="1347" t="str">
        <f t="shared" si="8"/>
        <v>建筑结构</v>
      </c>
      <c r="R34" s="705" t="s">
        <v>18</v>
      </c>
      <c r="S34" s="706">
        <f t="shared" si="9"/>
        <v>100</v>
      </c>
      <c r="T34" s="705" t="s">
        <v>18</v>
      </c>
      <c r="U34" s="706">
        <f t="shared" si="10"/>
        <v>100</v>
      </c>
      <c r="V34" s="705" t="s">
        <v>18</v>
      </c>
      <c r="W34" s="706">
        <f t="shared" si="11"/>
        <v>100</v>
      </c>
      <c r="X34" s="1350"/>
      <c r="Y34" s="3790"/>
      <c r="Z34" s="1351" t="str">
        <f t="shared" si="15"/>
        <v>建筑结构</v>
      </c>
      <c r="AA34" s="1348">
        <f t="shared" si="12"/>
        <v>1</v>
      </c>
      <c r="AB34" s="1348">
        <f t="shared" si="13"/>
        <v>1</v>
      </c>
      <c r="AC34" s="1348">
        <f t="shared" si="14"/>
        <v>1</v>
      </c>
    </row>
    <row r="35" spans="1:29" ht="15">
      <c r="A35" s="423"/>
      <c r="B35" s="375" t="s">
        <v>1694</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88"/>
      <c r="Q35" s="1347" t="str">
        <f t="shared" si="8"/>
        <v>建筑品质</v>
      </c>
      <c r="R35" s="705" t="s">
        <v>18</v>
      </c>
      <c r="S35" s="706">
        <f t="shared" si="9"/>
        <v>100</v>
      </c>
      <c r="T35" s="705" t="s">
        <v>18</v>
      </c>
      <c r="U35" s="706">
        <f t="shared" si="10"/>
        <v>100</v>
      </c>
      <c r="V35" s="705" t="s">
        <v>18</v>
      </c>
      <c r="W35" s="706">
        <f t="shared" si="11"/>
        <v>100</v>
      </c>
      <c r="X35" s="1350"/>
      <c r="Y35" s="3790"/>
      <c r="Z35" s="1351" t="str">
        <f t="shared" si="15"/>
        <v>建筑品质</v>
      </c>
      <c r="AA35" s="1348">
        <f t="shared" si="12"/>
        <v>1</v>
      </c>
      <c r="AB35" s="1348">
        <f t="shared" si="13"/>
        <v>1</v>
      </c>
      <c r="AC35" s="1348">
        <f t="shared" si="14"/>
        <v>1</v>
      </c>
    </row>
    <row r="36" spans="1:29" ht="15">
      <c r="A36" s="423"/>
      <c r="B36" s="375" t="s">
        <v>1695</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88"/>
      <c r="Q36" s="1347" t="str">
        <f t="shared" si="8"/>
        <v>公共部分装修</v>
      </c>
      <c r="R36" s="705" t="s">
        <v>18</v>
      </c>
      <c r="S36" s="706">
        <f t="shared" si="9"/>
        <v>100</v>
      </c>
      <c r="T36" s="705" t="s">
        <v>18</v>
      </c>
      <c r="U36" s="706">
        <f t="shared" si="10"/>
        <v>100</v>
      </c>
      <c r="V36" s="705" t="s">
        <v>18</v>
      </c>
      <c r="W36" s="706">
        <f t="shared" si="11"/>
        <v>100</v>
      </c>
      <c r="X36" s="1350"/>
      <c r="Y36" s="3790"/>
      <c r="Z36" s="1351" t="str">
        <f t="shared" si="15"/>
        <v>公共部分装修</v>
      </c>
      <c r="AA36" s="1348">
        <f t="shared" si="12"/>
        <v>1</v>
      </c>
      <c r="AB36" s="1348">
        <f t="shared" si="13"/>
        <v>1</v>
      </c>
      <c r="AC36" s="1348">
        <f t="shared" si="14"/>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88"/>
      <c r="Q37" s="1338" t="str">
        <f t="shared" si="8"/>
        <v>成新度</v>
      </c>
      <c r="R37" s="701" t="s">
        <v>18</v>
      </c>
      <c r="S37" s="702" t="e">
        <f t="shared" si="9"/>
        <v>#N/A</v>
      </c>
      <c r="T37" s="701" t="s">
        <v>18</v>
      </c>
      <c r="U37" s="702" t="e">
        <f t="shared" si="10"/>
        <v>#N/A</v>
      </c>
      <c r="V37" s="701" t="s">
        <v>18</v>
      </c>
      <c r="W37" s="702" t="e">
        <f t="shared" si="11"/>
        <v>#N/A</v>
      </c>
      <c r="X37" s="703"/>
      <c r="Y37" s="3790"/>
      <c r="Z37" s="52" t="str">
        <f t="shared" si="15"/>
        <v>成新度</v>
      </c>
      <c r="AA37" s="704" t="e">
        <f t="shared" si="12"/>
        <v>#N/A</v>
      </c>
      <c r="AB37" s="704" t="e">
        <f t="shared" si="13"/>
        <v>#N/A</v>
      </c>
      <c r="AC37" s="704" t="e">
        <f t="shared" si="14"/>
        <v>#N/A</v>
      </c>
    </row>
    <row r="38" spans="1:29" ht="15">
      <c r="A38" s="423"/>
      <c r="B38" s="375" t="s">
        <v>1697</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88" t="s">
        <v>1691</v>
      </c>
      <c r="Q38" s="1347" t="str">
        <f t="shared" si="8"/>
        <v>物业管理</v>
      </c>
      <c r="R38" s="705" t="s">
        <v>18</v>
      </c>
      <c r="S38" s="706">
        <f t="shared" si="9"/>
        <v>100</v>
      </c>
      <c r="T38" s="705" t="s">
        <v>18</v>
      </c>
      <c r="U38" s="706">
        <f t="shared" si="10"/>
        <v>100</v>
      </c>
      <c r="V38" s="705" t="s">
        <v>18</v>
      </c>
      <c r="W38" s="706">
        <f t="shared" si="11"/>
        <v>100</v>
      </c>
      <c r="X38" s="1350"/>
      <c r="Y38" s="3790" t="s">
        <v>1691</v>
      </c>
      <c r="Z38" s="1351" t="str">
        <f t="shared" si="15"/>
        <v>物业管理</v>
      </c>
      <c r="AA38" s="1348">
        <f t="shared" si="12"/>
        <v>1</v>
      </c>
      <c r="AB38" s="1348">
        <f t="shared" si="13"/>
        <v>1</v>
      </c>
      <c r="AC38" s="1348">
        <f t="shared" si="14"/>
        <v>1</v>
      </c>
    </row>
    <row r="39" spans="1:29" ht="15">
      <c r="A39" s="423"/>
      <c r="B39" s="375" t="s">
        <v>1698</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88"/>
      <c r="Q39" s="1347" t="str">
        <f t="shared" si="8"/>
        <v>市政基础设施</v>
      </c>
      <c r="R39" s="705" t="s">
        <v>18</v>
      </c>
      <c r="S39" s="706">
        <f t="shared" si="9"/>
        <v>100</v>
      </c>
      <c r="T39" s="705" t="s">
        <v>18</v>
      </c>
      <c r="U39" s="706">
        <f t="shared" si="10"/>
        <v>100</v>
      </c>
      <c r="V39" s="705" t="s">
        <v>18</v>
      </c>
      <c r="W39" s="706">
        <f t="shared" si="11"/>
        <v>100</v>
      </c>
      <c r="X39" s="1350"/>
      <c r="Y39" s="3790"/>
      <c r="Z39" s="1351" t="str">
        <f t="shared" si="15"/>
        <v>市政基础设施</v>
      </c>
      <c r="AA39" s="1348">
        <f t="shared" si="12"/>
        <v>1</v>
      </c>
      <c r="AB39" s="1348">
        <f t="shared" si="13"/>
        <v>1</v>
      </c>
      <c r="AC39" s="1348">
        <f t="shared" si="14"/>
        <v>1</v>
      </c>
    </row>
    <row r="40" spans="1:29" ht="15">
      <c r="A40" s="423"/>
      <c r="B40" s="375" t="s">
        <v>1699</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88"/>
      <c r="Q40" s="1347" t="str">
        <f t="shared" si="8"/>
        <v>房型</v>
      </c>
      <c r="R40" s="705" t="s">
        <v>18</v>
      </c>
      <c r="S40" s="706">
        <f t="shared" si="9"/>
        <v>100</v>
      </c>
      <c r="T40" s="705" t="s">
        <v>18</v>
      </c>
      <c r="U40" s="706">
        <f t="shared" si="10"/>
        <v>100</v>
      </c>
      <c r="V40" s="705" t="s">
        <v>18</v>
      </c>
      <c r="W40" s="706">
        <f t="shared" si="11"/>
        <v>100</v>
      </c>
      <c r="X40" s="1350"/>
      <c r="Y40" s="3790"/>
      <c r="Z40" s="1351" t="str">
        <f t="shared" si="15"/>
        <v>房型</v>
      </c>
      <c r="AA40" s="1348">
        <f t="shared" si="12"/>
        <v>1</v>
      </c>
      <c r="AB40" s="1348">
        <f t="shared" si="13"/>
        <v>1</v>
      </c>
      <c r="AC40" s="1348">
        <f t="shared" si="14"/>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88"/>
      <c r="Q41" s="707" t="str">
        <f t="shared" si="8"/>
        <v>单套/主力户型建筑面积</v>
      </c>
      <c r="R41" s="708" t="s">
        <v>18</v>
      </c>
      <c r="S41" s="709">
        <f t="shared" si="9"/>
        <v>100</v>
      </c>
      <c r="T41" s="708" t="s">
        <v>18</v>
      </c>
      <c r="U41" s="709">
        <f t="shared" si="10"/>
        <v>100</v>
      </c>
      <c r="V41" s="708" t="s">
        <v>18</v>
      </c>
      <c r="W41" s="709">
        <f t="shared" si="11"/>
        <v>100</v>
      </c>
      <c r="X41" s="710"/>
      <c r="Y41" s="3790"/>
      <c r="Z41" s="711" t="str">
        <f t="shared" si="15"/>
        <v>单套/主力户型建筑面积</v>
      </c>
      <c r="AA41" s="1348">
        <f t="shared" si="12"/>
        <v>1</v>
      </c>
      <c r="AB41" s="1348">
        <f t="shared" si="13"/>
        <v>1</v>
      </c>
      <c r="AC41" s="1348">
        <f t="shared" si="14"/>
        <v>1</v>
      </c>
    </row>
    <row r="42" spans="1:29" ht="15">
      <c r="A42" s="423"/>
      <c r="B42" s="375" t="s">
        <v>1701</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88"/>
      <c r="Q42" s="1347" t="str">
        <f t="shared" si="8"/>
        <v>内部装修</v>
      </c>
      <c r="R42" s="705" t="s">
        <v>18</v>
      </c>
      <c r="S42" s="706">
        <f t="shared" si="9"/>
        <v>100</v>
      </c>
      <c r="T42" s="705" t="s">
        <v>18</v>
      </c>
      <c r="U42" s="706">
        <f t="shared" si="10"/>
        <v>100</v>
      </c>
      <c r="V42" s="705" t="s">
        <v>18</v>
      </c>
      <c r="W42" s="706">
        <f t="shared" si="11"/>
        <v>100</v>
      </c>
      <c r="X42" s="1350"/>
      <c r="Y42" s="3790"/>
      <c r="Z42" s="1351" t="str">
        <f t="shared" si="15"/>
        <v>内部装修</v>
      </c>
      <c r="AA42" s="1348">
        <f t="shared" si="12"/>
        <v>1</v>
      </c>
      <c r="AB42" s="1348">
        <f t="shared" si="13"/>
        <v>1</v>
      </c>
      <c r="AC42" s="1348">
        <f t="shared" si="14"/>
        <v>1</v>
      </c>
    </row>
    <row r="43" spans="1:29" ht="15">
      <c r="A43" s="423"/>
      <c r="B43" s="375" t="s">
        <v>1702</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88"/>
      <c r="Q43" s="1347" t="str">
        <f t="shared" si="8"/>
        <v>内部装修维护情况</v>
      </c>
      <c r="R43" s="705" t="s">
        <v>18</v>
      </c>
      <c r="S43" s="706">
        <f t="shared" si="9"/>
        <v>100</v>
      </c>
      <c r="T43" s="705" t="s">
        <v>18</v>
      </c>
      <c r="U43" s="706">
        <f t="shared" si="10"/>
        <v>100</v>
      </c>
      <c r="V43" s="705" t="s">
        <v>18</v>
      </c>
      <c r="W43" s="706">
        <f t="shared" si="11"/>
        <v>100</v>
      </c>
      <c r="X43" s="1350"/>
      <c r="Y43" s="3790"/>
      <c r="Z43" s="1351" t="str">
        <f t="shared" si="15"/>
        <v>内部装修维护情况</v>
      </c>
      <c r="AA43" s="1348">
        <f t="shared" si="12"/>
        <v>1</v>
      </c>
      <c r="AB43" s="1348">
        <f t="shared" si="13"/>
        <v>1</v>
      </c>
      <c r="AC43" s="1348">
        <f t="shared" si="14"/>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88"/>
      <c r="Q44" s="1338">
        <f t="shared" si="8"/>
        <v>111</v>
      </c>
      <c r="R44" s="701" t="s">
        <v>18</v>
      </c>
      <c r="S44" s="702">
        <f t="shared" si="9"/>
        <v>100</v>
      </c>
      <c r="T44" s="701" t="s">
        <v>18</v>
      </c>
      <c r="U44" s="702">
        <f t="shared" si="10"/>
        <v>100</v>
      </c>
      <c r="V44" s="701" t="s">
        <v>18</v>
      </c>
      <c r="W44" s="702">
        <f t="shared" si="11"/>
        <v>100</v>
      </c>
      <c r="X44" s="703"/>
      <c r="Y44" s="3790"/>
      <c r="Z44" s="52">
        <f t="shared" si="15"/>
        <v>111</v>
      </c>
      <c r="AA44" s="704">
        <f t="shared" si="12"/>
        <v>1</v>
      </c>
      <c r="AB44" s="704">
        <f t="shared" si="13"/>
        <v>1</v>
      </c>
      <c r="AC44" s="704">
        <f t="shared" si="14"/>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88"/>
      <c r="Q45" s="1347">
        <f t="shared" si="8"/>
        <v>111</v>
      </c>
      <c r="R45" s="705" t="s">
        <v>18</v>
      </c>
      <c r="S45" s="706">
        <f t="shared" si="9"/>
        <v>100</v>
      </c>
      <c r="T45" s="705" t="s">
        <v>18</v>
      </c>
      <c r="U45" s="706">
        <f t="shared" si="10"/>
        <v>100</v>
      </c>
      <c r="V45" s="705" t="s">
        <v>18</v>
      </c>
      <c r="W45" s="706">
        <f t="shared" si="11"/>
        <v>100</v>
      </c>
      <c r="X45" s="1350"/>
      <c r="Y45" s="3790"/>
      <c r="Z45" s="1351">
        <f t="shared" si="15"/>
        <v>111</v>
      </c>
      <c r="AA45" s="1348">
        <f t="shared" si="12"/>
        <v>1</v>
      </c>
      <c r="AB45" s="1348">
        <f t="shared" si="13"/>
        <v>1</v>
      </c>
      <c r="AC45" s="1348">
        <f t="shared" si="14"/>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89"/>
      <c r="Q46" s="1347">
        <f t="shared" si="8"/>
        <v>111</v>
      </c>
      <c r="R46" s="705" t="s">
        <v>17</v>
      </c>
      <c r="S46" s="706">
        <f t="shared" si="9"/>
        <v>100</v>
      </c>
      <c r="T46" s="705" t="s">
        <v>17</v>
      </c>
      <c r="U46" s="706">
        <f t="shared" si="10"/>
        <v>100</v>
      </c>
      <c r="V46" s="705" t="s">
        <v>17</v>
      </c>
      <c r="W46" s="706">
        <f t="shared" si="11"/>
        <v>100</v>
      </c>
      <c r="X46" s="1350"/>
      <c r="Y46" s="3791"/>
      <c r="Z46" s="1351">
        <f t="shared" si="15"/>
        <v>111</v>
      </c>
      <c r="AA46" s="1348">
        <f t="shared" si="12"/>
        <v>1</v>
      </c>
      <c r="AB46" s="1348">
        <f t="shared" si="13"/>
        <v>1</v>
      </c>
      <c r="AC46" s="1348">
        <f t="shared" si="14"/>
        <v>1</v>
      </c>
    </row>
    <row r="47" spans="1:29" ht="15">
      <c r="A47" s="430" t="s">
        <v>1703</v>
      </c>
      <c r="B47" s="431"/>
      <c r="C47" s="1149" t="s">
        <v>16</v>
      </c>
      <c r="D47" s="1150"/>
      <c r="E47" s="1151"/>
      <c r="F47" s="1152"/>
      <c r="G47" s="1153"/>
      <c r="H47" s="1154"/>
      <c r="I47" s="1151"/>
      <c r="J47" s="1154"/>
      <c r="K47" s="1909"/>
      <c r="L47" s="2719"/>
      <c r="M47" s="2720"/>
      <c r="N47" s="2711"/>
      <c r="O47" s="2720"/>
      <c r="P47" s="3792" t="str">
        <f>A47</f>
        <v>成交单价（元/平方米）</v>
      </c>
      <c r="Q47" s="3792"/>
      <c r="R47" s="3793">
        <f>E47</f>
        <v>0</v>
      </c>
      <c r="S47" s="3793"/>
      <c r="T47" s="3793">
        <f>G47</f>
        <v>0</v>
      </c>
      <c r="U47" s="3793"/>
      <c r="V47" s="3793">
        <f>I47</f>
        <v>0</v>
      </c>
      <c r="W47" s="3793"/>
      <c r="X47" s="690"/>
      <c r="Y47" s="712"/>
      <c r="Z47" s="690"/>
      <c r="AA47" s="690"/>
      <c r="AB47" s="690"/>
      <c r="AC47" s="690"/>
    </row>
    <row r="48" spans="1:29" ht="15.75" thickBot="1">
      <c r="A48" s="437" t="s">
        <v>1704</v>
      </c>
      <c r="B48" s="438"/>
      <c r="C48" s="1155" t="e">
        <f>R49</f>
        <v>#DIV/0!</v>
      </c>
      <c r="D48" s="2312" t="s">
        <v>2129</v>
      </c>
      <c r="E48" s="1156" t="e">
        <f>R48</f>
        <v>#DIV/0!</v>
      </c>
      <c r="F48" s="2313"/>
      <c r="G48" s="1155" t="e">
        <f>T48</f>
        <v>#DIV/0!</v>
      </c>
      <c r="H48" s="2313"/>
      <c r="I48" s="1156" t="e">
        <f>V48</f>
        <v>#DIV/0!</v>
      </c>
      <c r="J48" s="2313"/>
      <c r="K48" s="2314">
        <f>F48+H48+J48</f>
        <v>0</v>
      </c>
      <c r="L48" s="2719"/>
      <c r="M48" s="2720"/>
      <c r="N48" s="2720"/>
      <c r="O48" s="2720"/>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90"/>
      <c r="Y48" s="690"/>
      <c r="Z48" s="690"/>
      <c r="AA48" s="690"/>
      <c r="AB48" s="690"/>
      <c r="AC48" s="690"/>
    </row>
    <row r="49" spans="1:29" ht="15.75" thickBot="1">
      <c r="A49" s="441" t="s">
        <v>1705</v>
      </c>
      <c r="B49" s="442"/>
      <c r="C49" s="1157" t="e">
        <f>R49</f>
        <v>#DIV/0!</v>
      </c>
      <c r="D49" s="1158"/>
      <c r="E49" s="1158"/>
      <c r="F49" s="1158"/>
      <c r="G49" s="1158"/>
      <c r="H49" s="1158"/>
      <c r="I49" s="1158"/>
      <c r="J49" s="1158"/>
      <c r="K49" s="1910"/>
      <c r="L49" s="2719"/>
      <c r="M49" s="2720"/>
      <c r="N49" s="2720"/>
      <c r="O49" s="2720"/>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7"/>
      <c r="L57" s="938"/>
      <c r="M57" s="936"/>
      <c r="N57" s="936"/>
      <c r="O57" s="936"/>
      <c r="P57" s="1913"/>
      <c r="Q57" s="453"/>
    </row>
    <row r="58" spans="1:29" s="457" customFormat="1" ht="15">
      <c r="A58" s="454" t="s">
        <v>1710</v>
      </c>
      <c r="B58" s="455"/>
      <c r="C58" s="1181" t="str">
        <f>YEAR(C7)&amp;"-"&amp;MONTH(C7)</f>
        <v>2023-11</v>
      </c>
      <c r="D58" s="1180">
        <f>EDATE(C58,-1)</f>
        <v>45200</v>
      </c>
      <c r="E58" s="1180">
        <f>EDATE(D58,-1)</f>
        <v>45170</v>
      </c>
      <c r="F58" s="1180">
        <f t="shared" ref="F58:O58" si="16">EDATE(E58,-1)</f>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 t="shared" si="16"/>
        <v>44866</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1711</v>
      </c>
      <c r="B60" s="465"/>
      <c r="C60" s="466"/>
      <c r="D60" s="467"/>
      <c r="E60" s="467"/>
      <c r="F60" s="467"/>
      <c r="G60" s="467"/>
      <c r="H60" s="467"/>
      <c r="I60" s="467"/>
      <c r="J60" s="467"/>
      <c r="K60" s="467"/>
      <c r="L60" s="467"/>
      <c r="M60" s="468"/>
      <c r="N60" s="467"/>
      <c r="O60" s="468"/>
      <c r="P60" s="1915"/>
      <c r="Q60" s="453"/>
    </row>
    <row r="61" spans="1:29" s="108" customFormat="1" ht="15">
      <c r="A61" s="470" t="s">
        <v>1712</v>
      </c>
      <c r="B61" s="459"/>
      <c r="C61" s="471" t="s">
        <v>1713</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1714</v>
      </c>
      <c r="B63" s="477" t="s">
        <v>1680</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1683</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1255</v>
      </c>
      <c r="C82" s="488" t="s">
        <v>1723</v>
      </c>
      <c r="D82" s="488" t="s">
        <v>1724</v>
      </c>
      <c r="E82" s="488" t="s">
        <v>1725</v>
      </c>
      <c r="F82" s="488" t="s">
        <v>1726</v>
      </c>
      <c r="G82" s="488" t="s">
        <v>1727</v>
      </c>
      <c r="H82" s="488"/>
      <c r="I82" s="488"/>
      <c r="J82" s="488"/>
      <c r="K82" s="488"/>
      <c r="L82" s="488"/>
      <c r="M82" s="1124"/>
      <c r="N82" s="930"/>
      <c r="O82" s="930"/>
      <c r="P82" s="1917"/>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0"/>
      <c r="O83" s="930"/>
      <c r="P83" s="1917"/>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1729</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0"/>
      <c r="O87" s="930"/>
      <c r="P87" s="1917"/>
      <c r="Q87" s="453"/>
    </row>
    <row r="88" spans="1:17" s="108" customFormat="1" ht="15.75" thickTop="1">
      <c r="A88" s="528"/>
      <c r="B88" s="487" t="s">
        <v>1730</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1689</v>
      </c>
      <c r="B100" s="477" t="s">
        <v>1731</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0"/>
      <c r="O101" s="930"/>
      <c r="P101" s="1917"/>
      <c r="Q101" s="453"/>
    </row>
    <row r="102" spans="1:17" ht="15.75" thickTop="1">
      <c r="A102" s="483"/>
      <c r="B102" s="487" t="s">
        <v>1732</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1733</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0"/>
      <c r="O106" s="930"/>
      <c r="P106" s="1917"/>
      <c r="Q106" s="453"/>
    </row>
    <row r="107" spans="1:17" ht="15" thickTop="1">
      <c r="A107" s="548"/>
      <c r="B107" s="487" t="s">
        <v>1734</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0"/>
      <c r="O108" s="930"/>
      <c r="P108" s="1917"/>
      <c r="Q108" s="453"/>
    </row>
    <row r="109" spans="1:17" ht="15" thickTop="1">
      <c r="A109" s="548"/>
      <c r="B109" s="487" t="s">
        <v>1735</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0"/>
      <c r="O110" s="930"/>
      <c r="P110" s="1917"/>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1736</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0"/>
      <c r="O115" s="930"/>
      <c r="P115" s="1917"/>
      <c r="Q115" s="453"/>
    </row>
    <row r="116" spans="1:17" ht="15" thickTop="1">
      <c r="A116" s="548"/>
      <c r="B116" s="487" t="s">
        <v>1737</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1738</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0"/>
      <c r="O119" s="930"/>
      <c r="P119" s="1917"/>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1739</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0"/>
      <c r="O123" s="930"/>
      <c r="P123" s="1917"/>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1741</v>
      </c>
    </row>
    <row r="137" spans="1:17" ht="15">
      <c r="B137" s="1925" t="s">
        <v>1742</v>
      </c>
      <c r="C137" s="1926"/>
      <c r="D137" s="1926"/>
      <c r="E137" s="1926"/>
      <c r="F137" s="1926"/>
      <c r="G137" s="1927"/>
      <c r="H137" s="1928"/>
      <c r="I137" s="1929" t="s">
        <v>1743</v>
      </c>
      <c r="J137" s="1926"/>
      <c r="K137" s="1930"/>
    </row>
    <row r="138" spans="1:17" ht="15">
      <c r="B138" s="1931"/>
      <c r="C138" s="137" t="s">
        <v>1744</v>
      </c>
      <c r="D138" s="137" t="s">
        <v>1745</v>
      </c>
      <c r="E138" s="1932" t="s">
        <v>1746</v>
      </c>
      <c r="F138" s="1933" t="s">
        <v>1747</v>
      </c>
      <c r="G138" s="137" t="s">
        <v>1745</v>
      </c>
      <c r="H138" s="138" t="s">
        <v>1746</v>
      </c>
      <c r="I138" s="1934"/>
      <c r="J138" s="137" t="s">
        <v>1748</v>
      </c>
      <c r="K138" s="138" t="s">
        <v>1749</v>
      </c>
    </row>
    <row r="139" spans="1:17" ht="15">
      <c r="B139" s="863">
        <v>6</v>
      </c>
      <c r="C139" s="864">
        <v>96</v>
      </c>
      <c r="D139" s="1935" t="s">
        <v>1750</v>
      </c>
      <c r="E139" s="865">
        <v>100</v>
      </c>
      <c r="F139" s="866">
        <v>102.5</v>
      </c>
      <c r="G139" s="1935" t="s">
        <v>1750</v>
      </c>
      <c r="H139" s="867">
        <v>105</v>
      </c>
      <c r="I139" s="1936" t="s">
        <v>1751</v>
      </c>
      <c r="J139" s="864">
        <v>20</v>
      </c>
      <c r="K139" s="868">
        <f>C145/(J139-2)</f>
        <v>4.0555555555555553E-3</v>
      </c>
    </row>
    <row r="140" spans="1:17" ht="15">
      <c r="B140" s="869">
        <v>5</v>
      </c>
      <c r="C140" s="870">
        <v>100</v>
      </c>
      <c r="D140" s="870"/>
      <c r="E140" s="871"/>
      <c r="F140" s="872">
        <v>102</v>
      </c>
      <c r="G140" s="870"/>
      <c r="H140" s="873"/>
      <c r="I140" s="1937" t="s">
        <v>1752</v>
      </c>
      <c r="J140" s="271">
        <f>ROUNDUP((J139-1)/2,0)</f>
        <v>10</v>
      </c>
      <c r="K140" s="874">
        <v>100</v>
      </c>
    </row>
    <row r="141" spans="1:17" ht="15">
      <c r="B141" s="869">
        <v>4</v>
      </c>
      <c r="C141" s="870">
        <v>102</v>
      </c>
      <c r="D141" s="870"/>
      <c r="E141" s="871"/>
      <c r="F141" s="872">
        <v>101.5</v>
      </c>
      <c r="G141" s="870"/>
      <c r="H141" s="873"/>
      <c r="I141" s="1937" t="s">
        <v>1753</v>
      </c>
      <c r="J141" s="271">
        <v>1</v>
      </c>
      <c r="K141" s="875">
        <f>ROUND(100+(J141-J140)*K139*100,1)</f>
        <v>96.4</v>
      </c>
    </row>
    <row r="142" spans="1:17" ht="15">
      <c r="B142" s="869">
        <v>3</v>
      </c>
      <c r="C142" s="870">
        <v>103</v>
      </c>
      <c r="D142" s="870"/>
      <c r="E142" s="871"/>
      <c r="F142" s="872">
        <v>101</v>
      </c>
      <c r="G142" s="870"/>
      <c r="H142" s="873"/>
      <c r="I142" s="1937" t="s">
        <v>1754</v>
      </c>
      <c r="J142" s="271">
        <f>J139</f>
        <v>20</v>
      </c>
      <c r="K142" s="876">
        <v>95</v>
      </c>
    </row>
    <row r="143" spans="1:17" ht="15">
      <c r="B143" s="869">
        <v>2</v>
      </c>
      <c r="C143" s="870">
        <v>100</v>
      </c>
      <c r="D143" s="870"/>
      <c r="E143" s="871"/>
      <c r="F143" s="872">
        <v>100.5</v>
      </c>
      <c r="G143" s="870"/>
      <c r="H143" s="873"/>
      <c r="I143" s="1937" t="s">
        <v>1755</v>
      </c>
      <c r="J143" s="870">
        <v>15</v>
      </c>
      <c r="K143" s="875">
        <f>ROUND(100+(J143-J140)*K139*100,1)</f>
        <v>102</v>
      </c>
    </row>
    <row r="144" spans="1:17" ht="15">
      <c r="B144" s="869">
        <v>1</v>
      </c>
      <c r="C144" s="870">
        <v>98</v>
      </c>
      <c r="D144" s="1938" t="s">
        <v>1756</v>
      </c>
      <c r="E144" s="871">
        <v>102</v>
      </c>
      <c r="F144" s="877">
        <v>100</v>
      </c>
      <c r="G144" s="1938" t="s">
        <v>1756</v>
      </c>
      <c r="H144" s="873">
        <v>105</v>
      </c>
      <c r="I144" s="1937" t="s">
        <v>1755</v>
      </c>
      <c r="J144" s="870">
        <v>18</v>
      </c>
      <c r="K144" s="875">
        <f>ROUND(100+(J144-J140)*K139*100,1)</f>
        <v>103.2</v>
      </c>
    </row>
    <row r="145" spans="2:11" ht="15.75" thickBot="1">
      <c r="B145" s="1939" t="s">
        <v>1757</v>
      </c>
      <c r="C145" s="878">
        <f>ROUND(MAX(C139:C144)/MIN(C139:C144)-1,3)</f>
        <v>7.2999999999999995E-2</v>
      </c>
      <c r="D145" s="879"/>
      <c r="E145" s="879"/>
      <c r="F145" s="1940" t="s">
        <v>1758</v>
      </c>
      <c r="G145" s="1941"/>
      <c r="H145" s="1942"/>
      <c r="I145" s="1943" t="s">
        <v>1755</v>
      </c>
      <c r="J145" s="880">
        <v>8</v>
      </c>
      <c r="K145" s="881">
        <f>ROUND(100+(J145-J140)*K139*100,1)</f>
        <v>99.2</v>
      </c>
    </row>
    <row r="147" spans="2:11">
      <c r="B147" s="1924" t="s">
        <v>1759</v>
      </c>
    </row>
    <row r="148" spans="2:11">
      <c r="B148" s="1924"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894</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895</v>
      </c>
    </row>
    <row r="6" spans="1:1" ht="18.75">
      <c r="A6" s="1477" t="s">
        <v>896</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估价对象为北京市房地产，为所有。根据《国有土地使用证》[]，估价对象（分摊）出让国有建设用地使用权面积为0平方米，建筑面积为79600.4300000006平方米。</v>
      </c>
    </row>
    <row r="8" spans="1:1" ht="57.75">
      <c r="A8" s="1478" t="s">
        <v>897</v>
      </c>
    </row>
    <row r="9" spans="1:1" ht="18.75">
      <c r="A9" s="1477" t="s">
        <v>898</v>
      </c>
    </row>
    <row r="10" spans="1:1" ht="54">
      <c r="A10" s="147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估价对象为北京市房地产,属开发建设的，该项目尚在开发建设中。根据《国有土地使用证》[]，估价对象（分摊）出让国有建设用地使用权面积为0平方米，规划建筑面积为79600.4300000006平方米。</v>
      </c>
    </row>
    <row r="11" spans="1:1" ht="76.5">
      <c r="A11" s="1478" t="s">
        <v>899</v>
      </c>
    </row>
    <row r="12" spans="1:1" ht="18.75">
      <c r="A12" s="1476" t="s">
        <v>900</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901</v>
      </c>
    </row>
    <row r="15" spans="1:1" ht="18">
      <c r="A15" s="1481" t="str">
        <f>TEXT(项目基本情况!D3,"yyyy年m月d日;;")&amp;IF(项目基本情况!D3=项目基本情况!B3,"（评估专业人员实地查勘之日）","")</f>
        <v>2023年11月28日（评估专业人员实地查勘之日）</v>
      </c>
    </row>
    <row r="16" spans="1:1" ht="18.75">
      <c r="A16" s="1480" t="s">
        <v>902</v>
      </c>
    </row>
    <row r="17" spans="1:1" ht="75">
      <c r="A17" s="1475" t="s">
        <v>903</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892</v>
      </c>
    </row>
    <row r="24" spans="1:1" ht="18">
      <c r="A24" s="1482" t="str">
        <f>"本次评估采用的主估价方法为"&amp;'结果表-办公'!K4&amp;"和"&amp;'结果表-办公'!L4&amp;"。"</f>
        <v>本次评估采用的主估价方法为比较法和收益法。</v>
      </c>
    </row>
    <row r="25" spans="1:1" ht="18">
      <c r="A25" s="1482"/>
    </row>
    <row r="26" spans="1:1" ht="18.75">
      <c r="A26" s="1483" t="s">
        <v>893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4046</v>
      </c>
      <c r="G1" s="1230" t="s">
        <v>1658</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1.34E-2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2.6</v>
      </c>
      <c r="C3" s="354" t="s">
        <v>1660</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1661</v>
      </c>
      <c r="B4" s="356"/>
      <c r="C4" s="3767" t="s">
        <v>1662</v>
      </c>
      <c r="D4" s="3768"/>
      <c r="E4" s="3769" t="s">
        <v>1663</v>
      </c>
      <c r="F4" s="3770"/>
      <c r="G4" s="3767" t="s">
        <v>1664</v>
      </c>
      <c r="H4" s="3768"/>
      <c r="I4" s="3767" t="s">
        <v>1665</v>
      </c>
      <c r="J4" s="3768"/>
      <c r="K4" s="559" t="s">
        <v>1666</v>
      </c>
      <c r="L4" s="2710"/>
      <c r="M4" s="2711"/>
      <c r="N4" s="2711"/>
      <c r="O4" s="2711"/>
      <c r="P4" s="3771" t="s">
        <v>1667</v>
      </c>
      <c r="Q4" s="3772"/>
      <c r="R4" s="3751" t="s">
        <v>1663</v>
      </c>
      <c r="S4" s="3752"/>
      <c r="T4" s="3751" t="s">
        <v>1664</v>
      </c>
      <c r="U4" s="3752"/>
      <c r="V4" s="3779" t="s">
        <v>1665</v>
      </c>
      <c r="W4" s="3779"/>
      <c r="X4" s="3474"/>
      <c r="Y4" s="3751" t="s">
        <v>1667</v>
      </c>
      <c r="Z4" s="3752"/>
      <c r="AA4" s="3746" t="s">
        <v>1663</v>
      </c>
      <c r="AB4" s="3746" t="s">
        <v>1664</v>
      </c>
      <c r="AC4" s="3764" t="s">
        <v>1665</v>
      </c>
    </row>
    <row r="5" spans="1:29" ht="15">
      <c r="A5" s="358"/>
      <c r="B5" s="359"/>
      <c r="C5" s="3757" t="s">
        <v>4004</v>
      </c>
      <c r="D5" s="3758"/>
      <c r="E5" s="3755" t="s">
        <v>4054</v>
      </c>
      <c r="F5" s="3756"/>
      <c r="G5" s="3757" t="s">
        <v>4113</v>
      </c>
      <c r="H5" s="3758"/>
      <c r="I5" s="3757" t="s">
        <v>4114</v>
      </c>
      <c r="J5" s="3758"/>
      <c r="K5" s="559"/>
      <c r="L5" s="2710"/>
      <c r="M5" s="2711"/>
      <c r="N5" s="2711"/>
      <c r="O5" s="2711"/>
      <c r="P5" s="3773"/>
      <c r="Q5" s="3774"/>
      <c r="R5" s="3753"/>
      <c r="S5" s="3754"/>
      <c r="T5" s="3753"/>
      <c r="U5" s="3754"/>
      <c r="V5" s="3780"/>
      <c r="W5" s="3780"/>
      <c r="X5" s="3469"/>
      <c r="Y5" s="3753"/>
      <c r="Z5" s="3754"/>
      <c r="AA5" s="3747"/>
      <c r="AB5" s="3747"/>
      <c r="AC5" s="3765"/>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775"/>
      <c r="Q6" s="3776"/>
      <c r="R6" s="3753"/>
      <c r="S6" s="3754"/>
      <c r="T6" s="3777"/>
      <c r="U6" s="3778"/>
      <c r="V6" s="3780"/>
      <c r="W6" s="3780"/>
      <c r="X6" s="3469"/>
      <c r="Y6" s="3777"/>
      <c r="Z6" s="3778"/>
      <c r="AA6" s="3748"/>
      <c r="AB6" s="3748"/>
      <c r="AC6" s="3766"/>
    </row>
    <row r="7" spans="1:29" s="108" customFormat="1" ht="15.75" thickBot="1">
      <c r="A7" s="362" t="s">
        <v>1674</v>
      </c>
      <c r="B7" s="363"/>
      <c r="C7" s="364">
        <f>'数据-取费表'!B2</f>
        <v>45258</v>
      </c>
      <c r="D7" s="365">
        <v>100</v>
      </c>
      <c r="E7" s="366">
        <v>45231</v>
      </c>
      <c r="F7" s="367">
        <f>SUMIF(59:59,YEAR(E7)&amp;"-"&amp;MONTH(E7),60:60)</f>
        <v>100</v>
      </c>
      <c r="G7" s="366">
        <v>45231</v>
      </c>
      <c r="H7" s="365">
        <f>SUMIF(59:59,YEAR(G7)&amp;"-"&amp;MONTH(G7),60:60)</f>
        <v>100</v>
      </c>
      <c r="I7" s="366">
        <v>45231</v>
      </c>
      <c r="J7" s="365">
        <f>SUMIF(59:59,YEAR(I7)&amp;"-"&amp;MONTH(I7),60:60)</f>
        <v>100</v>
      </c>
      <c r="K7" s="560"/>
      <c r="L7" s="2712"/>
      <c r="M7" s="2713"/>
      <c r="N7" s="2713"/>
      <c r="O7" s="2713"/>
      <c r="P7" s="3781"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1954">
        <f>D7/J7</f>
        <v>1</v>
      </c>
    </row>
    <row r="8" spans="1:29" s="108" customFormat="1" ht="15.75" thickBot="1">
      <c r="A8" s="362" t="s">
        <v>1676</v>
      </c>
      <c r="B8" s="363"/>
      <c r="C8" s="368" t="s">
        <v>4026</v>
      </c>
      <c r="D8" s="365">
        <v>100</v>
      </c>
      <c r="E8" s="368" t="s">
        <v>4050</v>
      </c>
      <c r="F8" s="367">
        <f>SUMIF(62:62,E8,63:63)-SUMIF(62:62,C8,63:63)+100</f>
        <v>102</v>
      </c>
      <c r="G8" s="368" t="s">
        <v>4050</v>
      </c>
      <c r="H8" s="365">
        <f>SUMIF(62:62,G8,63:63)-SUMIF(62:62,C8,63:63)+100</f>
        <v>102</v>
      </c>
      <c r="I8" s="368" t="s">
        <v>4050</v>
      </c>
      <c r="J8" s="365">
        <f>SUMIF(62:62,I8,63:63)-SUMIF(62:62,C8,63:63)+100</f>
        <v>102</v>
      </c>
      <c r="K8" s="560"/>
      <c r="L8" s="2712"/>
      <c r="M8" s="2713"/>
      <c r="N8" s="2713"/>
      <c r="O8" s="2713"/>
      <c r="P8" s="3781" t="s">
        <v>1678</v>
      </c>
      <c r="Q8" s="3750"/>
      <c r="R8" s="701" t="s">
        <v>14</v>
      </c>
      <c r="S8" s="702">
        <f t="shared" si="0"/>
        <v>102</v>
      </c>
      <c r="T8" s="701" t="s">
        <v>14</v>
      </c>
      <c r="U8" s="702">
        <f t="shared" si="1"/>
        <v>102</v>
      </c>
      <c r="V8" s="701" t="s">
        <v>14</v>
      </c>
      <c r="W8" s="702">
        <f t="shared" si="2"/>
        <v>102</v>
      </c>
      <c r="X8" s="703"/>
      <c r="Y8" s="3749" t="s">
        <v>1678</v>
      </c>
      <c r="Z8" s="3750"/>
      <c r="AA8" s="704">
        <f t="shared" ref="AA8:AA47" si="3">D8/F8</f>
        <v>0.98039215686274506</v>
      </c>
      <c r="AB8" s="704">
        <f t="shared" ref="AB8:AB47" si="4">D8/H8</f>
        <v>0.98039215686274506</v>
      </c>
      <c r="AC8" s="1954">
        <f t="shared" ref="AC8:AC47" si="5">D8/J8</f>
        <v>0.98039215686274506</v>
      </c>
    </row>
    <row r="9" spans="1:29" s="108" customFormat="1" ht="15">
      <c r="A9" s="369" t="s">
        <v>1679</v>
      </c>
      <c r="B9" s="63" t="s">
        <v>1680</v>
      </c>
      <c r="C9" s="3511" t="s">
        <v>4027</v>
      </c>
      <c r="D9" s="126">
        <v>100</v>
      </c>
      <c r="E9" s="373" t="s">
        <v>21</v>
      </c>
      <c r="F9" s="126">
        <f>SUMIF(64:64,E9,65:65)-SUMIF(64:64,C9,65:65)+100</f>
        <v>100</v>
      </c>
      <c r="G9" s="373" t="s">
        <v>21</v>
      </c>
      <c r="H9" s="126">
        <f>SUMIF(64:64,G9,65:65)-SUMIF(64:64,C9,65:65)+100</f>
        <v>100</v>
      </c>
      <c r="I9" s="373" t="s">
        <v>4052</v>
      </c>
      <c r="J9" s="126">
        <f>SUMIF(64:64,I9,65:65)-SUMIF(64:64,C9,65:65)+100</f>
        <v>95</v>
      </c>
      <c r="K9" s="560"/>
      <c r="L9" s="2712"/>
      <c r="M9" s="2713"/>
      <c r="N9" s="2713"/>
      <c r="O9" s="2713"/>
      <c r="P9" s="3763" t="s">
        <v>1681</v>
      </c>
      <c r="Q9" s="3466" t="str">
        <f t="shared" ref="Q9:Q15" si="6">B9</f>
        <v>用途</v>
      </c>
      <c r="R9" s="701" t="s">
        <v>14</v>
      </c>
      <c r="S9" s="702">
        <f t="shared" si="0"/>
        <v>100</v>
      </c>
      <c r="T9" s="701" t="s">
        <v>14</v>
      </c>
      <c r="U9" s="702">
        <f t="shared" si="1"/>
        <v>100</v>
      </c>
      <c r="V9" s="701" t="s">
        <v>14</v>
      </c>
      <c r="W9" s="702">
        <f t="shared" si="2"/>
        <v>95</v>
      </c>
      <c r="X9" s="703"/>
      <c r="Y9" s="3722" t="s">
        <v>1682</v>
      </c>
      <c r="Z9" s="3448" t="str">
        <f t="shared" ref="Z9:Z15" si="7">Q9</f>
        <v>用途</v>
      </c>
      <c r="AA9" s="704">
        <f t="shared" si="3"/>
        <v>1</v>
      </c>
      <c r="AB9" s="704">
        <f t="shared" si="4"/>
        <v>1</v>
      </c>
      <c r="AC9" s="1954">
        <f t="shared" si="5"/>
        <v>1.0526315789473684</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3"/>
      <c r="Q10" s="3466" t="str">
        <f t="shared" si="6"/>
        <v>土地使用年限（年）</v>
      </c>
      <c r="R10" s="701" t="s">
        <v>14</v>
      </c>
      <c r="S10" s="702">
        <f t="shared" si="0"/>
        <v>102</v>
      </c>
      <c r="T10" s="701" t="s">
        <v>14</v>
      </c>
      <c r="U10" s="702">
        <f t="shared" si="1"/>
        <v>102</v>
      </c>
      <c r="V10" s="701" t="s">
        <v>14</v>
      </c>
      <c r="W10" s="702">
        <f t="shared" si="2"/>
        <v>102</v>
      </c>
      <c r="X10" s="703"/>
      <c r="Y10" s="3722"/>
      <c r="Z10" s="3448" t="str">
        <f t="shared" si="7"/>
        <v>土地使用年限（年）</v>
      </c>
      <c r="AA10" s="704">
        <f t="shared" si="3"/>
        <v>0.98039215686274506</v>
      </c>
      <c r="AB10" s="704">
        <f t="shared" si="4"/>
        <v>0.98039215686274506</v>
      </c>
      <c r="AC10" s="1954">
        <f t="shared" si="5"/>
        <v>0.98039215686274506</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3"/>
      <c r="Q11" s="3466" t="str">
        <f t="shared" si="6"/>
        <v>容积率</v>
      </c>
      <c r="R11" s="701" t="s">
        <v>14</v>
      </c>
      <c r="S11" s="702">
        <f t="shared" si="0"/>
        <v>100</v>
      </c>
      <c r="T11" s="701" t="s">
        <v>14</v>
      </c>
      <c r="U11" s="702">
        <f t="shared" si="1"/>
        <v>100</v>
      </c>
      <c r="V11" s="701" t="s">
        <v>14</v>
      </c>
      <c r="W11" s="702">
        <f t="shared" si="2"/>
        <v>100</v>
      </c>
      <c r="X11" s="703"/>
      <c r="Y11" s="3722"/>
      <c r="Z11" s="3448" t="str">
        <f t="shared" si="7"/>
        <v>容积率</v>
      </c>
      <c r="AA11" s="704">
        <f t="shared" si="3"/>
        <v>1</v>
      </c>
      <c r="AB11" s="704">
        <f t="shared" si="4"/>
        <v>1</v>
      </c>
      <c r="AC11" s="1954">
        <f t="shared" si="5"/>
        <v>1</v>
      </c>
    </row>
    <row r="12" spans="1:29" s="108" customFormat="1" ht="15.75" hidden="1" thickBot="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3"/>
      <c r="Q12" s="3466">
        <f t="shared" si="6"/>
        <v>111</v>
      </c>
      <c r="R12" s="701" t="s">
        <v>14</v>
      </c>
      <c r="S12" s="702">
        <f t="shared" si="0"/>
        <v>100</v>
      </c>
      <c r="T12" s="701" t="s">
        <v>14</v>
      </c>
      <c r="U12" s="702">
        <f t="shared" si="1"/>
        <v>100</v>
      </c>
      <c r="V12" s="701" t="s">
        <v>14</v>
      </c>
      <c r="W12" s="702">
        <f t="shared" si="2"/>
        <v>100</v>
      </c>
      <c r="X12" s="703"/>
      <c r="Y12" s="3722"/>
      <c r="Z12" s="3448">
        <f t="shared" si="7"/>
        <v>111</v>
      </c>
      <c r="AA12" s="704">
        <f>D12/F12</f>
        <v>1</v>
      </c>
      <c r="AB12" s="704">
        <f>D12/H12</f>
        <v>1</v>
      </c>
      <c r="AC12" s="1954">
        <f>D12/J12</f>
        <v>1</v>
      </c>
    </row>
    <row r="13" spans="1:29" ht="15.75" hidden="1" thickBot="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3"/>
      <c r="Q13" s="3466">
        <f t="shared" si="6"/>
        <v>111</v>
      </c>
      <c r="R13" s="701" t="s">
        <v>14</v>
      </c>
      <c r="S13" s="702">
        <f t="shared" si="0"/>
        <v>100</v>
      </c>
      <c r="T13" s="701" t="s">
        <v>14</v>
      </c>
      <c r="U13" s="702">
        <f t="shared" si="1"/>
        <v>100</v>
      </c>
      <c r="V13" s="701" t="s">
        <v>14</v>
      </c>
      <c r="W13" s="702">
        <f t="shared" si="2"/>
        <v>100</v>
      </c>
      <c r="X13" s="703"/>
      <c r="Y13" s="3722"/>
      <c r="Z13" s="3448">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3"/>
      <c r="Q14" s="3466">
        <f t="shared" si="6"/>
        <v>111</v>
      </c>
      <c r="R14" s="701" t="s">
        <v>14</v>
      </c>
      <c r="S14" s="702">
        <f t="shared" si="0"/>
        <v>100</v>
      </c>
      <c r="T14" s="701" t="s">
        <v>14</v>
      </c>
      <c r="U14" s="702">
        <f t="shared" si="1"/>
        <v>100</v>
      </c>
      <c r="V14" s="701" t="s">
        <v>14</v>
      </c>
      <c r="W14" s="702">
        <f t="shared" si="2"/>
        <v>100</v>
      </c>
      <c r="X14" s="703"/>
      <c r="Y14" s="3722"/>
      <c r="Z14" s="3448">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7"/>
      <c r="M15" s="2711"/>
      <c r="N15" s="2711"/>
      <c r="O15" s="2711"/>
      <c r="P15" s="3783" t="s">
        <v>1686</v>
      </c>
      <c r="Q15" s="3472" t="str">
        <f t="shared" si="6"/>
        <v>办公集聚程度</v>
      </c>
      <c r="R15" s="705" t="s">
        <v>14</v>
      </c>
      <c r="S15" s="706">
        <f t="shared" si="0"/>
        <v>100</v>
      </c>
      <c r="T15" s="705" t="s">
        <v>14</v>
      </c>
      <c r="U15" s="706">
        <f t="shared" si="1"/>
        <v>100</v>
      </c>
      <c r="V15" s="705" t="s">
        <v>14</v>
      </c>
      <c r="W15" s="706">
        <f t="shared" si="2"/>
        <v>100</v>
      </c>
      <c r="X15" s="3469"/>
      <c r="Y15" s="3785" t="s">
        <v>1686</v>
      </c>
      <c r="Z15" s="3470" t="str">
        <f t="shared" si="7"/>
        <v>办公集聚程度</v>
      </c>
      <c r="AA15" s="3473">
        <f t="shared" si="3"/>
        <v>1</v>
      </c>
      <c r="AB15" s="3473">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4"/>
      <c r="Q16" s="3472"/>
      <c r="R16" s="705"/>
      <c r="S16" s="706"/>
      <c r="T16" s="705"/>
      <c r="U16" s="706"/>
      <c r="V16" s="705"/>
      <c r="W16" s="706"/>
      <c r="X16" s="3469"/>
      <c r="Y16" s="3786"/>
      <c r="Z16" s="3470"/>
      <c r="AA16" s="3473">
        <v>1</v>
      </c>
      <c r="AB16" s="3473">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84"/>
      <c r="Q17" s="3472" t="str">
        <f>B17</f>
        <v>交通便捷度</v>
      </c>
      <c r="R17" s="705" t="s">
        <v>14</v>
      </c>
      <c r="S17" s="706">
        <f>F17</f>
        <v>100</v>
      </c>
      <c r="T17" s="705" t="s">
        <v>14</v>
      </c>
      <c r="U17" s="706">
        <f>H17</f>
        <v>100</v>
      </c>
      <c r="V17" s="705" t="s">
        <v>14</v>
      </c>
      <c r="W17" s="706">
        <f>J17</f>
        <v>100</v>
      </c>
      <c r="X17" s="3469"/>
      <c r="Y17" s="3786"/>
      <c r="Z17" s="3470" t="str">
        <f>Q17</f>
        <v>交通便捷度</v>
      </c>
      <c r="AA17" s="3473">
        <f t="shared" si="3"/>
        <v>1</v>
      </c>
      <c r="AB17" s="3473">
        <f t="shared" si="4"/>
        <v>1</v>
      </c>
      <c r="AC17" s="1957">
        <f t="shared" si="5"/>
        <v>1</v>
      </c>
    </row>
    <row r="18" spans="1:29" ht="15">
      <c r="A18" s="379"/>
      <c r="B18" s="580"/>
      <c r="C18" s="1959" t="s">
        <v>4044</v>
      </c>
      <c r="D18" s="401"/>
      <c r="E18" s="1959" t="s">
        <v>4044</v>
      </c>
      <c r="F18" s="401"/>
      <c r="G18" s="1959" t="s">
        <v>4044</v>
      </c>
      <c r="H18" s="399"/>
      <c r="I18" s="1959" t="s">
        <v>4044</v>
      </c>
      <c r="J18" s="399"/>
      <c r="K18" s="564"/>
      <c r="L18" s="2717"/>
      <c r="M18" s="2711"/>
      <c r="N18" s="2711"/>
      <c r="O18" s="2711"/>
      <c r="P18" s="3784"/>
      <c r="Q18" s="3472"/>
      <c r="R18" s="705"/>
      <c r="S18" s="706"/>
      <c r="T18" s="705"/>
      <c r="U18" s="706"/>
      <c r="V18" s="705"/>
      <c r="W18" s="706"/>
      <c r="X18" s="3469"/>
      <c r="Y18" s="3786"/>
      <c r="Z18" s="3470"/>
      <c r="AA18" s="3473">
        <v>1</v>
      </c>
      <c r="AB18" s="3473">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4"/>
      <c r="Q19" s="3472" t="str">
        <f>B19</f>
        <v>公共配套设施</v>
      </c>
      <c r="R19" s="705" t="s">
        <v>14</v>
      </c>
      <c r="S19" s="706">
        <f>F19</f>
        <v>100</v>
      </c>
      <c r="T19" s="705" t="s">
        <v>14</v>
      </c>
      <c r="U19" s="706">
        <f>H19</f>
        <v>100</v>
      </c>
      <c r="V19" s="705" t="s">
        <v>14</v>
      </c>
      <c r="W19" s="706">
        <f>J19</f>
        <v>100</v>
      </c>
      <c r="X19" s="3469"/>
      <c r="Y19" s="3786"/>
      <c r="Z19" s="3470" t="str">
        <f>Q19</f>
        <v>公共配套设施</v>
      </c>
      <c r="AA19" s="3473">
        <f t="shared" si="3"/>
        <v>1</v>
      </c>
      <c r="AB19" s="3473">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4"/>
      <c r="Q20" s="3472"/>
      <c r="R20" s="705"/>
      <c r="S20" s="706"/>
      <c r="T20" s="705"/>
      <c r="U20" s="706"/>
      <c r="V20" s="705"/>
      <c r="W20" s="706"/>
      <c r="X20" s="3469"/>
      <c r="Y20" s="3786"/>
      <c r="Z20" s="3470"/>
      <c r="AA20" s="3473">
        <v>1</v>
      </c>
      <c r="AB20" s="3473">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4"/>
      <c r="Q21" s="3472" t="str">
        <f>B21</f>
        <v>基础设施水平</v>
      </c>
      <c r="R21" s="705" t="s">
        <v>14</v>
      </c>
      <c r="S21" s="706">
        <f>F21</f>
        <v>100</v>
      </c>
      <c r="T21" s="705" t="s">
        <v>14</v>
      </c>
      <c r="U21" s="706">
        <f>H21</f>
        <v>100</v>
      </c>
      <c r="V21" s="705" t="s">
        <v>14</v>
      </c>
      <c r="W21" s="706">
        <f>J21</f>
        <v>100</v>
      </c>
      <c r="X21" s="3469"/>
      <c r="Y21" s="3786"/>
      <c r="Z21" s="3470" t="str">
        <f>Q21</f>
        <v>基础设施水平</v>
      </c>
      <c r="AA21" s="3473">
        <f>D21/F21</f>
        <v>1</v>
      </c>
      <c r="AB21" s="3473">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4"/>
      <c r="Q22" s="3472"/>
      <c r="R22" s="705"/>
      <c r="S22" s="706"/>
      <c r="T22" s="705"/>
      <c r="U22" s="706"/>
      <c r="V22" s="705"/>
      <c r="W22" s="706"/>
      <c r="X22" s="3469"/>
      <c r="Y22" s="3786"/>
      <c r="Z22" s="3470"/>
      <c r="AA22" s="3473">
        <v>1</v>
      </c>
      <c r="AB22" s="3473">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4"/>
      <c r="Q23" s="3472" t="str">
        <f>B23</f>
        <v>环境质量</v>
      </c>
      <c r="R23" s="705" t="s">
        <v>14</v>
      </c>
      <c r="S23" s="706">
        <f>F23</f>
        <v>100</v>
      </c>
      <c r="T23" s="705" t="s">
        <v>14</v>
      </c>
      <c r="U23" s="706">
        <f>H23</f>
        <v>100</v>
      </c>
      <c r="V23" s="705" t="s">
        <v>14</v>
      </c>
      <c r="W23" s="706">
        <f>J23</f>
        <v>100</v>
      </c>
      <c r="X23" s="3469"/>
      <c r="Y23" s="3786"/>
      <c r="Z23" s="3470" t="str">
        <f>Q23</f>
        <v>环境质量</v>
      </c>
      <c r="AA23" s="3473">
        <f t="shared" si="3"/>
        <v>1</v>
      </c>
      <c r="AB23" s="3473">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4"/>
      <c r="Q24" s="3472"/>
      <c r="R24" s="705"/>
      <c r="S24" s="706"/>
      <c r="T24" s="705"/>
      <c r="U24" s="706"/>
      <c r="V24" s="705"/>
      <c r="W24" s="706"/>
      <c r="X24" s="3469"/>
      <c r="Y24" s="3786"/>
      <c r="Z24" s="3470"/>
      <c r="AA24" s="3473">
        <v>1</v>
      </c>
      <c r="AB24" s="3473">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4"/>
      <c r="Q25" s="3472" t="str">
        <f>B25</f>
        <v>毗邻道路的类型与等级</v>
      </c>
      <c r="R25" s="705" t="s">
        <v>14</v>
      </c>
      <c r="S25" s="706">
        <f>F25</f>
        <v>100</v>
      </c>
      <c r="T25" s="705" t="s">
        <v>14</v>
      </c>
      <c r="U25" s="706">
        <f>H25</f>
        <v>100</v>
      </c>
      <c r="V25" s="705" t="s">
        <v>14</v>
      </c>
      <c r="W25" s="706">
        <f>J25</f>
        <v>100</v>
      </c>
      <c r="X25" s="3469"/>
      <c r="Y25" s="3786"/>
      <c r="Z25" s="3470" t="str">
        <f>Q25</f>
        <v>毗邻道路的类型与等级</v>
      </c>
      <c r="AA25" s="3473">
        <f t="shared" si="3"/>
        <v>1</v>
      </c>
      <c r="AB25" s="3473">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4"/>
      <c r="Q26" s="3472"/>
      <c r="R26" s="705"/>
      <c r="S26" s="706"/>
      <c r="T26" s="705"/>
      <c r="U26" s="706"/>
      <c r="V26" s="705"/>
      <c r="W26" s="706"/>
      <c r="X26" s="3469"/>
      <c r="Y26" s="3786"/>
      <c r="Z26" s="3470"/>
      <c r="AA26" s="3473">
        <v>1</v>
      </c>
      <c r="AB26" s="3473">
        <v>1</v>
      </c>
      <c r="AC26" s="1957">
        <v>1</v>
      </c>
    </row>
    <row r="27" spans="1:29" ht="15.75" thickBot="1">
      <c r="A27" s="379"/>
      <c r="B27" s="580" t="s">
        <v>1778</v>
      </c>
      <c r="C27" s="582" t="s">
        <v>3408</v>
      </c>
      <c r="D27" s="386">
        <v>100</v>
      </c>
      <c r="E27" s="565" t="s">
        <v>3709</v>
      </c>
      <c r="F27" s="386">
        <f>SUMIF(89:89,E27,90:90)-SUMIF(89:89,C27,90:90)+100</f>
        <v>103</v>
      </c>
      <c r="G27" s="582" t="s">
        <v>3552</v>
      </c>
      <c r="H27" s="386">
        <f>SUMIF(89:89,G27,90:90)-SUMIF(89:89,C27,90:90)+100</f>
        <v>101.5</v>
      </c>
      <c r="I27" s="565" t="s">
        <v>3408</v>
      </c>
      <c r="J27" s="386">
        <f>SUMIF(89:89,I27,90:90)-SUMIF(89:89,C27,90:90)+100</f>
        <v>100</v>
      </c>
      <c r="K27" s="561">
        <v>1.5</v>
      </c>
      <c r="L27" s="2717"/>
      <c r="M27" s="2711"/>
      <c r="N27" s="2711"/>
      <c r="O27" s="2711"/>
      <c r="P27" s="3784"/>
      <c r="Q27" s="3472" t="str">
        <f t="shared" ref="Q27:Q47" si="8">B27</f>
        <v>楼层</v>
      </c>
      <c r="R27" s="705" t="s">
        <v>14</v>
      </c>
      <c r="S27" s="706">
        <f>F27</f>
        <v>103</v>
      </c>
      <c r="T27" s="705" t="s">
        <v>14</v>
      </c>
      <c r="U27" s="706">
        <f>H27</f>
        <v>101.5</v>
      </c>
      <c r="V27" s="705" t="s">
        <v>14</v>
      </c>
      <c r="W27" s="706">
        <f>J27</f>
        <v>100</v>
      </c>
      <c r="X27" s="3469"/>
      <c r="Y27" s="3786"/>
      <c r="Z27" s="3470" t="str">
        <f>Q27</f>
        <v>楼层</v>
      </c>
      <c r="AA27" s="3473">
        <f t="shared" si="3"/>
        <v>0.970873786407767</v>
      </c>
      <c r="AB27" s="3473">
        <f t="shared" si="4"/>
        <v>0.98522167487684731</v>
      </c>
      <c r="AC27" s="1957">
        <f t="shared" si="5"/>
        <v>1</v>
      </c>
    </row>
    <row r="28" spans="1:29" s="108" customFormat="1" ht="15.75" hidden="1" thickBot="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4"/>
      <c r="Q28" s="3466" t="str">
        <f t="shared" si="8"/>
        <v>朝向</v>
      </c>
      <c r="R28" s="701" t="s">
        <v>14</v>
      </c>
      <c r="S28" s="702">
        <f>F28</f>
        <v>100</v>
      </c>
      <c r="T28" s="701" t="s">
        <v>14</v>
      </c>
      <c r="U28" s="702">
        <f>H28</f>
        <v>100</v>
      </c>
      <c r="V28" s="701" t="s">
        <v>14</v>
      </c>
      <c r="W28" s="702">
        <f>J28</f>
        <v>100</v>
      </c>
      <c r="X28" s="703"/>
      <c r="Y28" s="3786"/>
      <c r="Z28" s="3448" t="str">
        <f>Q28</f>
        <v>朝向</v>
      </c>
      <c r="AA28" s="3473">
        <f>D28/F28</f>
        <v>1</v>
      </c>
      <c r="AB28" s="3473">
        <f>D28/H28</f>
        <v>1</v>
      </c>
      <c r="AC28" s="1957">
        <f>D28/J28</f>
        <v>1</v>
      </c>
    </row>
    <row r="29" spans="1:29" ht="15.75" hidden="1" thickBot="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4"/>
      <c r="Q29" s="3472">
        <f t="shared" si="8"/>
        <v>111</v>
      </c>
      <c r="R29" s="705" t="s">
        <v>14</v>
      </c>
      <c r="S29" s="706">
        <f t="shared" ref="S29:S47" si="9">F29</f>
        <v>100</v>
      </c>
      <c r="T29" s="705" t="s">
        <v>14</v>
      </c>
      <c r="U29" s="706">
        <f t="shared" ref="U29:U47" si="10">H29</f>
        <v>100</v>
      </c>
      <c r="V29" s="705" t="s">
        <v>14</v>
      </c>
      <c r="W29" s="706">
        <f t="shared" ref="W29:W47" si="11">J29</f>
        <v>100</v>
      </c>
      <c r="X29" s="3469"/>
      <c r="Y29" s="3786"/>
      <c r="Z29" s="3470">
        <f t="shared" ref="Z29:Z47" si="12">Q29</f>
        <v>111</v>
      </c>
      <c r="AA29" s="3473">
        <f t="shared" si="3"/>
        <v>1</v>
      </c>
      <c r="AB29" s="3473">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4"/>
      <c r="Q30" s="3472">
        <f t="shared" si="8"/>
        <v>111</v>
      </c>
      <c r="R30" s="705" t="s">
        <v>14</v>
      </c>
      <c r="S30" s="706">
        <f t="shared" si="9"/>
        <v>100</v>
      </c>
      <c r="T30" s="705" t="s">
        <v>14</v>
      </c>
      <c r="U30" s="706">
        <f t="shared" si="10"/>
        <v>100</v>
      </c>
      <c r="V30" s="705" t="s">
        <v>14</v>
      </c>
      <c r="W30" s="706">
        <f t="shared" si="11"/>
        <v>100</v>
      </c>
      <c r="X30" s="3469"/>
      <c r="Y30" s="3786"/>
      <c r="Z30" s="3470">
        <f t="shared" si="12"/>
        <v>111</v>
      </c>
      <c r="AA30" s="3473">
        <f t="shared" si="3"/>
        <v>1</v>
      </c>
      <c r="AB30" s="3473">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4"/>
      <c r="Q31" s="3472">
        <f t="shared" si="8"/>
        <v>111</v>
      </c>
      <c r="R31" s="705" t="s">
        <v>14</v>
      </c>
      <c r="S31" s="706">
        <f t="shared" si="9"/>
        <v>100</v>
      </c>
      <c r="T31" s="705" t="s">
        <v>14</v>
      </c>
      <c r="U31" s="706">
        <f t="shared" si="10"/>
        <v>100</v>
      </c>
      <c r="V31" s="705" t="s">
        <v>14</v>
      </c>
      <c r="W31" s="706">
        <f t="shared" si="11"/>
        <v>100</v>
      </c>
      <c r="X31" s="3469"/>
      <c r="Y31" s="3786"/>
      <c r="Z31" s="3470">
        <f t="shared" si="12"/>
        <v>111</v>
      </c>
      <c r="AA31" s="3473">
        <f t="shared" si="3"/>
        <v>1</v>
      </c>
      <c r="AB31" s="3473">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4"/>
      <c r="Q32" s="3472">
        <f t="shared" si="8"/>
        <v>111</v>
      </c>
      <c r="R32" s="705" t="s">
        <v>14</v>
      </c>
      <c r="S32" s="706">
        <f t="shared" si="9"/>
        <v>100</v>
      </c>
      <c r="T32" s="705" t="s">
        <v>14</v>
      </c>
      <c r="U32" s="706">
        <f t="shared" si="10"/>
        <v>100</v>
      </c>
      <c r="V32" s="705" t="s">
        <v>14</v>
      </c>
      <c r="W32" s="706">
        <f t="shared" si="11"/>
        <v>100</v>
      </c>
      <c r="X32" s="3469"/>
      <c r="Y32" s="3786"/>
      <c r="Z32" s="3470">
        <f t="shared" si="12"/>
        <v>111</v>
      </c>
      <c r="AA32" s="3473">
        <f t="shared" si="3"/>
        <v>1</v>
      </c>
      <c r="AB32" s="3473">
        <f t="shared" si="4"/>
        <v>1</v>
      </c>
      <c r="AC32" s="1957">
        <f t="shared" si="5"/>
        <v>1</v>
      </c>
    </row>
    <row r="33" spans="1:29" ht="15">
      <c r="A33" s="391" t="s">
        <v>1689</v>
      </c>
      <c r="B33" s="63" t="s">
        <v>1812</v>
      </c>
      <c r="C33" s="1962" t="s">
        <v>4042</v>
      </c>
      <c r="D33" s="418">
        <v>100</v>
      </c>
      <c r="E33" s="1962" t="s">
        <v>4042</v>
      </c>
      <c r="F33" s="412">
        <f>SUMIF(101:101,E33,102:102)-SUMIF(101:101,C33,102:102)+100</f>
        <v>100</v>
      </c>
      <c r="G33" s="1962" t="s">
        <v>4042</v>
      </c>
      <c r="H33" s="386">
        <f>SUMIF(101:101,G33,102:102)-SUMIF(101:101,C33,102:102)+100</f>
        <v>100</v>
      </c>
      <c r="I33" s="1962" t="s">
        <v>4047</v>
      </c>
      <c r="J33" s="418">
        <f>SUMIF(101:101,I33,102:102)-SUMIF(101:101,C33,102:102)+100</f>
        <v>105</v>
      </c>
      <c r="K33" s="561">
        <v>5</v>
      </c>
      <c r="L33" s="2717"/>
      <c r="M33" s="2711"/>
      <c r="N33" s="2711"/>
      <c r="O33" s="2711"/>
      <c r="P33" s="3787" t="s">
        <v>1691</v>
      </c>
      <c r="Q33" s="3472" t="str">
        <f t="shared" si="8"/>
        <v>建筑类型</v>
      </c>
      <c r="R33" s="705" t="s">
        <v>14</v>
      </c>
      <c r="S33" s="706">
        <f t="shared" si="9"/>
        <v>100</v>
      </c>
      <c r="T33" s="705" t="s">
        <v>14</v>
      </c>
      <c r="U33" s="706">
        <f t="shared" si="10"/>
        <v>100</v>
      </c>
      <c r="V33" s="705" t="s">
        <v>14</v>
      </c>
      <c r="W33" s="706">
        <f t="shared" si="11"/>
        <v>105</v>
      </c>
      <c r="X33" s="3469"/>
      <c r="Y33" s="3790" t="s">
        <v>1691</v>
      </c>
      <c r="Z33" s="3470" t="str">
        <f t="shared" si="12"/>
        <v>建筑类型</v>
      </c>
      <c r="AA33" s="3473">
        <f t="shared" si="3"/>
        <v>1</v>
      </c>
      <c r="AB33" s="3473">
        <f t="shared" si="4"/>
        <v>1</v>
      </c>
      <c r="AC33" s="1957">
        <f t="shared" si="5"/>
        <v>0.95238095238095233</v>
      </c>
    </row>
    <row r="34" spans="1:29" s="422" customFormat="1" ht="15">
      <c r="A34" s="419"/>
      <c r="B34" s="375" t="s">
        <v>1692</v>
      </c>
      <c r="C34" s="420">
        <f>'典型户型修正-办公'!B24</f>
        <v>51.46</v>
      </c>
      <c r="D34" s="127">
        <v>100</v>
      </c>
      <c r="E34" s="381">
        <v>72</v>
      </c>
      <c r="F34" s="376">
        <f>LOOKUP(E34,104:104,105:105)-LOOKUP(C34,104:104,105:105)+100</f>
        <v>101</v>
      </c>
      <c r="G34" s="380">
        <v>86</v>
      </c>
      <c r="H34" s="127">
        <f>LOOKUP(G34,104:104,105:105)-LOOKUP(C34,104:104,105:105)+100</f>
        <v>101</v>
      </c>
      <c r="I34" s="380">
        <v>61.08</v>
      </c>
      <c r="J34" s="127">
        <f>LOOKUP(I34,104:104,105:105)-LOOKUP(C34,104:104,105:105)+100</f>
        <v>101</v>
      </c>
      <c r="K34" s="562"/>
      <c r="L34" s="2716"/>
      <c r="M34" s="2718"/>
      <c r="N34" s="2718"/>
      <c r="O34" s="2718"/>
      <c r="P34" s="3788"/>
      <c r="Q34" s="707" t="str">
        <f t="shared" si="8"/>
        <v>项目建筑规模</v>
      </c>
      <c r="R34" s="708" t="s">
        <v>14</v>
      </c>
      <c r="S34" s="709">
        <f t="shared" si="9"/>
        <v>101</v>
      </c>
      <c r="T34" s="708" t="s">
        <v>14</v>
      </c>
      <c r="U34" s="709">
        <f t="shared" si="10"/>
        <v>101</v>
      </c>
      <c r="V34" s="708" t="s">
        <v>14</v>
      </c>
      <c r="W34" s="709">
        <f t="shared" si="11"/>
        <v>101</v>
      </c>
      <c r="X34" s="710"/>
      <c r="Y34" s="3790"/>
      <c r="Z34" s="711" t="str">
        <f t="shared" si="12"/>
        <v>项目建筑规模</v>
      </c>
      <c r="AA34" s="3473">
        <f t="shared" si="3"/>
        <v>0.99009900990099009</v>
      </c>
      <c r="AB34" s="3473">
        <f t="shared" si="4"/>
        <v>0.99009900990099009</v>
      </c>
      <c r="AC34" s="1957">
        <f t="shared" si="5"/>
        <v>0.99009900990099009</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8"/>
      <c r="Q35" s="3472" t="str">
        <f t="shared" si="8"/>
        <v>建筑结构</v>
      </c>
      <c r="R35" s="705" t="s">
        <v>14</v>
      </c>
      <c r="S35" s="706">
        <f t="shared" si="9"/>
        <v>100</v>
      </c>
      <c r="T35" s="705" t="s">
        <v>14</v>
      </c>
      <c r="U35" s="706">
        <f t="shared" si="10"/>
        <v>100</v>
      </c>
      <c r="V35" s="705" t="s">
        <v>14</v>
      </c>
      <c r="W35" s="706">
        <f t="shared" si="11"/>
        <v>100</v>
      </c>
      <c r="X35" s="3469"/>
      <c r="Y35" s="3790"/>
      <c r="Z35" s="3470" t="str">
        <f t="shared" si="12"/>
        <v>建筑结构</v>
      </c>
      <c r="AA35" s="3473">
        <f t="shared" si="3"/>
        <v>1</v>
      </c>
      <c r="AB35" s="3473">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1</v>
      </c>
      <c r="L36" s="2717"/>
      <c r="M36" s="2711"/>
      <c r="N36" s="2711"/>
      <c r="O36" s="2711"/>
      <c r="P36" s="3788"/>
      <c r="Q36" s="3472" t="str">
        <f t="shared" si="8"/>
        <v>公共部分装修</v>
      </c>
      <c r="R36" s="705" t="s">
        <v>14</v>
      </c>
      <c r="S36" s="706">
        <f t="shared" si="9"/>
        <v>100</v>
      </c>
      <c r="T36" s="705" t="s">
        <v>14</v>
      </c>
      <c r="U36" s="706">
        <f t="shared" si="10"/>
        <v>100</v>
      </c>
      <c r="V36" s="705" t="s">
        <v>14</v>
      </c>
      <c r="W36" s="706">
        <f t="shared" si="11"/>
        <v>100</v>
      </c>
      <c r="X36" s="3469"/>
      <c r="Y36" s="3790"/>
      <c r="Z36" s="3470" t="str">
        <f t="shared" si="12"/>
        <v>公共部分装修</v>
      </c>
      <c r="AA36" s="3473">
        <f t="shared" si="3"/>
        <v>1</v>
      </c>
      <c r="AB36" s="3473">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8"/>
      <c r="Q37" s="3472" t="str">
        <f t="shared" si="8"/>
        <v>成新度</v>
      </c>
      <c r="R37" s="705" t="s">
        <v>14</v>
      </c>
      <c r="S37" s="706">
        <f t="shared" si="9"/>
        <v>100</v>
      </c>
      <c r="T37" s="705" t="s">
        <v>14</v>
      </c>
      <c r="U37" s="706">
        <f t="shared" si="10"/>
        <v>100</v>
      </c>
      <c r="V37" s="705" t="s">
        <v>14</v>
      </c>
      <c r="W37" s="706">
        <f t="shared" si="11"/>
        <v>100</v>
      </c>
      <c r="X37" s="3469"/>
      <c r="Y37" s="3790"/>
      <c r="Z37" s="3470" t="str">
        <f t="shared" si="12"/>
        <v>成新度</v>
      </c>
      <c r="AA37" s="3473">
        <f t="shared" si="3"/>
        <v>1</v>
      </c>
      <c r="AB37" s="3473">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8"/>
      <c r="Q38" s="3466" t="str">
        <f t="shared" si="8"/>
        <v>写字楼等级</v>
      </c>
      <c r="R38" s="701" t="s">
        <v>14</v>
      </c>
      <c r="S38" s="702">
        <f t="shared" si="9"/>
        <v>100</v>
      </c>
      <c r="T38" s="701" t="s">
        <v>14</v>
      </c>
      <c r="U38" s="702">
        <f t="shared" si="10"/>
        <v>100</v>
      </c>
      <c r="V38" s="701" t="s">
        <v>14</v>
      </c>
      <c r="W38" s="702">
        <f t="shared" si="11"/>
        <v>100</v>
      </c>
      <c r="X38" s="703"/>
      <c r="Y38" s="3790"/>
      <c r="Z38" s="3448"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8" t="s">
        <v>1691</v>
      </c>
      <c r="Q39" s="3472" t="str">
        <f t="shared" si="8"/>
        <v>物业管理</v>
      </c>
      <c r="R39" s="705" t="s">
        <v>14</v>
      </c>
      <c r="S39" s="706">
        <f t="shared" si="9"/>
        <v>100</v>
      </c>
      <c r="T39" s="705" t="s">
        <v>14</v>
      </c>
      <c r="U39" s="706">
        <f t="shared" si="10"/>
        <v>100</v>
      </c>
      <c r="V39" s="705" t="s">
        <v>14</v>
      </c>
      <c r="W39" s="706">
        <f t="shared" si="11"/>
        <v>100</v>
      </c>
      <c r="X39" s="3469"/>
      <c r="Y39" s="3790" t="s">
        <v>1691</v>
      </c>
      <c r="Z39" s="3470" t="str">
        <f t="shared" si="12"/>
        <v>物业管理</v>
      </c>
      <c r="AA39" s="3473">
        <f t="shared" si="3"/>
        <v>1</v>
      </c>
      <c r="AB39" s="3473">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8"/>
      <c r="Q40" s="3472" t="str">
        <f t="shared" si="8"/>
        <v>市政基础设施</v>
      </c>
      <c r="R40" s="705" t="s">
        <v>14</v>
      </c>
      <c r="S40" s="706">
        <f t="shared" si="9"/>
        <v>100</v>
      </c>
      <c r="T40" s="705" t="s">
        <v>14</v>
      </c>
      <c r="U40" s="706">
        <f t="shared" si="10"/>
        <v>100</v>
      </c>
      <c r="V40" s="705" t="s">
        <v>14</v>
      </c>
      <c r="W40" s="706">
        <f t="shared" si="11"/>
        <v>100</v>
      </c>
      <c r="X40" s="3469"/>
      <c r="Y40" s="3790"/>
      <c r="Z40" s="3470" t="str">
        <f t="shared" si="12"/>
        <v>市政基础设施</v>
      </c>
      <c r="AA40" s="3473">
        <f t="shared" si="3"/>
        <v>1</v>
      </c>
      <c r="AB40" s="3473">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8"/>
      <c r="Q41" s="3472" t="str">
        <f t="shared" si="8"/>
        <v>层高</v>
      </c>
      <c r="R41" s="705" t="s">
        <v>14</v>
      </c>
      <c r="S41" s="706">
        <f t="shared" si="9"/>
        <v>100</v>
      </c>
      <c r="T41" s="705" t="s">
        <v>14</v>
      </c>
      <c r="U41" s="706">
        <f t="shared" si="10"/>
        <v>100</v>
      </c>
      <c r="V41" s="705" t="s">
        <v>14</v>
      </c>
      <c r="W41" s="706">
        <f t="shared" si="11"/>
        <v>100</v>
      </c>
      <c r="X41" s="3469"/>
      <c r="Y41" s="3790"/>
      <c r="Z41" s="3470" t="str">
        <f t="shared" si="12"/>
        <v>层高</v>
      </c>
      <c r="AA41" s="3473">
        <f t="shared" si="3"/>
        <v>1</v>
      </c>
      <c r="AB41" s="3473">
        <f t="shared" si="4"/>
        <v>1</v>
      </c>
      <c r="AC41" s="1957">
        <f t="shared" si="5"/>
        <v>1</v>
      </c>
    </row>
    <row r="42" spans="1:29" s="422" customFormat="1" ht="15" hidden="1">
      <c r="A42" s="419"/>
      <c r="B42" s="347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8"/>
      <c r="Q42" s="707" t="str">
        <f t="shared" si="8"/>
        <v>单套建筑面积</v>
      </c>
      <c r="R42" s="708" t="s">
        <v>14</v>
      </c>
      <c r="S42" s="709">
        <f t="shared" si="9"/>
        <v>100</v>
      </c>
      <c r="T42" s="708" t="s">
        <v>14</v>
      </c>
      <c r="U42" s="709">
        <f t="shared" si="10"/>
        <v>100</v>
      </c>
      <c r="V42" s="708" t="s">
        <v>14</v>
      </c>
      <c r="W42" s="709">
        <f t="shared" si="11"/>
        <v>100</v>
      </c>
      <c r="X42" s="710"/>
      <c r="Y42" s="3790"/>
      <c r="Z42" s="711" t="str">
        <f t="shared" si="12"/>
        <v>单套建筑面积</v>
      </c>
      <c r="AA42" s="3473">
        <f t="shared" si="3"/>
        <v>1</v>
      </c>
      <c r="AB42" s="3473">
        <f t="shared" si="4"/>
        <v>1</v>
      </c>
      <c r="AC42" s="1957">
        <f t="shared" si="5"/>
        <v>1</v>
      </c>
    </row>
    <row r="43" spans="1:29" ht="15">
      <c r="A43" s="423"/>
      <c r="B43" s="375" t="s">
        <v>1787</v>
      </c>
      <c r="C43" s="411" t="s">
        <v>4020</v>
      </c>
      <c r="D43" s="386">
        <v>100</v>
      </c>
      <c r="E43" s="411" t="s">
        <v>4019</v>
      </c>
      <c r="F43" s="412">
        <f>SUMIF(123:123,E43,124:124)-SUMIF(123:123,C43,124:124)+100</f>
        <v>101</v>
      </c>
      <c r="G43" s="411" t="s">
        <v>4019</v>
      </c>
      <c r="H43" s="386">
        <f>SUMIF(123:123,G43,124:124)-SUMIF(123:123,C43,124:124)+100</f>
        <v>101</v>
      </c>
      <c r="I43" s="411" t="s">
        <v>4019</v>
      </c>
      <c r="J43" s="386">
        <f>SUMIF(123:123,I43,124:124)-SUMIF(123:123,C43,124:124)+100</f>
        <v>101</v>
      </c>
      <c r="K43" s="561">
        <v>1</v>
      </c>
      <c r="L43" s="2717"/>
      <c r="M43" s="2711"/>
      <c r="N43" s="2711"/>
      <c r="O43" s="2711"/>
      <c r="P43" s="3788"/>
      <c r="Q43" s="3472" t="str">
        <f t="shared" si="8"/>
        <v>内部装修</v>
      </c>
      <c r="R43" s="705" t="s">
        <v>14</v>
      </c>
      <c r="S43" s="706">
        <f t="shared" si="9"/>
        <v>101</v>
      </c>
      <c r="T43" s="705" t="s">
        <v>14</v>
      </c>
      <c r="U43" s="706">
        <f t="shared" si="10"/>
        <v>101</v>
      </c>
      <c r="V43" s="705" t="s">
        <v>14</v>
      </c>
      <c r="W43" s="706">
        <f t="shared" si="11"/>
        <v>101</v>
      </c>
      <c r="X43" s="3469"/>
      <c r="Y43" s="3790"/>
      <c r="Z43" s="3470" t="str">
        <f t="shared" si="12"/>
        <v>内部装修</v>
      </c>
      <c r="AA43" s="3473">
        <f t="shared" si="3"/>
        <v>0.99009900990099009</v>
      </c>
      <c r="AB43" s="3473">
        <f t="shared" si="4"/>
        <v>0.99009900990099009</v>
      </c>
      <c r="AC43" s="1957">
        <f t="shared" si="5"/>
        <v>0.99009900990099009</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8"/>
      <c r="Q44" s="3472" t="str">
        <f t="shared" si="8"/>
        <v>内部装修维护情况</v>
      </c>
      <c r="R44" s="705" t="s">
        <v>14</v>
      </c>
      <c r="S44" s="706">
        <f t="shared" si="9"/>
        <v>100</v>
      </c>
      <c r="T44" s="705" t="s">
        <v>14</v>
      </c>
      <c r="U44" s="706">
        <f t="shared" si="10"/>
        <v>100</v>
      </c>
      <c r="V44" s="705" t="s">
        <v>14</v>
      </c>
      <c r="W44" s="706">
        <f t="shared" si="11"/>
        <v>100</v>
      </c>
      <c r="X44" s="3469"/>
      <c r="Y44" s="3790"/>
      <c r="Z44" s="3470" t="str">
        <f t="shared" si="12"/>
        <v>内部装修维护情况</v>
      </c>
      <c r="AA44" s="3473">
        <f t="shared" si="3"/>
        <v>1</v>
      </c>
      <c r="AB44" s="3473">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8"/>
      <c r="Q45" s="3466" t="str">
        <f t="shared" si="8"/>
        <v>使用方向</v>
      </c>
      <c r="R45" s="701" t="s">
        <v>14</v>
      </c>
      <c r="S45" s="702">
        <f t="shared" si="9"/>
        <v>100</v>
      </c>
      <c r="T45" s="701" t="s">
        <v>14</v>
      </c>
      <c r="U45" s="702">
        <f t="shared" si="10"/>
        <v>100</v>
      </c>
      <c r="V45" s="701" t="s">
        <v>14</v>
      </c>
      <c r="W45" s="702">
        <f t="shared" si="11"/>
        <v>100</v>
      </c>
      <c r="X45" s="703"/>
      <c r="Y45" s="3790"/>
      <c r="Z45" s="3448"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8"/>
      <c r="Q46" s="3472">
        <f t="shared" si="8"/>
        <v>111</v>
      </c>
      <c r="R46" s="705" t="s">
        <v>14</v>
      </c>
      <c r="S46" s="706">
        <f t="shared" si="9"/>
        <v>100</v>
      </c>
      <c r="T46" s="705" t="s">
        <v>14</v>
      </c>
      <c r="U46" s="706">
        <f t="shared" si="10"/>
        <v>100</v>
      </c>
      <c r="V46" s="705" t="s">
        <v>14</v>
      </c>
      <c r="W46" s="706">
        <f t="shared" si="11"/>
        <v>100</v>
      </c>
      <c r="X46" s="3469"/>
      <c r="Y46" s="3790"/>
      <c r="Z46" s="3470">
        <f t="shared" si="12"/>
        <v>111</v>
      </c>
      <c r="AA46" s="3473">
        <f t="shared" si="3"/>
        <v>1</v>
      </c>
      <c r="AB46" s="3473">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9"/>
      <c r="Q47" s="3472">
        <f t="shared" si="8"/>
        <v>111</v>
      </c>
      <c r="R47" s="705" t="s">
        <v>14</v>
      </c>
      <c r="S47" s="706">
        <f t="shared" si="9"/>
        <v>100</v>
      </c>
      <c r="T47" s="705" t="s">
        <v>14</v>
      </c>
      <c r="U47" s="706">
        <f t="shared" si="10"/>
        <v>100</v>
      </c>
      <c r="V47" s="705" t="s">
        <v>14</v>
      </c>
      <c r="W47" s="706">
        <f t="shared" si="11"/>
        <v>100</v>
      </c>
      <c r="X47" s="3469"/>
      <c r="Y47" s="3791"/>
      <c r="Z47" s="3470">
        <f t="shared" si="12"/>
        <v>111</v>
      </c>
      <c r="AA47" s="3473">
        <f t="shared" si="3"/>
        <v>1</v>
      </c>
      <c r="AB47" s="3473">
        <f t="shared" si="4"/>
        <v>1</v>
      </c>
      <c r="AC47" s="1957">
        <f t="shared" si="5"/>
        <v>1</v>
      </c>
    </row>
    <row r="48" spans="1:29" ht="15">
      <c r="A48" s="430" t="s">
        <v>1703</v>
      </c>
      <c r="B48" s="431"/>
      <c r="C48" s="1149" t="s">
        <v>0</v>
      </c>
      <c r="D48" s="1150"/>
      <c r="E48" s="1151">
        <v>2.5499999999999998</v>
      </c>
      <c r="F48" s="1152"/>
      <c r="G48" s="1153">
        <v>2.8</v>
      </c>
      <c r="H48" s="1154"/>
      <c r="I48" s="1151">
        <v>2.95</v>
      </c>
      <c r="J48" s="436"/>
      <c r="K48" s="714"/>
      <c r="L48" s="2719"/>
      <c r="M48" s="2711"/>
      <c r="N48" s="2711"/>
      <c r="O48" s="2711"/>
      <c r="P48" s="3763" t="str">
        <f>A48</f>
        <v>成交单价（元/平方米）</v>
      </c>
      <c r="Q48" s="3792"/>
      <c r="R48" s="3793">
        <f>E48</f>
        <v>2.5499999999999998</v>
      </c>
      <c r="S48" s="3793"/>
      <c r="T48" s="3793">
        <f>G48</f>
        <v>2.8</v>
      </c>
      <c r="U48" s="3793"/>
      <c r="V48" s="3793">
        <f>I48</f>
        <v>2.95</v>
      </c>
      <c r="W48" s="3793"/>
      <c r="X48" s="397"/>
      <c r="Y48" s="712"/>
      <c r="Z48" s="397"/>
      <c r="AA48" s="397"/>
      <c r="AB48" s="397"/>
      <c r="AC48" s="578"/>
    </row>
    <row r="49" spans="1:29" ht="15.75" thickBot="1">
      <c r="A49" s="437" t="s">
        <v>1704</v>
      </c>
      <c r="B49" s="438"/>
      <c r="C49" s="1155">
        <f>R50</f>
        <v>2.6</v>
      </c>
      <c r="D49" s="2312" t="s">
        <v>2129</v>
      </c>
      <c r="E49" s="1156">
        <f>R49</f>
        <v>2.2999999999999998</v>
      </c>
      <c r="F49" s="2313"/>
      <c r="G49" s="1155">
        <f>T49</f>
        <v>2.6</v>
      </c>
      <c r="H49" s="2313"/>
      <c r="I49" s="1156">
        <f>V49</f>
        <v>2.8</v>
      </c>
      <c r="J49" s="2313"/>
      <c r="K49" s="2315">
        <f>F49+H49+J49</f>
        <v>0</v>
      </c>
      <c r="L49" s="2719"/>
      <c r="M49" s="2711"/>
      <c r="N49" s="2711"/>
      <c r="O49" s="2711"/>
      <c r="P49" s="3763" t="str">
        <f>A49</f>
        <v>比较价值（元/平方米）</v>
      </c>
      <c r="Q49" s="3792"/>
      <c r="R49" s="3793">
        <f>IF(F1="售价",ROUND(PRODUCT(R48,AA7:AA47),0),ROUND(PRODUCT(R48,AA7:AA47),1))</f>
        <v>2.2999999999999998</v>
      </c>
      <c r="S49" s="3793"/>
      <c r="T49" s="3793">
        <f>IF(F1="售价",ROUND(PRODUCT(T48,AB7:AB47),0),ROUND(PRODUCT(T48,AB7:AB47),1))</f>
        <v>2.6</v>
      </c>
      <c r="U49" s="3793"/>
      <c r="V49" s="3793">
        <f>IF(F1="售价",ROUND(PRODUCT(V48,AC7:AC47),0),ROUND(PRODUCT(V48,AC7:AC47),1))</f>
        <v>2.8</v>
      </c>
      <c r="W49" s="3793"/>
      <c r="X49" s="397"/>
      <c r="Y49" s="397"/>
      <c r="Z49" s="397"/>
      <c r="AA49" s="397"/>
      <c r="AB49" s="397"/>
      <c r="AC49" s="578"/>
    </row>
    <row r="50" spans="1:29" ht="15.75" thickBot="1">
      <c r="A50" s="441" t="s">
        <v>1705</v>
      </c>
      <c r="B50" s="442"/>
      <c r="C50" s="1158">
        <f>R50</f>
        <v>2.6</v>
      </c>
      <c r="D50" s="1158"/>
      <c r="E50" s="1158"/>
      <c r="F50" s="1158"/>
      <c r="G50" s="1158"/>
      <c r="H50" s="1158"/>
      <c r="I50" s="1158"/>
      <c r="J50" s="443"/>
      <c r="K50" s="715"/>
      <c r="L50" s="2719"/>
      <c r="M50" s="2711"/>
      <c r="N50" s="2711"/>
      <c r="O50" s="2711"/>
      <c r="P50" s="3794" t="str">
        <f>A50</f>
        <v>估价对象XX用房的比较价值（楼面单价，元/平方米）</v>
      </c>
      <c r="Q50" s="3795"/>
      <c r="R50" s="3796">
        <f>IF(F1="售价",ROUND(IF(D49="简单平均",AVERAGE(R49:V49),R49*F49+T49*H49+V49*J49),0),ROUND(IF(D49="简单平均",AVERAGE(R49:V49),R49*F49+T49*H49+V49*J49),1))</f>
        <v>2.6</v>
      </c>
      <c r="S50" s="3796"/>
      <c r="T50" s="3796"/>
      <c r="U50" s="3796"/>
      <c r="V50" s="3796"/>
      <c r="W50" s="379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1706</v>
      </c>
      <c r="D53" s="447"/>
      <c r="E53" s="448">
        <f>IF(E48&lt;E49,E49/E48-1,E48/E49-1)</f>
        <v>0.10869565217391308</v>
      </c>
      <c r="F53" s="449" t="str">
        <f>IF(OR(E53&gt;=0.3,E53&lt;=-0.3),"超过30%","")</f>
        <v/>
      </c>
      <c r="G53" s="448">
        <f>IF(G48&lt;G49,G49/G48-1,G48/G49-1)</f>
        <v>7.6923076923076872E-2</v>
      </c>
      <c r="H53" s="449" t="str">
        <f>IF(OR(G53&gt;=0.3,G53&lt;=-0.3),"超过30%","")</f>
        <v/>
      </c>
      <c r="I53" s="448">
        <f>IF(I48&lt;I49,I49/I48-1,I48/I49-1)</f>
        <v>5.3571428571428603E-2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1707</v>
      </c>
      <c r="D54" s="450"/>
      <c r="E54" s="448">
        <f>IF(E49&lt;G49,G49/E49-1,E49/G49-1)</f>
        <v>0.13043478260869579</v>
      </c>
      <c r="F54" s="449" t="str">
        <f>IF(OR(E54&gt;=0.2,E54&lt;=-0.2),"超过20%","")</f>
        <v/>
      </c>
      <c r="G54" s="448">
        <f>IF(G49&lt;I49,I49/G49-1,G49/I49-1)</f>
        <v>7.6923076923076872E-2</v>
      </c>
      <c r="H54" s="449" t="str">
        <f>IF(OR(G54&gt;=0.2,G54&lt;=-0.2),"超过20%","")</f>
        <v/>
      </c>
      <c r="I54" s="448">
        <f>IF(I49&lt;E49,E49/I49-1,I49/E49-1)</f>
        <v>0.21739130434782616</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1708</v>
      </c>
      <c r="D55" s="450"/>
      <c r="E55" s="448">
        <f>IF(E48&lt;G48,G48/E48-1,E48/G48-1)</f>
        <v>9.8039215686274606E-2</v>
      </c>
      <c r="F55" s="449" t="str">
        <f>IF(OR(E55&gt;=0.3,E55&lt;=-0.3),"超过30%","")</f>
        <v/>
      </c>
      <c r="G55" s="448">
        <f>IF(G48&lt;I48,I48/G48-1,G48/I48-1)</f>
        <v>5.3571428571428603E-2</v>
      </c>
      <c r="H55" s="449" t="str">
        <f>IF(OR(G55&gt;=0.3,G55&lt;=-0.3),"超过30%","")</f>
        <v/>
      </c>
      <c r="I55" s="448">
        <f>IF(I48&lt;E48,E48/I48-1,I48/E48-1)</f>
        <v>0.15686274509803932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1709</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1713</v>
      </c>
      <c r="D62" s="3516" t="s">
        <v>4051</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3507" t="s">
        <v>4053</v>
      </c>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v>95</v>
      </c>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4048</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99</v>
      </c>
      <c r="E109" s="493">
        <f t="shared" si="22"/>
        <v>98</v>
      </c>
      <c r="F109" s="493">
        <f t="shared" si="22"/>
        <v>97</v>
      </c>
      <c r="G109" s="493">
        <f t="shared" si="22"/>
        <v>96</v>
      </c>
      <c r="H109" s="493">
        <f t="shared" si="22"/>
        <v>95</v>
      </c>
      <c r="I109" s="493">
        <f t="shared" si="22"/>
        <v>94</v>
      </c>
      <c r="J109" s="493">
        <f t="shared" si="22"/>
        <v>93</v>
      </c>
      <c r="K109" s="493">
        <f t="shared" si="22"/>
        <v>92</v>
      </c>
      <c r="L109" s="493">
        <f t="shared" si="22"/>
        <v>91</v>
      </c>
      <c r="M109" s="494">
        <f t="shared" si="22"/>
        <v>90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353"/>
  <sheetViews>
    <sheetView topLeftCell="H1" zoomScale="90" zoomScaleNormal="90" workbookViewId="0">
      <pane ySplit="24" topLeftCell="A310" activePane="bottomLeft" state="frozen"/>
      <selection activeCell="C50" sqref="C50"/>
      <selection pane="bottomLeft" activeCell="A24" sqref="A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2080</v>
      </c>
    </row>
    <row r="2" spans="1:45" s="655" customFormat="1" ht="38.25">
      <c r="A2" s="980"/>
      <c r="B2" s="651" t="s">
        <v>2081</v>
      </c>
      <c r="C2" s="652" t="str">
        <f t="shared" ref="C2:L2" si="0">C3&amp;"(含)"&amp;"-"&amp;D3</f>
        <v>0(含)-60</v>
      </c>
      <c r="D2" s="653" t="str">
        <f t="shared" si="0"/>
        <v>60(含)-120</v>
      </c>
      <c r="E2" s="653" t="str">
        <f t="shared" si="0"/>
        <v>120(含)-300</v>
      </c>
      <c r="F2" s="653" t="str">
        <f t="shared" si="0"/>
        <v>300(含)-1000</v>
      </c>
      <c r="G2" s="653" t="str">
        <f t="shared" si="0"/>
        <v>1000(含)-1500</v>
      </c>
      <c r="H2" s="653" t="str">
        <f t="shared" si="0"/>
        <v>1500(含)-2000</v>
      </c>
      <c r="I2" s="653" t="str">
        <f t="shared" si="0"/>
        <v>2000(含)-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'比较法-办公'!C104</f>
        <v>0</v>
      </c>
      <c r="D3" s="657">
        <f>'比较法-办公'!D104</f>
        <v>60</v>
      </c>
      <c r="E3" s="657">
        <f>'比较法-办公'!E104</f>
        <v>120</v>
      </c>
      <c r="F3" s="657">
        <f>'比较法-办公'!F104</f>
        <v>300</v>
      </c>
      <c r="G3" s="657">
        <f>'比较法-办公'!G104</f>
        <v>1000</v>
      </c>
      <c r="H3" s="657">
        <f>'比较法-办公'!H104</f>
        <v>1500</v>
      </c>
      <c r="I3" s="657">
        <f>'比较法-办公'!I104</f>
        <v>2000</v>
      </c>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'比较法-办公'!C105</f>
        <v>100</v>
      </c>
      <c r="D4" s="985">
        <f>'比较法-办公'!D105</f>
        <v>101</v>
      </c>
      <c r="E4" s="985">
        <f>'比较法-办公'!E105</f>
        <v>102</v>
      </c>
      <c r="F4" s="985">
        <f>'比较法-办公'!F105</f>
        <v>103</v>
      </c>
      <c r="G4" s="985">
        <f>'比较法-办公'!G105</f>
        <v>102</v>
      </c>
      <c r="H4" s="985">
        <f>'比较法-办公'!H105</f>
        <v>101</v>
      </c>
      <c r="I4" s="985">
        <f>'比较法-办公'!I105</f>
        <v>100</v>
      </c>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tr">
        <f>'[2]比较法-办公'!B127</f>
        <v>使用方向</v>
      </c>
      <c r="C7" s="900" t="str">
        <f>'比较法-办公'!C127</f>
        <v>公寓</v>
      </c>
      <c r="D7" s="900" t="str">
        <f>'比较法-办公'!D127</f>
        <v>办公</v>
      </c>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3">D8-$T7</f>
        <v>96</v>
      </c>
      <c r="F8" s="1311">
        <f t="shared" si="3"/>
        <v>94</v>
      </c>
      <c r="G8" s="1311">
        <f t="shared" si="3"/>
        <v>92</v>
      </c>
      <c r="H8" s="1311">
        <f t="shared" si="3"/>
        <v>90</v>
      </c>
      <c r="I8" s="1311">
        <f t="shared" si="3"/>
        <v>88</v>
      </c>
      <c r="J8" s="1311">
        <f t="shared" si="3"/>
        <v>86</v>
      </c>
      <c r="K8" s="1311">
        <f t="shared" si="3"/>
        <v>84</v>
      </c>
      <c r="L8" s="1311">
        <f t="shared" si="3"/>
        <v>82</v>
      </c>
      <c r="M8" s="1311">
        <f t="shared" si="3"/>
        <v>80</v>
      </c>
      <c r="N8" s="1311">
        <f t="shared" si="3"/>
        <v>78</v>
      </c>
      <c r="O8" s="1311">
        <f t="shared" si="3"/>
        <v>76</v>
      </c>
      <c r="P8" s="1311">
        <f t="shared" si="3"/>
        <v>74</v>
      </c>
      <c r="Q8" s="1311">
        <f t="shared" si="3"/>
        <v>72</v>
      </c>
      <c r="R8" s="1311">
        <f t="shared" si="3"/>
        <v>70</v>
      </c>
      <c r="S8" s="1311">
        <f t="shared" si="3"/>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4056</v>
      </c>
      <c r="C9" s="900">
        <v>5.3</v>
      </c>
      <c r="D9" s="894">
        <v>4.2</v>
      </c>
      <c r="E9" s="894">
        <v>3</v>
      </c>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4">D10-$T9</f>
        <v>90</v>
      </c>
      <c r="F10" s="1321">
        <f t="shared" si="4"/>
        <v>85</v>
      </c>
      <c r="G10" s="1321">
        <f t="shared" si="4"/>
        <v>80</v>
      </c>
      <c r="H10" s="1321">
        <f t="shared" si="4"/>
        <v>75</v>
      </c>
      <c r="I10" s="1321">
        <f t="shared" si="4"/>
        <v>70</v>
      </c>
      <c r="J10" s="1321">
        <f t="shared" si="4"/>
        <v>65</v>
      </c>
      <c r="K10" s="1321">
        <f t="shared" si="4"/>
        <v>60</v>
      </c>
      <c r="L10" s="1321">
        <f t="shared" si="4"/>
        <v>55</v>
      </c>
      <c r="M10" s="1321">
        <f t="shared" si="4"/>
        <v>50</v>
      </c>
      <c r="N10" s="1321">
        <f t="shared" si="4"/>
        <v>45</v>
      </c>
      <c r="O10" s="1321">
        <f t="shared" si="4"/>
        <v>40</v>
      </c>
      <c r="P10" s="1321">
        <f t="shared" si="4"/>
        <v>35</v>
      </c>
      <c r="Q10" s="1321">
        <f t="shared" si="4"/>
        <v>30</v>
      </c>
      <c r="R10" s="1321">
        <f t="shared" si="4"/>
        <v>25</v>
      </c>
      <c r="S10" s="1321">
        <f t="shared" si="4"/>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3709</v>
      </c>
      <c r="D17" s="3523" t="s">
        <v>3552</v>
      </c>
      <c r="E17" s="3523" t="s">
        <v>3408</v>
      </c>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98.5</v>
      </c>
      <c r="E18" s="1018">
        <v>97</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101934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14677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69450.210000000647</v>
      </c>
      <c r="C22" s="3830" t="s">
        <v>27</v>
      </c>
      <c r="D22" s="3831"/>
      <c r="E22" s="3831"/>
      <c r="F22" s="3831"/>
      <c r="G22" s="3831"/>
      <c r="H22" s="3831"/>
      <c r="I22" s="3831"/>
      <c r="J22" s="3831"/>
      <c r="K22" s="3831"/>
      <c r="L22" s="3831"/>
      <c r="M22" s="3831"/>
      <c r="N22" s="3831"/>
      <c r="O22" s="3831"/>
      <c r="P22" s="3831"/>
      <c r="Q22" s="3832"/>
      <c r="R22" s="663">
        <f ca="1">ROUND(S22*10000/B22,0)</f>
        <v>14677</v>
      </c>
      <c r="S22" s="21">
        <f ca="1">SUM(S24:S10000)</f>
        <v>101934</v>
      </c>
    </row>
    <row r="23" spans="1:45" s="9" customFormat="1" ht="24">
      <c r="A23" s="8" t="s">
        <v>2092</v>
      </c>
      <c r="B23" s="8" t="s">
        <v>2093</v>
      </c>
      <c r="C23" s="8" t="s">
        <v>2094</v>
      </c>
      <c r="D23" s="8" t="str">
        <f>B5</f>
        <v>内部装修</v>
      </c>
      <c r="E23" s="8" t="s">
        <v>2094</v>
      </c>
      <c r="F23" s="8" t="str">
        <f>B7</f>
        <v>使用方向</v>
      </c>
      <c r="G23" s="8" t="s">
        <v>2094</v>
      </c>
      <c r="H23" s="8" t="str">
        <f>B9</f>
        <v>层高</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4055</v>
      </c>
      <c r="B24" s="665">
        <f>面积表!E19</f>
        <v>51.46</v>
      </c>
      <c r="C24" s="2805">
        <v>1</v>
      </c>
      <c r="D24" s="2806" t="s">
        <v>4020</v>
      </c>
      <c r="E24" s="2805">
        <v>1</v>
      </c>
      <c r="F24" s="2806" t="s">
        <v>21</v>
      </c>
      <c r="G24" s="2805">
        <v>1</v>
      </c>
      <c r="H24" s="2806">
        <v>3</v>
      </c>
      <c r="I24" s="2805">
        <v>1</v>
      </c>
      <c r="J24" s="2806"/>
      <c r="K24" s="2805">
        <v>1</v>
      </c>
      <c r="L24" s="2806"/>
      <c r="M24" s="2805">
        <v>1</v>
      </c>
      <c r="N24" s="2806"/>
      <c r="O24" s="2805">
        <v>1</v>
      </c>
      <c r="P24" s="2806" t="s">
        <v>3408</v>
      </c>
      <c r="Q24" s="2805">
        <v>1</v>
      </c>
      <c r="R24" s="668">
        <f ca="1">'结果表-办公'!G20</f>
        <v>14190</v>
      </c>
      <c r="S24" s="666">
        <f t="shared" ref="S24:S54" ca="1" si="6">ROUND(R24*B24/10000,0)</f>
        <v>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520" t="str">
        <f>面积表!D20</f>
        <v>101</v>
      </c>
      <c r="B25" s="54">
        <f>面积表!E20</f>
        <v>99.25</v>
      </c>
      <c r="C25" s="21">
        <f>IF(B25="",1,(LOOKUP(B25,$3:$3,$4:$4)-LOOKUP($B$24,$3:$3,$4:$4)+100)/100)</f>
        <v>1.01</v>
      </c>
      <c r="D25" s="2806" t="s">
        <v>4020</v>
      </c>
      <c r="E25" s="21">
        <f>(SUMIF($5:$5,D25,$6:$6)-SUMIF($5:$5,$D$24,$6:$6)+100)/100</f>
        <v>1</v>
      </c>
      <c r="F25" s="667" t="s">
        <v>21</v>
      </c>
      <c r="G25" s="21">
        <f>(SUMIF($7:$7,F25,$8:$8)-SUMIF($7:$7,$F$24,$8:$8)+100)/100</f>
        <v>1</v>
      </c>
      <c r="H25" s="667">
        <v>5.3</v>
      </c>
      <c r="I25" s="21">
        <f>(SUMIF($9:$9,H25,$10:$10)-SUMIF($9:$9,$H$24,$10:$10)+100)/100</f>
        <v>1.1000000000000001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15765</v>
      </c>
      <c r="S25" s="316">
        <f t="shared" ca="1" si="6"/>
        <v>156</v>
      </c>
    </row>
    <row r="26" spans="1:45">
      <c r="A26" s="3520" t="str">
        <f>面积表!D21</f>
        <v>102</v>
      </c>
      <c r="B26" s="54">
        <f>面积表!E21</f>
        <v>99.25</v>
      </c>
      <c r="C26" s="21">
        <f t="shared" ref="C26:C89" si="7">IF(B26="",1,(LOOKUP(B26,$3:$3,$4:$4)-LOOKUP($B$24,$3:$3,$4:$4)+100)/100)</f>
        <v>1.01</v>
      </c>
      <c r="D26" s="2806" t="s">
        <v>4020</v>
      </c>
      <c r="E26" s="21">
        <f t="shared" ref="E26:E89" si="8">(SUMIF($5:$5,D26,$6:$6)-SUMIF($5:$5,$D$24,$6:$6)+100)/100</f>
        <v>1</v>
      </c>
      <c r="F26" s="667" t="s">
        <v>21</v>
      </c>
      <c r="G26" s="21">
        <f t="shared" ref="G26:G89" si="9">(SUMIF($7:$7,F26,$8:$8)-SUMIF($7:$7,$F$24,$8:$8)+100)/100</f>
        <v>1</v>
      </c>
      <c r="H26" s="667">
        <v>5.3</v>
      </c>
      <c r="I26" s="21">
        <f t="shared" ref="I26:I89" si="10">(SUMIF($9:$9,H26,$10:$10)-SUMIF($9:$9,$H$24,$10:$10)+100)/100</f>
        <v>1.1000000000000001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t="s">
        <v>3408</v>
      </c>
      <c r="Q26" s="21">
        <f t="shared" ref="Q26:Q89" si="14">(SUMIF($17:$17,P26,$18:$18)-SUMIF($17:$17,$P$24,$18:$18)+100)/100</f>
        <v>1</v>
      </c>
      <c r="R26" s="663">
        <f t="shared" ref="R26:R89" ca="1" si="15">IF(B26="",0,ROUND($R$24*C26*E26*G26*I26*K26*M26*O26*Q26,0))</f>
        <v>15765</v>
      </c>
      <c r="S26" s="316">
        <f t="shared" ca="1" si="6"/>
        <v>156</v>
      </c>
    </row>
    <row r="27" spans="1:45">
      <c r="A27" s="3520" t="str">
        <f>面积表!D22</f>
        <v>103</v>
      </c>
      <c r="B27" s="54">
        <f>面积表!E22</f>
        <v>99.25</v>
      </c>
      <c r="C27" s="21">
        <f t="shared" si="7"/>
        <v>1.01</v>
      </c>
      <c r="D27" s="2806" t="s">
        <v>4020</v>
      </c>
      <c r="E27" s="21">
        <f t="shared" si="8"/>
        <v>1</v>
      </c>
      <c r="F27" s="667" t="s">
        <v>21</v>
      </c>
      <c r="G27" s="21">
        <f t="shared" si="9"/>
        <v>1</v>
      </c>
      <c r="H27" s="667">
        <v>5.3</v>
      </c>
      <c r="I27" s="21">
        <f t="shared" si="10"/>
        <v>1.1000000000000001</v>
      </c>
      <c r="J27" s="667"/>
      <c r="K27" s="21">
        <f t="shared" si="11"/>
        <v>1</v>
      </c>
      <c r="L27" s="667"/>
      <c r="M27" s="21">
        <f t="shared" si="12"/>
        <v>1</v>
      </c>
      <c r="N27" s="667"/>
      <c r="O27" s="21">
        <f t="shared" si="13"/>
        <v>1</v>
      </c>
      <c r="P27" s="667" t="s">
        <v>3408</v>
      </c>
      <c r="Q27" s="21">
        <f t="shared" si="14"/>
        <v>1</v>
      </c>
      <c r="R27" s="663">
        <f t="shared" ca="1" si="15"/>
        <v>15765</v>
      </c>
      <c r="S27" s="316">
        <f t="shared" ca="1" si="6"/>
        <v>156</v>
      </c>
    </row>
    <row r="28" spans="1:45">
      <c r="A28" s="3520" t="str">
        <f>面积表!D23</f>
        <v>104</v>
      </c>
      <c r="B28" s="54">
        <f>面积表!E23</f>
        <v>99.25</v>
      </c>
      <c r="C28" s="21">
        <f t="shared" si="7"/>
        <v>1.01</v>
      </c>
      <c r="D28" s="2806" t="s">
        <v>4020</v>
      </c>
      <c r="E28" s="21">
        <f t="shared" si="8"/>
        <v>1</v>
      </c>
      <c r="F28" s="667" t="s">
        <v>21</v>
      </c>
      <c r="G28" s="21">
        <f t="shared" si="9"/>
        <v>1</v>
      </c>
      <c r="H28" s="667">
        <v>5.3</v>
      </c>
      <c r="I28" s="21">
        <f t="shared" si="10"/>
        <v>1.1000000000000001</v>
      </c>
      <c r="J28" s="667"/>
      <c r="K28" s="21">
        <f t="shared" si="11"/>
        <v>1</v>
      </c>
      <c r="L28" s="667"/>
      <c r="M28" s="21">
        <f t="shared" si="12"/>
        <v>1</v>
      </c>
      <c r="N28" s="667"/>
      <c r="O28" s="21">
        <f t="shared" si="13"/>
        <v>1</v>
      </c>
      <c r="P28" s="667" t="s">
        <v>3408</v>
      </c>
      <c r="Q28" s="21">
        <f t="shared" si="14"/>
        <v>1</v>
      </c>
      <c r="R28" s="663">
        <f t="shared" ca="1" si="15"/>
        <v>15765</v>
      </c>
      <c r="S28" s="316">
        <f t="shared" ca="1" si="6"/>
        <v>156</v>
      </c>
    </row>
    <row r="29" spans="1:45">
      <c r="A29" s="3520" t="str">
        <f>面积表!D24</f>
        <v>105</v>
      </c>
      <c r="B29" s="54">
        <f>面积表!E24</f>
        <v>99.25</v>
      </c>
      <c r="C29" s="21">
        <f t="shared" si="7"/>
        <v>1.01</v>
      </c>
      <c r="D29" s="2806" t="s">
        <v>4020</v>
      </c>
      <c r="E29" s="21">
        <f t="shared" si="8"/>
        <v>1</v>
      </c>
      <c r="F29" s="667" t="s">
        <v>21</v>
      </c>
      <c r="G29" s="21">
        <f t="shared" si="9"/>
        <v>1</v>
      </c>
      <c r="H29" s="667">
        <v>5.3</v>
      </c>
      <c r="I29" s="21">
        <f t="shared" si="10"/>
        <v>1.1000000000000001</v>
      </c>
      <c r="J29" s="667"/>
      <c r="K29" s="21">
        <f t="shared" si="11"/>
        <v>1</v>
      </c>
      <c r="L29" s="667"/>
      <c r="M29" s="21">
        <f t="shared" si="12"/>
        <v>1</v>
      </c>
      <c r="N29" s="667"/>
      <c r="O29" s="21">
        <f t="shared" si="13"/>
        <v>1</v>
      </c>
      <c r="P29" s="667" t="s">
        <v>3408</v>
      </c>
      <c r="Q29" s="21">
        <f t="shared" si="14"/>
        <v>1</v>
      </c>
      <c r="R29" s="663">
        <f t="shared" ca="1" si="15"/>
        <v>15765</v>
      </c>
      <c r="S29" s="316">
        <f t="shared" ca="1" si="6"/>
        <v>156</v>
      </c>
    </row>
    <row r="30" spans="1:45">
      <c r="A30" s="3520" t="str">
        <f>面积表!D25</f>
        <v>106</v>
      </c>
      <c r="B30" s="54">
        <f>面积表!E25</f>
        <v>99.25</v>
      </c>
      <c r="C30" s="21">
        <f t="shared" si="7"/>
        <v>1.01</v>
      </c>
      <c r="D30" s="2806" t="s">
        <v>4020</v>
      </c>
      <c r="E30" s="21">
        <f t="shared" si="8"/>
        <v>1</v>
      </c>
      <c r="F30" s="667" t="s">
        <v>21</v>
      </c>
      <c r="G30" s="21">
        <f t="shared" si="9"/>
        <v>1</v>
      </c>
      <c r="H30" s="667">
        <v>5.3</v>
      </c>
      <c r="I30" s="21">
        <f t="shared" si="10"/>
        <v>1.1000000000000001</v>
      </c>
      <c r="J30" s="667"/>
      <c r="K30" s="21">
        <f t="shared" si="11"/>
        <v>1</v>
      </c>
      <c r="L30" s="667"/>
      <c r="M30" s="21">
        <f t="shared" si="12"/>
        <v>1</v>
      </c>
      <c r="N30" s="667"/>
      <c r="O30" s="21">
        <f t="shared" si="13"/>
        <v>1</v>
      </c>
      <c r="P30" s="667" t="s">
        <v>3408</v>
      </c>
      <c r="Q30" s="21">
        <f t="shared" si="14"/>
        <v>1</v>
      </c>
      <c r="R30" s="663">
        <f t="shared" ca="1" si="15"/>
        <v>15765</v>
      </c>
      <c r="S30" s="316">
        <f t="shared" ca="1" si="6"/>
        <v>156</v>
      </c>
    </row>
    <row r="31" spans="1:45">
      <c r="A31" s="3520" t="str">
        <f>面积表!D26</f>
        <v>107</v>
      </c>
      <c r="B31" s="54">
        <f>面积表!E26</f>
        <v>68.78</v>
      </c>
      <c r="C31" s="21">
        <f t="shared" si="7"/>
        <v>1.01</v>
      </c>
      <c r="D31" s="2806" t="s">
        <v>4020</v>
      </c>
      <c r="E31" s="21">
        <f t="shared" si="8"/>
        <v>1</v>
      </c>
      <c r="F31" s="667" t="s">
        <v>21</v>
      </c>
      <c r="G31" s="21">
        <f t="shared" si="9"/>
        <v>1</v>
      </c>
      <c r="H31" s="667">
        <v>5.3</v>
      </c>
      <c r="I31" s="21">
        <f t="shared" si="10"/>
        <v>1.1000000000000001</v>
      </c>
      <c r="J31" s="667"/>
      <c r="K31" s="21">
        <f t="shared" si="11"/>
        <v>1</v>
      </c>
      <c r="L31" s="667"/>
      <c r="M31" s="21">
        <f t="shared" si="12"/>
        <v>1</v>
      </c>
      <c r="N31" s="667"/>
      <c r="O31" s="21">
        <f t="shared" si="13"/>
        <v>1</v>
      </c>
      <c r="P31" s="667" t="s">
        <v>3408</v>
      </c>
      <c r="Q31" s="21">
        <f t="shared" si="14"/>
        <v>1</v>
      </c>
      <c r="R31" s="663">
        <f t="shared" ca="1" si="15"/>
        <v>15765</v>
      </c>
      <c r="S31" s="316">
        <f t="shared" ca="1" si="6"/>
        <v>108</v>
      </c>
    </row>
    <row r="32" spans="1:45">
      <c r="A32" s="3520" t="str">
        <f>面积表!D27</f>
        <v>108</v>
      </c>
      <c r="B32" s="54">
        <f>面积表!E27</f>
        <v>88.24</v>
      </c>
      <c r="C32" s="21">
        <f t="shared" si="7"/>
        <v>1.01</v>
      </c>
      <c r="D32" s="2806" t="s">
        <v>4020</v>
      </c>
      <c r="E32" s="21">
        <f t="shared" si="8"/>
        <v>1</v>
      </c>
      <c r="F32" s="667" t="s">
        <v>21</v>
      </c>
      <c r="G32" s="21">
        <f t="shared" si="9"/>
        <v>1</v>
      </c>
      <c r="H32" s="667">
        <v>5.3</v>
      </c>
      <c r="I32" s="21">
        <f t="shared" si="10"/>
        <v>1.1000000000000001</v>
      </c>
      <c r="J32" s="667"/>
      <c r="K32" s="21">
        <f t="shared" si="11"/>
        <v>1</v>
      </c>
      <c r="L32" s="667"/>
      <c r="M32" s="21">
        <f t="shared" si="12"/>
        <v>1</v>
      </c>
      <c r="N32" s="667"/>
      <c r="O32" s="21">
        <f t="shared" si="13"/>
        <v>1</v>
      </c>
      <c r="P32" s="667" t="s">
        <v>3408</v>
      </c>
      <c r="Q32" s="21">
        <f t="shared" si="14"/>
        <v>1</v>
      </c>
      <c r="R32" s="663">
        <f t="shared" ca="1" si="15"/>
        <v>15765</v>
      </c>
      <c r="S32" s="316">
        <f t="shared" ca="1" si="6"/>
        <v>139</v>
      </c>
    </row>
    <row r="33" spans="1:19">
      <c r="A33" s="3520" t="str">
        <f>面积表!D28</f>
        <v>109</v>
      </c>
      <c r="B33" s="54">
        <f>面积表!E28</f>
        <v>96.56</v>
      </c>
      <c r="C33" s="21">
        <f t="shared" si="7"/>
        <v>1.01</v>
      </c>
      <c r="D33" s="2806" t="s">
        <v>4020</v>
      </c>
      <c r="E33" s="21">
        <f t="shared" si="8"/>
        <v>1</v>
      </c>
      <c r="F33" s="667" t="s">
        <v>21</v>
      </c>
      <c r="G33" s="21">
        <f t="shared" si="9"/>
        <v>1</v>
      </c>
      <c r="H33" s="667">
        <v>5.3</v>
      </c>
      <c r="I33" s="21">
        <f t="shared" si="10"/>
        <v>1.1000000000000001</v>
      </c>
      <c r="J33" s="667"/>
      <c r="K33" s="21">
        <f t="shared" si="11"/>
        <v>1</v>
      </c>
      <c r="L33" s="667"/>
      <c r="M33" s="21">
        <f t="shared" si="12"/>
        <v>1</v>
      </c>
      <c r="N33" s="667"/>
      <c r="O33" s="21">
        <f t="shared" si="13"/>
        <v>1</v>
      </c>
      <c r="P33" s="667" t="s">
        <v>3408</v>
      </c>
      <c r="Q33" s="21">
        <f t="shared" si="14"/>
        <v>1</v>
      </c>
      <c r="R33" s="663">
        <f t="shared" ca="1" si="15"/>
        <v>15765</v>
      </c>
      <c r="S33" s="316">
        <f t="shared" ca="1" si="6"/>
        <v>152</v>
      </c>
    </row>
    <row r="34" spans="1:19">
      <c r="A34" s="3520" t="str">
        <f>面积表!D29</f>
        <v>110</v>
      </c>
      <c r="B34" s="54">
        <f>面积表!E29</f>
        <v>100.21</v>
      </c>
      <c r="C34" s="21">
        <f t="shared" si="7"/>
        <v>1.01</v>
      </c>
      <c r="D34" s="2806" t="s">
        <v>4020</v>
      </c>
      <c r="E34" s="21">
        <f t="shared" si="8"/>
        <v>1</v>
      </c>
      <c r="F34" s="667" t="s">
        <v>21</v>
      </c>
      <c r="G34" s="21">
        <f t="shared" si="9"/>
        <v>1</v>
      </c>
      <c r="H34" s="667">
        <v>5.3</v>
      </c>
      <c r="I34" s="21">
        <f t="shared" si="10"/>
        <v>1.1000000000000001</v>
      </c>
      <c r="J34" s="667"/>
      <c r="K34" s="21">
        <f t="shared" si="11"/>
        <v>1</v>
      </c>
      <c r="L34" s="667"/>
      <c r="M34" s="21">
        <f t="shared" si="12"/>
        <v>1</v>
      </c>
      <c r="N34" s="667"/>
      <c r="O34" s="21">
        <f t="shared" si="13"/>
        <v>1</v>
      </c>
      <c r="P34" s="667" t="s">
        <v>3408</v>
      </c>
      <c r="Q34" s="21">
        <f t="shared" si="14"/>
        <v>1</v>
      </c>
      <c r="R34" s="663">
        <f t="shared" ca="1" si="15"/>
        <v>15765</v>
      </c>
      <c r="S34" s="316">
        <f t="shared" ca="1" si="6"/>
        <v>158</v>
      </c>
    </row>
    <row r="35" spans="1:19">
      <c r="A35" s="3520" t="str">
        <f>面积表!D30</f>
        <v>111</v>
      </c>
      <c r="B35" s="54">
        <f>面积表!E30</f>
        <v>99.01</v>
      </c>
      <c r="C35" s="21">
        <f t="shared" si="7"/>
        <v>1.01</v>
      </c>
      <c r="D35" s="2806" t="s">
        <v>4020</v>
      </c>
      <c r="E35" s="21">
        <f t="shared" si="8"/>
        <v>1</v>
      </c>
      <c r="F35" s="667" t="s">
        <v>21</v>
      </c>
      <c r="G35" s="21">
        <f t="shared" si="9"/>
        <v>1</v>
      </c>
      <c r="H35" s="667">
        <v>5.3</v>
      </c>
      <c r="I35" s="21">
        <f t="shared" si="10"/>
        <v>1.1000000000000001</v>
      </c>
      <c r="J35" s="667"/>
      <c r="K35" s="21">
        <f t="shared" si="11"/>
        <v>1</v>
      </c>
      <c r="L35" s="667"/>
      <c r="M35" s="21">
        <f t="shared" si="12"/>
        <v>1</v>
      </c>
      <c r="N35" s="667"/>
      <c r="O35" s="21">
        <f t="shared" si="13"/>
        <v>1</v>
      </c>
      <c r="P35" s="667" t="s">
        <v>3408</v>
      </c>
      <c r="Q35" s="21">
        <f t="shared" si="14"/>
        <v>1</v>
      </c>
      <c r="R35" s="663">
        <f t="shared" ca="1" si="15"/>
        <v>15765</v>
      </c>
      <c r="S35" s="316">
        <f t="shared" ca="1" si="6"/>
        <v>156</v>
      </c>
    </row>
    <row r="36" spans="1:19">
      <c r="A36" s="3520" t="str">
        <f>面积表!D31</f>
        <v>201</v>
      </c>
      <c r="B36" s="54">
        <f>面积表!E31</f>
        <v>51.33</v>
      </c>
      <c r="C36" s="21">
        <f t="shared" si="7"/>
        <v>1</v>
      </c>
      <c r="D36" s="2806" t="s">
        <v>4020</v>
      </c>
      <c r="E36" s="21">
        <f t="shared" si="8"/>
        <v>1</v>
      </c>
      <c r="F36" s="667" t="s">
        <v>21</v>
      </c>
      <c r="G36" s="21">
        <f t="shared" si="9"/>
        <v>1</v>
      </c>
      <c r="H36" s="667">
        <v>4.2</v>
      </c>
      <c r="I36" s="21">
        <f t="shared" si="10"/>
        <v>1.05</v>
      </c>
      <c r="J36" s="667"/>
      <c r="K36" s="21">
        <f t="shared" si="11"/>
        <v>1</v>
      </c>
      <c r="L36" s="667"/>
      <c r="M36" s="21">
        <f t="shared" si="12"/>
        <v>1</v>
      </c>
      <c r="N36" s="667"/>
      <c r="O36" s="21">
        <f t="shared" si="13"/>
        <v>1</v>
      </c>
      <c r="P36" s="667" t="s">
        <v>3408</v>
      </c>
      <c r="Q36" s="21">
        <f t="shared" si="14"/>
        <v>1</v>
      </c>
      <c r="R36" s="663">
        <f t="shared" ca="1" si="15"/>
        <v>14900</v>
      </c>
      <c r="S36" s="316">
        <f t="shared" ca="1" si="6"/>
        <v>76</v>
      </c>
    </row>
    <row r="37" spans="1:19">
      <c r="A37" s="3520" t="str">
        <f>面积表!D32</f>
        <v>202</v>
      </c>
      <c r="B37" s="54">
        <f>面积表!E32</f>
        <v>49.62</v>
      </c>
      <c r="C37" s="21">
        <f t="shared" si="7"/>
        <v>1</v>
      </c>
      <c r="D37" s="2806" t="s">
        <v>4020</v>
      </c>
      <c r="E37" s="21">
        <f t="shared" si="8"/>
        <v>1</v>
      </c>
      <c r="F37" s="667" t="s">
        <v>21</v>
      </c>
      <c r="G37" s="21">
        <f t="shared" si="9"/>
        <v>1</v>
      </c>
      <c r="H37" s="667">
        <v>4.2</v>
      </c>
      <c r="I37" s="21">
        <f t="shared" si="10"/>
        <v>1.05</v>
      </c>
      <c r="J37" s="667"/>
      <c r="K37" s="21">
        <f t="shared" si="11"/>
        <v>1</v>
      </c>
      <c r="L37" s="667"/>
      <c r="M37" s="21">
        <f t="shared" si="12"/>
        <v>1</v>
      </c>
      <c r="N37" s="667"/>
      <c r="O37" s="21">
        <f t="shared" si="13"/>
        <v>1</v>
      </c>
      <c r="P37" s="667" t="s">
        <v>3408</v>
      </c>
      <c r="Q37" s="21">
        <f t="shared" si="14"/>
        <v>1</v>
      </c>
      <c r="R37" s="663">
        <f t="shared" ca="1" si="15"/>
        <v>14900</v>
      </c>
      <c r="S37" s="316">
        <f t="shared" ca="1" si="6"/>
        <v>74</v>
      </c>
    </row>
    <row r="38" spans="1:19">
      <c r="A38" s="3520" t="str">
        <f>面积表!D33</f>
        <v>203</v>
      </c>
      <c r="B38" s="54">
        <f>面积表!E33</f>
        <v>49.62</v>
      </c>
      <c r="C38" s="21">
        <f t="shared" si="7"/>
        <v>1</v>
      </c>
      <c r="D38" s="2806" t="s">
        <v>4020</v>
      </c>
      <c r="E38" s="21">
        <f t="shared" si="8"/>
        <v>1</v>
      </c>
      <c r="F38" s="667" t="s">
        <v>21</v>
      </c>
      <c r="G38" s="21">
        <f t="shared" si="9"/>
        <v>1</v>
      </c>
      <c r="H38" s="667">
        <v>4.2</v>
      </c>
      <c r="I38" s="21">
        <f t="shared" si="10"/>
        <v>1.05</v>
      </c>
      <c r="J38" s="667"/>
      <c r="K38" s="21">
        <f t="shared" si="11"/>
        <v>1</v>
      </c>
      <c r="L38" s="667"/>
      <c r="M38" s="21">
        <f t="shared" si="12"/>
        <v>1</v>
      </c>
      <c r="N38" s="667"/>
      <c r="O38" s="21">
        <f t="shared" si="13"/>
        <v>1</v>
      </c>
      <c r="P38" s="667" t="s">
        <v>3408</v>
      </c>
      <c r="Q38" s="21">
        <f t="shared" si="14"/>
        <v>1</v>
      </c>
      <c r="R38" s="663">
        <f t="shared" ca="1" si="15"/>
        <v>14900</v>
      </c>
      <c r="S38" s="316">
        <f t="shared" ca="1" si="6"/>
        <v>74</v>
      </c>
    </row>
    <row r="39" spans="1:19">
      <c r="A39" s="3520" t="str">
        <f>面积表!D34</f>
        <v>204</v>
      </c>
      <c r="B39" s="54">
        <f>面积表!E34</f>
        <v>49.62</v>
      </c>
      <c r="C39" s="21">
        <f t="shared" si="7"/>
        <v>1</v>
      </c>
      <c r="D39" s="2806" t="s">
        <v>4020</v>
      </c>
      <c r="E39" s="21">
        <f t="shared" si="8"/>
        <v>1</v>
      </c>
      <c r="F39" s="667" t="s">
        <v>21</v>
      </c>
      <c r="G39" s="21">
        <f t="shared" si="9"/>
        <v>1</v>
      </c>
      <c r="H39" s="667">
        <v>4.2</v>
      </c>
      <c r="I39" s="21">
        <f t="shared" si="10"/>
        <v>1.05</v>
      </c>
      <c r="J39" s="667"/>
      <c r="K39" s="21">
        <f t="shared" si="11"/>
        <v>1</v>
      </c>
      <c r="L39" s="667"/>
      <c r="M39" s="21">
        <f t="shared" si="12"/>
        <v>1</v>
      </c>
      <c r="N39" s="667"/>
      <c r="O39" s="21">
        <f t="shared" si="13"/>
        <v>1</v>
      </c>
      <c r="P39" s="667" t="s">
        <v>3408</v>
      </c>
      <c r="Q39" s="21">
        <f t="shared" si="14"/>
        <v>1</v>
      </c>
      <c r="R39" s="663">
        <f t="shared" ca="1" si="15"/>
        <v>14900</v>
      </c>
      <c r="S39" s="316">
        <f t="shared" ca="1" si="6"/>
        <v>74</v>
      </c>
    </row>
    <row r="40" spans="1:19">
      <c r="A40" s="3520" t="str">
        <f>面积表!D35</f>
        <v>205</v>
      </c>
      <c r="B40" s="54">
        <f>面积表!E35</f>
        <v>49.62</v>
      </c>
      <c r="C40" s="21">
        <f t="shared" si="7"/>
        <v>1</v>
      </c>
      <c r="D40" s="2806" t="s">
        <v>4020</v>
      </c>
      <c r="E40" s="21">
        <f t="shared" si="8"/>
        <v>1</v>
      </c>
      <c r="F40" s="667" t="s">
        <v>21</v>
      </c>
      <c r="G40" s="21">
        <f t="shared" si="9"/>
        <v>1</v>
      </c>
      <c r="H40" s="667">
        <v>4.2</v>
      </c>
      <c r="I40" s="21">
        <f t="shared" si="10"/>
        <v>1.05</v>
      </c>
      <c r="J40" s="667"/>
      <c r="K40" s="21">
        <f t="shared" si="11"/>
        <v>1</v>
      </c>
      <c r="L40" s="667"/>
      <c r="M40" s="21">
        <f t="shared" si="12"/>
        <v>1</v>
      </c>
      <c r="N40" s="667"/>
      <c r="O40" s="21">
        <f t="shared" si="13"/>
        <v>1</v>
      </c>
      <c r="P40" s="667" t="s">
        <v>3408</v>
      </c>
      <c r="Q40" s="21">
        <f t="shared" si="14"/>
        <v>1</v>
      </c>
      <c r="R40" s="663">
        <f t="shared" ca="1" si="15"/>
        <v>14900</v>
      </c>
      <c r="S40" s="316">
        <f t="shared" ca="1" si="6"/>
        <v>74</v>
      </c>
    </row>
    <row r="41" spans="1:19">
      <c r="A41" s="3520" t="str">
        <f>面积表!D36</f>
        <v>206</v>
      </c>
      <c r="B41" s="54">
        <f>面积表!E36</f>
        <v>49.62</v>
      </c>
      <c r="C41" s="21">
        <f t="shared" si="7"/>
        <v>1</v>
      </c>
      <c r="D41" s="2806" t="s">
        <v>4020</v>
      </c>
      <c r="E41" s="21">
        <f t="shared" si="8"/>
        <v>1</v>
      </c>
      <c r="F41" s="667" t="s">
        <v>21</v>
      </c>
      <c r="G41" s="21">
        <f t="shared" si="9"/>
        <v>1</v>
      </c>
      <c r="H41" s="667">
        <v>4.2</v>
      </c>
      <c r="I41" s="21">
        <f t="shared" si="10"/>
        <v>1.05</v>
      </c>
      <c r="J41" s="667"/>
      <c r="K41" s="21">
        <f t="shared" si="11"/>
        <v>1</v>
      </c>
      <c r="L41" s="667"/>
      <c r="M41" s="21">
        <f t="shared" si="12"/>
        <v>1</v>
      </c>
      <c r="N41" s="667"/>
      <c r="O41" s="21">
        <f t="shared" si="13"/>
        <v>1</v>
      </c>
      <c r="P41" s="667" t="s">
        <v>3408</v>
      </c>
      <c r="Q41" s="21">
        <f t="shared" si="14"/>
        <v>1</v>
      </c>
      <c r="R41" s="663">
        <f t="shared" ca="1" si="15"/>
        <v>14900</v>
      </c>
      <c r="S41" s="316">
        <f t="shared" ca="1" si="6"/>
        <v>74</v>
      </c>
    </row>
    <row r="42" spans="1:19">
      <c r="A42" s="3520" t="str">
        <f>面积表!D37</f>
        <v>207</v>
      </c>
      <c r="B42" s="54">
        <f>面积表!E37</f>
        <v>49.62</v>
      </c>
      <c r="C42" s="21">
        <f t="shared" si="7"/>
        <v>1</v>
      </c>
      <c r="D42" s="2806" t="s">
        <v>4020</v>
      </c>
      <c r="E42" s="21">
        <f t="shared" si="8"/>
        <v>1</v>
      </c>
      <c r="F42" s="667" t="s">
        <v>21</v>
      </c>
      <c r="G42" s="21">
        <f t="shared" si="9"/>
        <v>1</v>
      </c>
      <c r="H42" s="667">
        <v>4.2</v>
      </c>
      <c r="I42" s="21">
        <f t="shared" si="10"/>
        <v>1.05</v>
      </c>
      <c r="J42" s="667"/>
      <c r="K42" s="21">
        <f t="shared" si="11"/>
        <v>1</v>
      </c>
      <c r="L42" s="667"/>
      <c r="M42" s="21">
        <f t="shared" si="12"/>
        <v>1</v>
      </c>
      <c r="N42" s="667"/>
      <c r="O42" s="21">
        <f t="shared" si="13"/>
        <v>1</v>
      </c>
      <c r="P42" s="667" t="s">
        <v>3408</v>
      </c>
      <c r="Q42" s="21">
        <f t="shared" si="14"/>
        <v>1</v>
      </c>
      <c r="R42" s="663">
        <f t="shared" ca="1" si="15"/>
        <v>14900</v>
      </c>
      <c r="S42" s="316">
        <f t="shared" ca="1" si="6"/>
        <v>74</v>
      </c>
    </row>
    <row r="43" spans="1:19">
      <c r="A43" s="3520" t="str">
        <f>面积表!D38</f>
        <v>208</v>
      </c>
      <c r="B43" s="54">
        <f>面积表!E38</f>
        <v>49.62</v>
      </c>
      <c r="C43" s="21">
        <f t="shared" si="7"/>
        <v>1</v>
      </c>
      <c r="D43" s="2806" t="s">
        <v>4020</v>
      </c>
      <c r="E43" s="21">
        <f t="shared" si="8"/>
        <v>1</v>
      </c>
      <c r="F43" s="667" t="s">
        <v>21</v>
      </c>
      <c r="G43" s="21">
        <f t="shared" si="9"/>
        <v>1</v>
      </c>
      <c r="H43" s="667">
        <v>4.2</v>
      </c>
      <c r="I43" s="21">
        <f t="shared" si="10"/>
        <v>1.05</v>
      </c>
      <c r="J43" s="667"/>
      <c r="K43" s="21">
        <f t="shared" si="11"/>
        <v>1</v>
      </c>
      <c r="L43" s="667"/>
      <c r="M43" s="21">
        <f t="shared" si="12"/>
        <v>1</v>
      </c>
      <c r="N43" s="667"/>
      <c r="O43" s="21">
        <f t="shared" si="13"/>
        <v>1</v>
      </c>
      <c r="P43" s="667" t="s">
        <v>3408</v>
      </c>
      <c r="Q43" s="21">
        <f t="shared" si="14"/>
        <v>1</v>
      </c>
      <c r="R43" s="663">
        <f t="shared" ca="1" si="15"/>
        <v>14900</v>
      </c>
      <c r="S43" s="316">
        <f t="shared" ca="1" si="6"/>
        <v>74</v>
      </c>
    </row>
    <row r="44" spans="1:19">
      <c r="A44" s="3520" t="str">
        <f>面积表!D39</f>
        <v>209</v>
      </c>
      <c r="B44" s="54">
        <f>面积表!E39</f>
        <v>49.62</v>
      </c>
      <c r="C44" s="21">
        <f t="shared" si="7"/>
        <v>1</v>
      </c>
      <c r="D44" s="2806" t="s">
        <v>4020</v>
      </c>
      <c r="E44" s="21">
        <f t="shared" si="8"/>
        <v>1</v>
      </c>
      <c r="F44" s="667" t="s">
        <v>21</v>
      </c>
      <c r="G44" s="21">
        <f t="shared" si="9"/>
        <v>1</v>
      </c>
      <c r="H44" s="667">
        <v>4.2</v>
      </c>
      <c r="I44" s="21">
        <f t="shared" si="10"/>
        <v>1.05</v>
      </c>
      <c r="J44" s="667"/>
      <c r="K44" s="21">
        <f t="shared" si="11"/>
        <v>1</v>
      </c>
      <c r="L44" s="667"/>
      <c r="M44" s="21">
        <f t="shared" si="12"/>
        <v>1</v>
      </c>
      <c r="N44" s="667"/>
      <c r="O44" s="21">
        <f t="shared" si="13"/>
        <v>1</v>
      </c>
      <c r="P44" s="667" t="s">
        <v>3408</v>
      </c>
      <c r="Q44" s="21">
        <f t="shared" si="14"/>
        <v>1</v>
      </c>
      <c r="R44" s="663">
        <f t="shared" ca="1" si="15"/>
        <v>14900</v>
      </c>
      <c r="S44" s="316">
        <f t="shared" ca="1" si="6"/>
        <v>74</v>
      </c>
    </row>
    <row r="45" spans="1:19">
      <c r="A45" s="3520" t="str">
        <f>面积表!D40</f>
        <v>210</v>
      </c>
      <c r="B45" s="54">
        <f>面积表!E40</f>
        <v>49.62</v>
      </c>
      <c r="C45" s="21">
        <f t="shared" si="7"/>
        <v>1</v>
      </c>
      <c r="D45" s="2806" t="s">
        <v>4020</v>
      </c>
      <c r="E45" s="21">
        <f t="shared" si="8"/>
        <v>1</v>
      </c>
      <c r="F45" s="667" t="s">
        <v>21</v>
      </c>
      <c r="G45" s="21">
        <f t="shared" si="9"/>
        <v>1</v>
      </c>
      <c r="H45" s="667">
        <v>4.2</v>
      </c>
      <c r="I45" s="21">
        <f t="shared" si="10"/>
        <v>1.05</v>
      </c>
      <c r="J45" s="667"/>
      <c r="K45" s="21">
        <f t="shared" si="11"/>
        <v>1</v>
      </c>
      <c r="L45" s="667"/>
      <c r="M45" s="21">
        <f t="shared" si="12"/>
        <v>1</v>
      </c>
      <c r="N45" s="667"/>
      <c r="O45" s="21">
        <f t="shared" si="13"/>
        <v>1</v>
      </c>
      <c r="P45" s="667" t="s">
        <v>3408</v>
      </c>
      <c r="Q45" s="21">
        <f t="shared" si="14"/>
        <v>1</v>
      </c>
      <c r="R45" s="663">
        <f t="shared" ca="1" si="15"/>
        <v>14900</v>
      </c>
      <c r="S45" s="316">
        <f t="shared" ca="1" si="6"/>
        <v>74</v>
      </c>
    </row>
    <row r="46" spans="1:19">
      <c r="A46" s="3520" t="str">
        <f>面积表!D41</f>
        <v>211</v>
      </c>
      <c r="B46" s="54">
        <f>面积表!E41</f>
        <v>49.62</v>
      </c>
      <c r="C46" s="21">
        <f t="shared" si="7"/>
        <v>1</v>
      </c>
      <c r="D46" s="2806" t="s">
        <v>4020</v>
      </c>
      <c r="E46" s="21">
        <f t="shared" si="8"/>
        <v>1</v>
      </c>
      <c r="F46" s="667" t="s">
        <v>21</v>
      </c>
      <c r="G46" s="21">
        <f t="shared" si="9"/>
        <v>1</v>
      </c>
      <c r="H46" s="667">
        <v>4.2</v>
      </c>
      <c r="I46" s="21">
        <f t="shared" si="10"/>
        <v>1.05</v>
      </c>
      <c r="J46" s="667"/>
      <c r="K46" s="21">
        <f t="shared" si="11"/>
        <v>1</v>
      </c>
      <c r="L46" s="667"/>
      <c r="M46" s="21">
        <f t="shared" si="12"/>
        <v>1</v>
      </c>
      <c r="N46" s="667"/>
      <c r="O46" s="21">
        <f t="shared" si="13"/>
        <v>1</v>
      </c>
      <c r="P46" s="667" t="s">
        <v>3408</v>
      </c>
      <c r="Q46" s="21">
        <f t="shared" si="14"/>
        <v>1</v>
      </c>
      <c r="R46" s="663">
        <f t="shared" ca="1" si="15"/>
        <v>14900</v>
      </c>
      <c r="S46" s="316">
        <f t="shared" ca="1" si="6"/>
        <v>74</v>
      </c>
    </row>
    <row r="47" spans="1:19">
      <c r="A47" s="3520" t="str">
        <f>面积表!D42</f>
        <v>212</v>
      </c>
      <c r="B47" s="54">
        <f>面积表!E42</f>
        <v>49.62</v>
      </c>
      <c r="C47" s="21">
        <f t="shared" si="7"/>
        <v>1</v>
      </c>
      <c r="D47" s="2806" t="s">
        <v>4020</v>
      </c>
      <c r="E47" s="21">
        <f t="shared" si="8"/>
        <v>1</v>
      </c>
      <c r="F47" s="667" t="s">
        <v>21</v>
      </c>
      <c r="G47" s="21">
        <f t="shared" si="9"/>
        <v>1</v>
      </c>
      <c r="H47" s="667">
        <v>4.2</v>
      </c>
      <c r="I47" s="21">
        <f t="shared" si="10"/>
        <v>1.05</v>
      </c>
      <c r="J47" s="667"/>
      <c r="K47" s="21">
        <f t="shared" si="11"/>
        <v>1</v>
      </c>
      <c r="L47" s="667"/>
      <c r="M47" s="21">
        <f t="shared" si="12"/>
        <v>1</v>
      </c>
      <c r="N47" s="667"/>
      <c r="O47" s="21">
        <f t="shared" si="13"/>
        <v>1</v>
      </c>
      <c r="P47" s="667" t="s">
        <v>3408</v>
      </c>
      <c r="Q47" s="21">
        <f t="shared" si="14"/>
        <v>1</v>
      </c>
      <c r="R47" s="663">
        <f t="shared" ca="1" si="15"/>
        <v>14900</v>
      </c>
      <c r="S47" s="316">
        <f t="shared" ca="1" si="6"/>
        <v>74</v>
      </c>
    </row>
    <row r="48" spans="1:19">
      <c r="A48" s="3520" t="str">
        <f>面积表!D43</f>
        <v>213</v>
      </c>
      <c r="B48" s="54">
        <f>面积表!E43</f>
        <v>49.62</v>
      </c>
      <c r="C48" s="21">
        <f t="shared" si="7"/>
        <v>1</v>
      </c>
      <c r="D48" s="2806" t="s">
        <v>4020</v>
      </c>
      <c r="E48" s="21">
        <f t="shared" si="8"/>
        <v>1</v>
      </c>
      <c r="F48" s="667" t="s">
        <v>21</v>
      </c>
      <c r="G48" s="21">
        <f t="shared" si="9"/>
        <v>1</v>
      </c>
      <c r="H48" s="667">
        <v>4.2</v>
      </c>
      <c r="I48" s="21">
        <f t="shared" si="10"/>
        <v>1.05</v>
      </c>
      <c r="J48" s="667"/>
      <c r="K48" s="21">
        <f t="shared" si="11"/>
        <v>1</v>
      </c>
      <c r="L48" s="667"/>
      <c r="M48" s="21">
        <f t="shared" si="12"/>
        <v>1</v>
      </c>
      <c r="N48" s="667"/>
      <c r="O48" s="21">
        <f t="shared" si="13"/>
        <v>1</v>
      </c>
      <c r="P48" s="667" t="s">
        <v>3408</v>
      </c>
      <c r="Q48" s="21">
        <f t="shared" si="14"/>
        <v>1</v>
      </c>
      <c r="R48" s="663">
        <f t="shared" ca="1" si="15"/>
        <v>14900</v>
      </c>
      <c r="S48" s="316">
        <f t="shared" ca="1" si="6"/>
        <v>74</v>
      </c>
    </row>
    <row r="49" spans="1:19">
      <c r="A49" s="3520" t="str">
        <f>面积表!D44</f>
        <v>214</v>
      </c>
      <c r="B49" s="54">
        <f>面积表!E44</f>
        <v>49.62</v>
      </c>
      <c r="C49" s="21">
        <f t="shared" si="7"/>
        <v>1</v>
      </c>
      <c r="D49" s="2806" t="s">
        <v>4020</v>
      </c>
      <c r="E49" s="21">
        <f t="shared" si="8"/>
        <v>1</v>
      </c>
      <c r="F49" s="667" t="s">
        <v>21</v>
      </c>
      <c r="G49" s="21">
        <f t="shared" si="9"/>
        <v>1</v>
      </c>
      <c r="H49" s="667">
        <v>4.2</v>
      </c>
      <c r="I49" s="21">
        <f t="shared" si="10"/>
        <v>1.05</v>
      </c>
      <c r="J49" s="667"/>
      <c r="K49" s="21">
        <f t="shared" si="11"/>
        <v>1</v>
      </c>
      <c r="L49" s="667"/>
      <c r="M49" s="21">
        <f t="shared" si="12"/>
        <v>1</v>
      </c>
      <c r="N49" s="667"/>
      <c r="O49" s="21">
        <f t="shared" si="13"/>
        <v>1</v>
      </c>
      <c r="P49" s="667" t="s">
        <v>3408</v>
      </c>
      <c r="Q49" s="21">
        <f t="shared" si="14"/>
        <v>1</v>
      </c>
      <c r="R49" s="663">
        <f t="shared" ca="1" si="15"/>
        <v>14900</v>
      </c>
      <c r="S49" s="316">
        <f t="shared" ca="1" si="6"/>
        <v>74</v>
      </c>
    </row>
    <row r="50" spans="1:19">
      <c r="A50" s="3520" t="str">
        <f>面积表!D45</f>
        <v>215</v>
      </c>
      <c r="B50" s="54">
        <f>面积表!E45</f>
        <v>49.62</v>
      </c>
      <c r="C50" s="21">
        <f t="shared" si="7"/>
        <v>1</v>
      </c>
      <c r="D50" s="2806" t="s">
        <v>4020</v>
      </c>
      <c r="E50" s="21">
        <f t="shared" si="8"/>
        <v>1</v>
      </c>
      <c r="F50" s="667" t="s">
        <v>21</v>
      </c>
      <c r="G50" s="21">
        <f t="shared" si="9"/>
        <v>1</v>
      </c>
      <c r="H50" s="667">
        <v>4.2</v>
      </c>
      <c r="I50" s="21">
        <f t="shared" si="10"/>
        <v>1.05</v>
      </c>
      <c r="J50" s="667"/>
      <c r="K50" s="21">
        <f t="shared" si="11"/>
        <v>1</v>
      </c>
      <c r="L50" s="667"/>
      <c r="M50" s="21">
        <f t="shared" si="12"/>
        <v>1</v>
      </c>
      <c r="N50" s="667"/>
      <c r="O50" s="21">
        <f t="shared" si="13"/>
        <v>1</v>
      </c>
      <c r="P50" s="667" t="s">
        <v>3408</v>
      </c>
      <c r="Q50" s="21">
        <f t="shared" si="14"/>
        <v>1</v>
      </c>
      <c r="R50" s="663">
        <f t="shared" ca="1" si="15"/>
        <v>14900</v>
      </c>
      <c r="S50" s="316">
        <f t="shared" ca="1" si="6"/>
        <v>74</v>
      </c>
    </row>
    <row r="51" spans="1:19">
      <c r="A51" s="3520" t="str">
        <f>面积表!D46</f>
        <v>216</v>
      </c>
      <c r="B51" s="54">
        <f>面积表!E46</f>
        <v>68.78</v>
      </c>
      <c r="C51" s="21">
        <f t="shared" si="7"/>
        <v>1.01</v>
      </c>
      <c r="D51" s="2806" t="s">
        <v>4020</v>
      </c>
      <c r="E51" s="21">
        <f t="shared" si="8"/>
        <v>1</v>
      </c>
      <c r="F51" s="667" t="s">
        <v>21</v>
      </c>
      <c r="G51" s="21">
        <f t="shared" si="9"/>
        <v>1</v>
      </c>
      <c r="H51" s="667">
        <v>4.2</v>
      </c>
      <c r="I51" s="21">
        <f t="shared" si="10"/>
        <v>1.05</v>
      </c>
      <c r="J51" s="667"/>
      <c r="K51" s="21">
        <f t="shared" si="11"/>
        <v>1</v>
      </c>
      <c r="L51" s="667"/>
      <c r="M51" s="21">
        <f t="shared" si="12"/>
        <v>1</v>
      </c>
      <c r="N51" s="667"/>
      <c r="O51" s="21">
        <f t="shared" si="13"/>
        <v>1</v>
      </c>
      <c r="P51" s="667" t="s">
        <v>3408</v>
      </c>
      <c r="Q51" s="21">
        <f t="shared" si="14"/>
        <v>1</v>
      </c>
      <c r="R51" s="663">
        <f t="shared" ca="1" si="15"/>
        <v>15048</v>
      </c>
      <c r="S51" s="316">
        <f t="shared" ca="1" si="6"/>
        <v>104</v>
      </c>
    </row>
    <row r="52" spans="1:19">
      <c r="A52" s="3520" t="str">
        <f>面积表!D47</f>
        <v>217</v>
      </c>
      <c r="B52" s="54">
        <f>面积表!E47</f>
        <v>39.49</v>
      </c>
      <c r="C52" s="21">
        <f t="shared" si="7"/>
        <v>1</v>
      </c>
      <c r="D52" s="2806" t="s">
        <v>4020</v>
      </c>
      <c r="E52" s="21">
        <f t="shared" si="8"/>
        <v>1</v>
      </c>
      <c r="F52" s="667" t="s">
        <v>21</v>
      </c>
      <c r="G52" s="21">
        <f t="shared" si="9"/>
        <v>1</v>
      </c>
      <c r="H52" s="667">
        <v>4.2</v>
      </c>
      <c r="I52" s="21">
        <f t="shared" si="10"/>
        <v>1.05</v>
      </c>
      <c r="J52" s="667"/>
      <c r="K52" s="21">
        <f t="shared" si="11"/>
        <v>1</v>
      </c>
      <c r="L52" s="667"/>
      <c r="M52" s="21">
        <f t="shared" si="12"/>
        <v>1</v>
      </c>
      <c r="N52" s="667"/>
      <c r="O52" s="21">
        <f t="shared" si="13"/>
        <v>1</v>
      </c>
      <c r="P52" s="667" t="s">
        <v>3408</v>
      </c>
      <c r="Q52" s="21">
        <f t="shared" si="14"/>
        <v>1</v>
      </c>
      <c r="R52" s="663">
        <f t="shared" ca="1" si="15"/>
        <v>14900</v>
      </c>
      <c r="S52" s="316">
        <f t="shared" ca="1" si="6"/>
        <v>59</v>
      </c>
    </row>
    <row r="53" spans="1:19">
      <c r="A53" s="3520" t="str">
        <f>面积表!D48</f>
        <v>218</v>
      </c>
      <c r="B53" s="54">
        <f>面积表!E48</f>
        <v>42.78</v>
      </c>
      <c r="C53" s="21">
        <f t="shared" si="7"/>
        <v>1</v>
      </c>
      <c r="D53" s="2806" t="s">
        <v>4020</v>
      </c>
      <c r="E53" s="21">
        <f t="shared" si="8"/>
        <v>1</v>
      </c>
      <c r="F53" s="667" t="s">
        <v>21</v>
      </c>
      <c r="G53" s="21">
        <f t="shared" si="9"/>
        <v>1</v>
      </c>
      <c r="H53" s="667">
        <v>4.2</v>
      </c>
      <c r="I53" s="21">
        <f t="shared" si="10"/>
        <v>1.05</v>
      </c>
      <c r="J53" s="667"/>
      <c r="K53" s="21">
        <f t="shared" si="11"/>
        <v>1</v>
      </c>
      <c r="L53" s="667"/>
      <c r="M53" s="21">
        <f t="shared" si="12"/>
        <v>1</v>
      </c>
      <c r="N53" s="667"/>
      <c r="O53" s="21">
        <f t="shared" si="13"/>
        <v>1</v>
      </c>
      <c r="P53" s="667" t="s">
        <v>3408</v>
      </c>
      <c r="Q53" s="21">
        <f t="shared" si="14"/>
        <v>1</v>
      </c>
      <c r="R53" s="663">
        <f t="shared" ca="1" si="15"/>
        <v>14900</v>
      </c>
      <c r="S53" s="316">
        <f t="shared" ca="1" si="6"/>
        <v>64</v>
      </c>
    </row>
    <row r="54" spans="1:19">
      <c r="A54" s="3520" t="str">
        <f>面积表!D49</f>
        <v>219</v>
      </c>
      <c r="B54" s="54">
        <f>面积表!E49</f>
        <v>45.46</v>
      </c>
      <c r="C54" s="21">
        <f t="shared" si="7"/>
        <v>1</v>
      </c>
      <c r="D54" s="2806" t="s">
        <v>4020</v>
      </c>
      <c r="E54" s="21">
        <f t="shared" si="8"/>
        <v>1</v>
      </c>
      <c r="F54" s="667" t="s">
        <v>21</v>
      </c>
      <c r="G54" s="21">
        <f t="shared" si="9"/>
        <v>1</v>
      </c>
      <c r="H54" s="667">
        <v>4.2</v>
      </c>
      <c r="I54" s="21">
        <f t="shared" si="10"/>
        <v>1.05</v>
      </c>
      <c r="J54" s="667"/>
      <c r="K54" s="21">
        <f t="shared" si="11"/>
        <v>1</v>
      </c>
      <c r="L54" s="667"/>
      <c r="M54" s="21">
        <f t="shared" si="12"/>
        <v>1</v>
      </c>
      <c r="N54" s="667"/>
      <c r="O54" s="21">
        <f t="shared" si="13"/>
        <v>1</v>
      </c>
      <c r="P54" s="667" t="s">
        <v>3408</v>
      </c>
      <c r="Q54" s="21">
        <f t="shared" si="14"/>
        <v>1</v>
      </c>
      <c r="R54" s="663">
        <f t="shared" ca="1" si="15"/>
        <v>14900</v>
      </c>
      <c r="S54" s="316">
        <f t="shared" ca="1" si="6"/>
        <v>68</v>
      </c>
    </row>
    <row r="55" spans="1:19">
      <c r="A55" s="3520" t="str">
        <f>面积表!D50</f>
        <v>220</v>
      </c>
      <c r="B55" s="54">
        <f>面积表!E50</f>
        <v>47.56</v>
      </c>
      <c r="C55" s="21">
        <f t="shared" si="7"/>
        <v>1</v>
      </c>
      <c r="D55" s="2806" t="s">
        <v>4020</v>
      </c>
      <c r="E55" s="21">
        <f t="shared" si="8"/>
        <v>1</v>
      </c>
      <c r="F55" s="667" t="s">
        <v>21</v>
      </c>
      <c r="G55" s="21">
        <f t="shared" si="9"/>
        <v>1</v>
      </c>
      <c r="H55" s="667">
        <v>4.2</v>
      </c>
      <c r="I55" s="21">
        <f t="shared" si="10"/>
        <v>1.05</v>
      </c>
      <c r="J55" s="667"/>
      <c r="K55" s="21">
        <f t="shared" si="11"/>
        <v>1</v>
      </c>
      <c r="L55" s="667"/>
      <c r="M55" s="21">
        <f t="shared" si="12"/>
        <v>1</v>
      </c>
      <c r="N55" s="667"/>
      <c r="O55" s="21">
        <f t="shared" si="13"/>
        <v>1</v>
      </c>
      <c r="P55" s="667" t="s">
        <v>3408</v>
      </c>
      <c r="Q55" s="21">
        <f t="shared" si="14"/>
        <v>1</v>
      </c>
      <c r="R55" s="663">
        <f t="shared" ca="1" si="15"/>
        <v>14900</v>
      </c>
      <c r="S55" s="316">
        <f t="shared" ref="S55:S77" ca="1" si="16">ROUND(R55*B55/10000,0)</f>
        <v>71</v>
      </c>
    </row>
    <row r="56" spans="1:19">
      <c r="A56" s="3520" t="str">
        <f>面积表!D51</f>
        <v>221</v>
      </c>
      <c r="B56" s="54">
        <f>面积表!E51</f>
        <v>49</v>
      </c>
      <c r="C56" s="21">
        <f t="shared" si="7"/>
        <v>1</v>
      </c>
      <c r="D56" s="2806" t="s">
        <v>4020</v>
      </c>
      <c r="E56" s="21">
        <f t="shared" si="8"/>
        <v>1</v>
      </c>
      <c r="F56" s="667" t="s">
        <v>21</v>
      </c>
      <c r="G56" s="21">
        <f t="shared" si="9"/>
        <v>1</v>
      </c>
      <c r="H56" s="667">
        <v>4.2</v>
      </c>
      <c r="I56" s="21">
        <f t="shared" si="10"/>
        <v>1.05</v>
      </c>
      <c r="J56" s="667"/>
      <c r="K56" s="21">
        <f t="shared" si="11"/>
        <v>1</v>
      </c>
      <c r="L56" s="667"/>
      <c r="M56" s="21">
        <f t="shared" si="12"/>
        <v>1</v>
      </c>
      <c r="N56" s="667"/>
      <c r="O56" s="21">
        <f t="shared" si="13"/>
        <v>1</v>
      </c>
      <c r="P56" s="667" t="s">
        <v>3408</v>
      </c>
      <c r="Q56" s="21">
        <f t="shared" si="14"/>
        <v>1</v>
      </c>
      <c r="R56" s="663">
        <f t="shared" ca="1" si="15"/>
        <v>14900</v>
      </c>
      <c r="S56" s="316">
        <f t="shared" ca="1" si="16"/>
        <v>73</v>
      </c>
    </row>
    <row r="57" spans="1:19">
      <c r="A57" s="3520" t="str">
        <f>面积表!D52</f>
        <v>222</v>
      </c>
      <c r="B57" s="54">
        <f>面积表!E52</f>
        <v>49.98</v>
      </c>
      <c r="C57" s="21">
        <f t="shared" si="7"/>
        <v>1</v>
      </c>
      <c r="D57" s="2806" t="s">
        <v>4020</v>
      </c>
      <c r="E57" s="21">
        <f t="shared" si="8"/>
        <v>1</v>
      </c>
      <c r="F57" s="667" t="s">
        <v>21</v>
      </c>
      <c r="G57" s="21">
        <f t="shared" si="9"/>
        <v>1</v>
      </c>
      <c r="H57" s="667">
        <v>4.2</v>
      </c>
      <c r="I57" s="21">
        <f t="shared" si="10"/>
        <v>1.05</v>
      </c>
      <c r="J57" s="667"/>
      <c r="K57" s="21">
        <f t="shared" si="11"/>
        <v>1</v>
      </c>
      <c r="L57" s="667"/>
      <c r="M57" s="21">
        <f t="shared" si="12"/>
        <v>1</v>
      </c>
      <c r="N57" s="667"/>
      <c r="O57" s="21">
        <f t="shared" si="13"/>
        <v>1</v>
      </c>
      <c r="P57" s="667" t="s">
        <v>3408</v>
      </c>
      <c r="Q57" s="21">
        <f t="shared" si="14"/>
        <v>1</v>
      </c>
      <c r="R57" s="663">
        <f t="shared" ca="1" si="15"/>
        <v>14900</v>
      </c>
      <c r="S57" s="316">
        <f t="shared" ca="1" si="16"/>
        <v>74</v>
      </c>
    </row>
    <row r="58" spans="1:19">
      <c r="A58" s="3520" t="str">
        <f>面积表!D53</f>
        <v>223</v>
      </c>
      <c r="B58" s="54">
        <f>面积表!E53</f>
        <v>50.24</v>
      </c>
      <c r="C58" s="21">
        <f t="shared" si="7"/>
        <v>1</v>
      </c>
      <c r="D58" s="2806" t="s">
        <v>4020</v>
      </c>
      <c r="E58" s="21">
        <f t="shared" si="8"/>
        <v>1</v>
      </c>
      <c r="F58" s="667" t="s">
        <v>21</v>
      </c>
      <c r="G58" s="21">
        <f t="shared" si="9"/>
        <v>1</v>
      </c>
      <c r="H58" s="667">
        <v>4.2</v>
      </c>
      <c r="I58" s="21">
        <f t="shared" si="10"/>
        <v>1.05</v>
      </c>
      <c r="J58" s="667"/>
      <c r="K58" s="21">
        <f t="shared" si="11"/>
        <v>1</v>
      </c>
      <c r="L58" s="667"/>
      <c r="M58" s="21">
        <f t="shared" si="12"/>
        <v>1</v>
      </c>
      <c r="N58" s="667"/>
      <c r="O58" s="21">
        <f t="shared" si="13"/>
        <v>1</v>
      </c>
      <c r="P58" s="667" t="s">
        <v>3408</v>
      </c>
      <c r="Q58" s="21">
        <f t="shared" si="14"/>
        <v>1</v>
      </c>
      <c r="R58" s="663">
        <f t="shared" ca="1" si="15"/>
        <v>14900</v>
      </c>
      <c r="S58" s="316">
        <f t="shared" ca="1" si="16"/>
        <v>75</v>
      </c>
    </row>
    <row r="59" spans="1:19">
      <c r="A59" s="3520" t="str">
        <f>面积表!D54</f>
        <v>224</v>
      </c>
      <c r="B59" s="54">
        <f>面积表!E54</f>
        <v>49.95</v>
      </c>
      <c r="C59" s="21">
        <f t="shared" si="7"/>
        <v>1</v>
      </c>
      <c r="D59" s="2806" t="s">
        <v>4020</v>
      </c>
      <c r="E59" s="21">
        <f t="shared" si="8"/>
        <v>1</v>
      </c>
      <c r="F59" s="667" t="s">
        <v>21</v>
      </c>
      <c r="G59" s="21">
        <f t="shared" si="9"/>
        <v>1</v>
      </c>
      <c r="H59" s="667">
        <v>4.2</v>
      </c>
      <c r="I59" s="21">
        <f t="shared" si="10"/>
        <v>1.05</v>
      </c>
      <c r="J59" s="667"/>
      <c r="K59" s="21">
        <f t="shared" si="11"/>
        <v>1</v>
      </c>
      <c r="L59" s="667"/>
      <c r="M59" s="21">
        <f t="shared" si="12"/>
        <v>1</v>
      </c>
      <c r="N59" s="667"/>
      <c r="O59" s="21">
        <f t="shared" si="13"/>
        <v>1</v>
      </c>
      <c r="P59" s="667" t="s">
        <v>3408</v>
      </c>
      <c r="Q59" s="21">
        <f t="shared" si="14"/>
        <v>1</v>
      </c>
      <c r="R59" s="663">
        <f t="shared" ca="1" si="15"/>
        <v>14900</v>
      </c>
      <c r="S59" s="316">
        <f t="shared" ca="1" si="16"/>
        <v>74</v>
      </c>
    </row>
    <row r="60" spans="1:19">
      <c r="A60" s="3520" t="str">
        <f>面积表!D55</f>
        <v>225</v>
      </c>
      <c r="B60" s="54">
        <f>面积表!E55</f>
        <v>49.06</v>
      </c>
      <c r="C60" s="21">
        <f t="shared" si="7"/>
        <v>1</v>
      </c>
      <c r="D60" s="2806" t="s">
        <v>4020</v>
      </c>
      <c r="E60" s="21">
        <f t="shared" si="8"/>
        <v>1</v>
      </c>
      <c r="F60" s="667" t="s">
        <v>21</v>
      </c>
      <c r="G60" s="21">
        <f t="shared" si="9"/>
        <v>1</v>
      </c>
      <c r="H60" s="667">
        <v>4.2</v>
      </c>
      <c r="I60" s="21">
        <f t="shared" si="10"/>
        <v>1.05</v>
      </c>
      <c r="J60" s="667"/>
      <c r="K60" s="21">
        <f t="shared" si="11"/>
        <v>1</v>
      </c>
      <c r="L60" s="667"/>
      <c r="M60" s="21">
        <f t="shared" si="12"/>
        <v>1</v>
      </c>
      <c r="N60" s="667"/>
      <c r="O60" s="21">
        <f t="shared" si="13"/>
        <v>1</v>
      </c>
      <c r="P60" s="667" t="s">
        <v>3408</v>
      </c>
      <c r="Q60" s="21">
        <f t="shared" si="14"/>
        <v>1</v>
      </c>
      <c r="R60" s="663">
        <f t="shared" ca="1" si="15"/>
        <v>14900</v>
      </c>
      <c r="S60" s="316">
        <f t="shared" ca="1" si="16"/>
        <v>73</v>
      </c>
    </row>
    <row r="61" spans="1:19">
      <c r="A61" s="3520" t="str">
        <f>面积表!D56</f>
        <v>226</v>
      </c>
      <c r="B61" s="54">
        <f>面积表!E56</f>
        <v>72.27</v>
      </c>
      <c r="C61" s="21">
        <f t="shared" si="7"/>
        <v>1.01</v>
      </c>
      <c r="D61" s="2806" t="s">
        <v>4020</v>
      </c>
      <c r="E61" s="21">
        <f t="shared" si="8"/>
        <v>1</v>
      </c>
      <c r="F61" s="667" t="s">
        <v>21</v>
      </c>
      <c r="G61" s="21">
        <f t="shared" si="9"/>
        <v>1</v>
      </c>
      <c r="H61" s="667">
        <v>4.2</v>
      </c>
      <c r="I61" s="21">
        <f t="shared" si="10"/>
        <v>1.05</v>
      </c>
      <c r="J61" s="667"/>
      <c r="K61" s="21">
        <f t="shared" si="11"/>
        <v>1</v>
      </c>
      <c r="L61" s="667"/>
      <c r="M61" s="21">
        <f t="shared" si="12"/>
        <v>1</v>
      </c>
      <c r="N61" s="667"/>
      <c r="O61" s="21">
        <f t="shared" si="13"/>
        <v>1</v>
      </c>
      <c r="P61" s="667" t="s">
        <v>3408</v>
      </c>
      <c r="Q61" s="21">
        <f t="shared" si="14"/>
        <v>1</v>
      </c>
      <c r="R61" s="663">
        <f t="shared" ca="1" si="15"/>
        <v>15048</v>
      </c>
      <c r="S61" s="316">
        <f t="shared" ca="1" si="16"/>
        <v>109</v>
      </c>
    </row>
    <row r="62" spans="1:19">
      <c r="A62" s="3520" t="str">
        <f>面积表!D57</f>
        <v>302</v>
      </c>
      <c r="B62" s="54">
        <f>面积表!E57</f>
        <v>49.62</v>
      </c>
      <c r="C62" s="21">
        <f t="shared" si="7"/>
        <v>1</v>
      </c>
      <c r="D62" s="2806" t="s">
        <v>4020</v>
      </c>
      <c r="E62" s="21">
        <f t="shared" si="8"/>
        <v>1</v>
      </c>
      <c r="F62" s="667" t="s">
        <v>21</v>
      </c>
      <c r="G62" s="21">
        <f t="shared" si="9"/>
        <v>1</v>
      </c>
      <c r="H62" s="667">
        <v>3</v>
      </c>
      <c r="I62" s="21">
        <f t="shared" si="10"/>
        <v>1</v>
      </c>
      <c r="J62" s="667"/>
      <c r="K62" s="21">
        <f t="shared" si="11"/>
        <v>1</v>
      </c>
      <c r="L62" s="667"/>
      <c r="M62" s="21">
        <f t="shared" si="12"/>
        <v>1</v>
      </c>
      <c r="N62" s="667"/>
      <c r="O62" s="21">
        <f t="shared" si="13"/>
        <v>1</v>
      </c>
      <c r="P62" s="667" t="s">
        <v>3408</v>
      </c>
      <c r="Q62" s="21">
        <f t="shared" si="14"/>
        <v>1</v>
      </c>
      <c r="R62" s="663">
        <f t="shared" ca="1" si="15"/>
        <v>14190</v>
      </c>
      <c r="S62" s="316">
        <f t="shared" ca="1" si="16"/>
        <v>70</v>
      </c>
    </row>
    <row r="63" spans="1:19">
      <c r="A63" s="3520" t="str">
        <f>面积表!D58</f>
        <v>303</v>
      </c>
      <c r="B63" s="54">
        <f>面积表!E58</f>
        <v>49.62</v>
      </c>
      <c r="C63" s="21">
        <f t="shared" si="7"/>
        <v>1</v>
      </c>
      <c r="D63" s="2806" t="s">
        <v>4020</v>
      </c>
      <c r="E63" s="21">
        <f t="shared" si="8"/>
        <v>1</v>
      </c>
      <c r="F63" s="667" t="s">
        <v>21</v>
      </c>
      <c r="G63" s="21">
        <f t="shared" si="9"/>
        <v>1</v>
      </c>
      <c r="H63" s="667">
        <v>3</v>
      </c>
      <c r="I63" s="21">
        <f t="shared" si="10"/>
        <v>1</v>
      </c>
      <c r="J63" s="667"/>
      <c r="K63" s="21">
        <f t="shared" si="11"/>
        <v>1</v>
      </c>
      <c r="L63" s="667"/>
      <c r="M63" s="21">
        <f t="shared" si="12"/>
        <v>1</v>
      </c>
      <c r="N63" s="667"/>
      <c r="O63" s="21">
        <f t="shared" si="13"/>
        <v>1</v>
      </c>
      <c r="P63" s="667" t="s">
        <v>3408</v>
      </c>
      <c r="Q63" s="21">
        <f t="shared" si="14"/>
        <v>1</v>
      </c>
      <c r="R63" s="663">
        <f t="shared" ca="1" si="15"/>
        <v>14190</v>
      </c>
      <c r="S63" s="316">
        <f t="shared" ca="1" si="16"/>
        <v>70</v>
      </c>
    </row>
    <row r="64" spans="1:19">
      <c r="A64" s="3520" t="str">
        <f>面积表!D59</f>
        <v>304</v>
      </c>
      <c r="B64" s="54">
        <f>面积表!E59</f>
        <v>49.62</v>
      </c>
      <c r="C64" s="21">
        <f t="shared" si="7"/>
        <v>1</v>
      </c>
      <c r="D64" s="2806" t="s">
        <v>4020</v>
      </c>
      <c r="E64" s="21">
        <f t="shared" si="8"/>
        <v>1</v>
      </c>
      <c r="F64" s="667" t="s">
        <v>21</v>
      </c>
      <c r="G64" s="21">
        <f t="shared" si="9"/>
        <v>1</v>
      </c>
      <c r="H64" s="667">
        <v>3</v>
      </c>
      <c r="I64" s="21">
        <f t="shared" si="10"/>
        <v>1</v>
      </c>
      <c r="J64" s="667"/>
      <c r="K64" s="21">
        <f t="shared" si="11"/>
        <v>1</v>
      </c>
      <c r="L64" s="667"/>
      <c r="M64" s="21">
        <f t="shared" si="12"/>
        <v>1</v>
      </c>
      <c r="N64" s="667"/>
      <c r="O64" s="21">
        <f t="shared" si="13"/>
        <v>1</v>
      </c>
      <c r="P64" s="667" t="s">
        <v>3408</v>
      </c>
      <c r="Q64" s="21">
        <f t="shared" si="14"/>
        <v>1</v>
      </c>
      <c r="R64" s="663">
        <f t="shared" ca="1" si="15"/>
        <v>14190</v>
      </c>
      <c r="S64" s="316">
        <f t="shared" ca="1" si="16"/>
        <v>70</v>
      </c>
    </row>
    <row r="65" spans="1:19">
      <c r="A65" s="3520" t="str">
        <f>面积表!D60</f>
        <v>305</v>
      </c>
      <c r="B65" s="54">
        <f>面积表!E60</f>
        <v>49.62</v>
      </c>
      <c r="C65" s="21">
        <f t="shared" si="7"/>
        <v>1</v>
      </c>
      <c r="D65" s="2806" t="s">
        <v>4020</v>
      </c>
      <c r="E65" s="21">
        <f t="shared" si="8"/>
        <v>1</v>
      </c>
      <c r="F65" s="667" t="s">
        <v>21</v>
      </c>
      <c r="G65" s="21">
        <f t="shared" si="9"/>
        <v>1</v>
      </c>
      <c r="H65" s="667">
        <v>3</v>
      </c>
      <c r="I65" s="21">
        <f t="shared" si="10"/>
        <v>1</v>
      </c>
      <c r="J65" s="667"/>
      <c r="K65" s="21">
        <f t="shared" si="11"/>
        <v>1</v>
      </c>
      <c r="L65" s="667"/>
      <c r="M65" s="21">
        <f t="shared" si="12"/>
        <v>1</v>
      </c>
      <c r="N65" s="667"/>
      <c r="O65" s="21">
        <f t="shared" si="13"/>
        <v>1</v>
      </c>
      <c r="P65" s="667" t="s">
        <v>3408</v>
      </c>
      <c r="Q65" s="21">
        <f t="shared" si="14"/>
        <v>1</v>
      </c>
      <c r="R65" s="663">
        <f t="shared" ca="1" si="15"/>
        <v>14190</v>
      </c>
      <c r="S65" s="316">
        <f t="shared" ca="1" si="16"/>
        <v>70</v>
      </c>
    </row>
    <row r="66" spans="1:19">
      <c r="A66" s="3520" t="str">
        <f>面积表!D61</f>
        <v>306</v>
      </c>
      <c r="B66" s="54">
        <f>面积表!E61</f>
        <v>49.62</v>
      </c>
      <c r="C66" s="21">
        <f t="shared" si="7"/>
        <v>1</v>
      </c>
      <c r="D66" s="2806" t="s">
        <v>4020</v>
      </c>
      <c r="E66" s="21">
        <f t="shared" si="8"/>
        <v>1</v>
      </c>
      <c r="F66" s="667" t="s">
        <v>21</v>
      </c>
      <c r="G66" s="21">
        <f t="shared" si="9"/>
        <v>1</v>
      </c>
      <c r="H66" s="667">
        <v>3</v>
      </c>
      <c r="I66" s="21">
        <f t="shared" si="10"/>
        <v>1</v>
      </c>
      <c r="J66" s="667"/>
      <c r="K66" s="21">
        <f t="shared" si="11"/>
        <v>1</v>
      </c>
      <c r="L66" s="667"/>
      <c r="M66" s="21">
        <f t="shared" si="12"/>
        <v>1</v>
      </c>
      <c r="N66" s="667"/>
      <c r="O66" s="21">
        <f t="shared" si="13"/>
        <v>1</v>
      </c>
      <c r="P66" s="667" t="s">
        <v>3408</v>
      </c>
      <c r="Q66" s="21">
        <f t="shared" si="14"/>
        <v>1</v>
      </c>
      <c r="R66" s="663">
        <f t="shared" ca="1" si="15"/>
        <v>14190</v>
      </c>
      <c r="S66" s="316">
        <f t="shared" ca="1" si="16"/>
        <v>70</v>
      </c>
    </row>
    <row r="67" spans="1:19">
      <c r="A67" s="3520" t="str">
        <f>面积表!D62</f>
        <v>307</v>
      </c>
      <c r="B67" s="54">
        <f>面积表!E62</f>
        <v>49.62</v>
      </c>
      <c r="C67" s="21">
        <f t="shared" si="7"/>
        <v>1</v>
      </c>
      <c r="D67" s="2806" t="s">
        <v>4020</v>
      </c>
      <c r="E67" s="21">
        <f t="shared" si="8"/>
        <v>1</v>
      </c>
      <c r="F67" s="667" t="s">
        <v>21</v>
      </c>
      <c r="G67" s="21">
        <f t="shared" si="9"/>
        <v>1</v>
      </c>
      <c r="H67" s="667">
        <v>3</v>
      </c>
      <c r="I67" s="21">
        <f t="shared" si="10"/>
        <v>1</v>
      </c>
      <c r="J67" s="667"/>
      <c r="K67" s="21">
        <f t="shared" si="11"/>
        <v>1</v>
      </c>
      <c r="L67" s="667"/>
      <c r="M67" s="21">
        <f t="shared" si="12"/>
        <v>1</v>
      </c>
      <c r="N67" s="667"/>
      <c r="O67" s="21">
        <f t="shared" si="13"/>
        <v>1</v>
      </c>
      <c r="P67" s="667" t="s">
        <v>3408</v>
      </c>
      <c r="Q67" s="21">
        <f t="shared" si="14"/>
        <v>1</v>
      </c>
      <c r="R67" s="663">
        <f t="shared" ca="1" si="15"/>
        <v>14190</v>
      </c>
      <c r="S67" s="316">
        <f t="shared" ca="1" si="16"/>
        <v>70</v>
      </c>
    </row>
    <row r="68" spans="1:19">
      <c r="A68" s="3520" t="str">
        <f>面积表!D63</f>
        <v>308</v>
      </c>
      <c r="B68" s="54">
        <f>面积表!E63</f>
        <v>49.62</v>
      </c>
      <c r="C68" s="21">
        <f t="shared" si="7"/>
        <v>1</v>
      </c>
      <c r="D68" s="2806" t="s">
        <v>4020</v>
      </c>
      <c r="E68" s="21">
        <f t="shared" si="8"/>
        <v>1</v>
      </c>
      <c r="F68" s="667" t="s">
        <v>21</v>
      </c>
      <c r="G68" s="21">
        <f t="shared" si="9"/>
        <v>1</v>
      </c>
      <c r="H68" s="667">
        <v>3</v>
      </c>
      <c r="I68" s="21">
        <f t="shared" si="10"/>
        <v>1</v>
      </c>
      <c r="J68" s="667"/>
      <c r="K68" s="21">
        <f t="shared" si="11"/>
        <v>1</v>
      </c>
      <c r="L68" s="667"/>
      <c r="M68" s="21">
        <f t="shared" si="12"/>
        <v>1</v>
      </c>
      <c r="N68" s="667"/>
      <c r="O68" s="21">
        <f t="shared" si="13"/>
        <v>1</v>
      </c>
      <c r="P68" s="667" t="s">
        <v>3408</v>
      </c>
      <c r="Q68" s="21">
        <f t="shared" si="14"/>
        <v>1</v>
      </c>
      <c r="R68" s="663">
        <f t="shared" ca="1" si="15"/>
        <v>14190</v>
      </c>
      <c r="S68" s="316">
        <f t="shared" ca="1" si="16"/>
        <v>70</v>
      </c>
    </row>
    <row r="69" spans="1:19">
      <c r="A69" s="3520" t="str">
        <f>面积表!D64</f>
        <v>309</v>
      </c>
      <c r="B69" s="54">
        <f>面积表!E64</f>
        <v>49.62</v>
      </c>
      <c r="C69" s="21">
        <f t="shared" si="7"/>
        <v>1</v>
      </c>
      <c r="D69" s="2806" t="s">
        <v>4020</v>
      </c>
      <c r="E69" s="21">
        <f t="shared" si="8"/>
        <v>1</v>
      </c>
      <c r="F69" s="667" t="s">
        <v>21</v>
      </c>
      <c r="G69" s="21">
        <f t="shared" si="9"/>
        <v>1</v>
      </c>
      <c r="H69" s="667">
        <v>3</v>
      </c>
      <c r="I69" s="21">
        <f t="shared" si="10"/>
        <v>1</v>
      </c>
      <c r="J69" s="667"/>
      <c r="K69" s="21">
        <f t="shared" si="11"/>
        <v>1</v>
      </c>
      <c r="L69" s="667"/>
      <c r="M69" s="21">
        <f t="shared" si="12"/>
        <v>1</v>
      </c>
      <c r="N69" s="667"/>
      <c r="O69" s="21">
        <f t="shared" si="13"/>
        <v>1</v>
      </c>
      <c r="P69" s="667" t="s">
        <v>3408</v>
      </c>
      <c r="Q69" s="21">
        <f t="shared" si="14"/>
        <v>1</v>
      </c>
      <c r="R69" s="663">
        <f t="shared" ca="1" si="15"/>
        <v>14190</v>
      </c>
      <c r="S69" s="316">
        <f t="shared" ca="1" si="16"/>
        <v>70</v>
      </c>
    </row>
    <row r="70" spans="1:19">
      <c r="A70" s="3520" t="str">
        <f>面积表!D65</f>
        <v>310</v>
      </c>
      <c r="B70" s="54">
        <f>面积表!E65</f>
        <v>49.62</v>
      </c>
      <c r="C70" s="21">
        <f t="shared" si="7"/>
        <v>1</v>
      </c>
      <c r="D70" s="2806" t="s">
        <v>4020</v>
      </c>
      <c r="E70" s="21">
        <f t="shared" si="8"/>
        <v>1</v>
      </c>
      <c r="F70" s="667" t="s">
        <v>21</v>
      </c>
      <c r="G70" s="21">
        <f t="shared" si="9"/>
        <v>1</v>
      </c>
      <c r="H70" s="667">
        <v>3</v>
      </c>
      <c r="I70" s="21">
        <f t="shared" si="10"/>
        <v>1</v>
      </c>
      <c r="J70" s="667"/>
      <c r="K70" s="21">
        <f t="shared" si="11"/>
        <v>1</v>
      </c>
      <c r="L70" s="667"/>
      <c r="M70" s="21">
        <f t="shared" si="12"/>
        <v>1</v>
      </c>
      <c r="N70" s="667"/>
      <c r="O70" s="21">
        <f t="shared" si="13"/>
        <v>1</v>
      </c>
      <c r="P70" s="667" t="s">
        <v>3408</v>
      </c>
      <c r="Q70" s="21">
        <f t="shared" si="14"/>
        <v>1</v>
      </c>
      <c r="R70" s="663">
        <f t="shared" ca="1" si="15"/>
        <v>14190</v>
      </c>
      <c r="S70" s="316">
        <f t="shared" ca="1" si="16"/>
        <v>70</v>
      </c>
    </row>
    <row r="71" spans="1:19">
      <c r="A71" s="3520" t="str">
        <f>面积表!D66</f>
        <v>311</v>
      </c>
      <c r="B71" s="54">
        <f>面积表!E66</f>
        <v>49.62</v>
      </c>
      <c r="C71" s="21">
        <f t="shared" si="7"/>
        <v>1</v>
      </c>
      <c r="D71" s="2806" t="s">
        <v>4020</v>
      </c>
      <c r="E71" s="21">
        <f t="shared" si="8"/>
        <v>1</v>
      </c>
      <c r="F71" s="667" t="s">
        <v>21</v>
      </c>
      <c r="G71" s="21">
        <f t="shared" si="9"/>
        <v>1</v>
      </c>
      <c r="H71" s="667">
        <v>3</v>
      </c>
      <c r="I71" s="21">
        <f t="shared" si="10"/>
        <v>1</v>
      </c>
      <c r="J71" s="667"/>
      <c r="K71" s="21">
        <f t="shared" si="11"/>
        <v>1</v>
      </c>
      <c r="L71" s="667"/>
      <c r="M71" s="21">
        <f t="shared" si="12"/>
        <v>1</v>
      </c>
      <c r="N71" s="667"/>
      <c r="O71" s="21">
        <f t="shared" si="13"/>
        <v>1</v>
      </c>
      <c r="P71" s="667" t="s">
        <v>3408</v>
      </c>
      <c r="Q71" s="21">
        <f t="shared" si="14"/>
        <v>1</v>
      </c>
      <c r="R71" s="663">
        <f t="shared" ca="1" si="15"/>
        <v>14190</v>
      </c>
      <c r="S71" s="316">
        <f t="shared" ca="1" si="16"/>
        <v>70</v>
      </c>
    </row>
    <row r="72" spans="1:19">
      <c r="A72" s="3520" t="str">
        <f>面积表!D67</f>
        <v>312</v>
      </c>
      <c r="B72" s="54">
        <f>面积表!E67</f>
        <v>49.62</v>
      </c>
      <c r="C72" s="21">
        <f t="shared" si="7"/>
        <v>1</v>
      </c>
      <c r="D72" s="2806" t="s">
        <v>4020</v>
      </c>
      <c r="E72" s="21">
        <f t="shared" si="8"/>
        <v>1</v>
      </c>
      <c r="F72" s="667" t="s">
        <v>21</v>
      </c>
      <c r="G72" s="21">
        <f t="shared" si="9"/>
        <v>1</v>
      </c>
      <c r="H72" s="667">
        <v>3</v>
      </c>
      <c r="I72" s="21">
        <f t="shared" si="10"/>
        <v>1</v>
      </c>
      <c r="J72" s="667"/>
      <c r="K72" s="21">
        <f t="shared" si="11"/>
        <v>1</v>
      </c>
      <c r="L72" s="667"/>
      <c r="M72" s="21">
        <f t="shared" si="12"/>
        <v>1</v>
      </c>
      <c r="N72" s="667"/>
      <c r="O72" s="21">
        <f t="shared" si="13"/>
        <v>1</v>
      </c>
      <c r="P72" s="667" t="s">
        <v>3408</v>
      </c>
      <c r="Q72" s="21">
        <f t="shared" si="14"/>
        <v>1</v>
      </c>
      <c r="R72" s="663">
        <f t="shared" ca="1" si="15"/>
        <v>14190</v>
      </c>
      <c r="S72" s="316">
        <f t="shared" ca="1" si="16"/>
        <v>70</v>
      </c>
    </row>
    <row r="73" spans="1:19">
      <c r="A73" s="3520" t="str">
        <f>面积表!D68</f>
        <v>313</v>
      </c>
      <c r="B73" s="54">
        <f>面积表!E68</f>
        <v>49.62</v>
      </c>
      <c r="C73" s="21">
        <f t="shared" si="7"/>
        <v>1</v>
      </c>
      <c r="D73" s="2806" t="s">
        <v>4020</v>
      </c>
      <c r="E73" s="21">
        <f t="shared" si="8"/>
        <v>1</v>
      </c>
      <c r="F73" s="667" t="s">
        <v>21</v>
      </c>
      <c r="G73" s="21">
        <f t="shared" si="9"/>
        <v>1</v>
      </c>
      <c r="H73" s="667">
        <v>3</v>
      </c>
      <c r="I73" s="21">
        <f t="shared" si="10"/>
        <v>1</v>
      </c>
      <c r="J73" s="667"/>
      <c r="K73" s="21">
        <f t="shared" si="11"/>
        <v>1</v>
      </c>
      <c r="L73" s="667"/>
      <c r="M73" s="21">
        <f t="shared" si="12"/>
        <v>1</v>
      </c>
      <c r="N73" s="667"/>
      <c r="O73" s="21">
        <f t="shared" si="13"/>
        <v>1</v>
      </c>
      <c r="P73" s="667" t="s">
        <v>3408</v>
      </c>
      <c r="Q73" s="21">
        <f t="shared" si="14"/>
        <v>1</v>
      </c>
      <c r="R73" s="663">
        <f t="shared" ca="1" si="15"/>
        <v>14190</v>
      </c>
      <c r="S73" s="316">
        <f t="shared" ca="1" si="16"/>
        <v>70</v>
      </c>
    </row>
    <row r="74" spans="1:19">
      <c r="A74" s="3520" t="str">
        <f>面积表!D69</f>
        <v>314</v>
      </c>
      <c r="B74" s="54">
        <f>面积表!E69</f>
        <v>49.62</v>
      </c>
      <c r="C74" s="21">
        <f t="shared" si="7"/>
        <v>1</v>
      </c>
      <c r="D74" s="2806" t="s">
        <v>4020</v>
      </c>
      <c r="E74" s="21">
        <f t="shared" si="8"/>
        <v>1</v>
      </c>
      <c r="F74" s="667" t="s">
        <v>21</v>
      </c>
      <c r="G74" s="21">
        <f t="shared" si="9"/>
        <v>1</v>
      </c>
      <c r="H74" s="667">
        <v>3</v>
      </c>
      <c r="I74" s="21">
        <f t="shared" si="10"/>
        <v>1</v>
      </c>
      <c r="J74" s="667"/>
      <c r="K74" s="21">
        <f t="shared" si="11"/>
        <v>1</v>
      </c>
      <c r="L74" s="667"/>
      <c r="M74" s="21">
        <f t="shared" si="12"/>
        <v>1</v>
      </c>
      <c r="N74" s="667"/>
      <c r="O74" s="21">
        <f t="shared" si="13"/>
        <v>1</v>
      </c>
      <c r="P74" s="667" t="s">
        <v>3408</v>
      </c>
      <c r="Q74" s="21">
        <f t="shared" si="14"/>
        <v>1</v>
      </c>
      <c r="R74" s="663">
        <f t="shared" ca="1" si="15"/>
        <v>14190</v>
      </c>
      <c r="S74" s="316">
        <f t="shared" ca="1" si="16"/>
        <v>70</v>
      </c>
    </row>
    <row r="75" spans="1:19">
      <c r="A75" s="3520" t="str">
        <f>面积表!D70</f>
        <v>315</v>
      </c>
      <c r="B75" s="54">
        <f>面积表!E70</f>
        <v>49.62</v>
      </c>
      <c r="C75" s="21">
        <f t="shared" si="7"/>
        <v>1</v>
      </c>
      <c r="D75" s="2806" t="s">
        <v>4020</v>
      </c>
      <c r="E75" s="21">
        <f t="shared" si="8"/>
        <v>1</v>
      </c>
      <c r="F75" s="667" t="s">
        <v>21</v>
      </c>
      <c r="G75" s="21">
        <f t="shared" si="9"/>
        <v>1</v>
      </c>
      <c r="H75" s="667">
        <v>3</v>
      </c>
      <c r="I75" s="21">
        <f t="shared" si="10"/>
        <v>1</v>
      </c>
      <c r="J75" s="667"/>
      <c r="K75" s="21">
        <f t="shared" si="11"/>
        <v>1</v>
      </c>
      <c r="L75" s="667"/>
      <c r="M75" s="21">
        <f t="shared" si="12"/>
        <v>1</v>
      </c>
      <c r="N75" s="667"/>
      <c r="O75" s="21">
        <f t="shared" si="13"/>
        <v>1</v>
      </c>
      <c r="P75" s="667" t="s">
        <v>3408</v>
      </c>
      <c r="Q75" s="21">
        <f t="shared" si="14"/>
        <v>1</v>
      </c>
      <c r="R75" s="663">
        <f t="shared" ca="1" si="15"/>
        <v>14190</v>
      </c>
      <c r="S75" s="316">
        <f t="shared" ca="1" si="16"/>
        <v>70</v>
      </c>
    </row>
    <row r="76" spans="1:19">
      <c r="A76" s="3520" t="str">
        <f>面积表!D71</f>
        <v>316</v>
      </c>
      <c r="B76" s="54">
        <f>面积表!E71</f>
        <v>68.78</v>
      </c>
      <c r="C76" s="21">
        <f t="shared" si="7"/>
        <v>1.01</v>
      </c>
      <c r="D76" s="2806" t="s">
        <v>4020</v>
      </c>
      <c r="E76" s="21">
        <f t="shared" si="8"/>
        <v>1</v>
      </c>
      <c r="F76" s="667" t="s">
        <v>21</v>
      </c>
      <c r="G76" s="21">
        <f t="shared" si="9"/>
        <v>1</v>
      </c>
      <c r="H76" s="667">
        <v>3</v>
      </c>
      <c r="I76" s="21">
        <f t="shared" si="10"/>
        <v>1</v>
      </c>
      <c r="J76" s="667"/>
      <c r="K76" s="21">
        <f t="shared" si="11"/>
        <v>1</v>
      </c>
      <c r="L76" s="667"/>
      <c r="M76" s="21">
        <f t="shared" si="12"/>
        <v>1</v>
      </c>
      <c r="N76" s="667"/>
      <c r="O76" s="21">
        <f t="shared" si="13"/>
        <v>1</v>
      </c>
      <c r="P76" s="667" t="s">
        <v>3408</v>
      </c>
      <c r="Q76" s="21">
        <f t="shared" si="14"/>
        <v>1</v>
      </c>
      <c r="R76" s="663">
        <f t="shared" ca="1" si="15"/>
        <v>14332</v>
      </c>
      <c r="S76" s="316">
        <f t="shared" ca="1" si="16"/>
        <v>99</v>
      </c>
    </row>
    <row r="77" spans="1:19">
      <c r="A77" s="3520" t="str">
        <f>面积表!D72</f>
        <v>317</v>
      </c>
      <c r="B77" s="54">
        <f>面积表!E72</f>
        <v>38.1</v>
      </c>
      <c r="C77" s="21">
        <f t="shared" si="7"/>
        <v>1</v>
      </c>
      <c r="D77" s="2806" t="s">
        <v>4020</v>
      </c>
      <c r="E77" s="21">
        <f t="shared" si="8"/>
        <v>1</v>
      </c>
      <c r="F77" s="667" t="s">
        <v>21</v>
      </c>
      <c r="G77" s="21">
        <f t="shared" si="9"/>
        <v>1</v>
      </c>
      <c r="H77" s="667">
        <v>3</v>
      </c>
      <c r="I77" s="21">
        <f t="shared" si="10"/>
        <v>1</v>
      </c>
      <c r="J77" s="667"/>
      <c r="K77" s="21">
        <f t="shared" si="11"/>
        <v>1</v>
      </c>
      <c r="L77" s="667"/>
      <c r="M77" s="21">
        <f t="shared" si="12"/>
        <v>1</v>
      </c>
      <c r="N77" s="667"/>
      <c r="O77" s="21">
        <f t="shared" si="13"/>
        <v>1</v>
      </c>
      <c r="P77" s="667" t="s">
        <v>3408</v>
      </c>
      <c r="Q77" s="21">
        <f t="shared" si="14"/>
        <v>1</v>
      </c>
      <c r="R77" s="663">
        <f t="shared" ca="1" si="15"/>
        <v>14190</v>
      </c>
      <c r="S77" s="316">
        <f t="shared" ca="1" si="16"/>
        <v>54</v>
      </c>
    </row>
    <row r="78" spans="1:19">
      <c r="A78" s="3520" t="str">
        <f>面积表!D73</f>
        <v>318</v>
      </c>
      <c r="B78" s="54">
        <f>面积表!E73</f>
        <v>41.4</v>
      </c>
      <c r="C78" s="21">
        <f t="shared" si="7"/>
        <v>1</v>
      </c>
      <c r="D78" s="2806" t="s">
        <v>4020</v>
      </c>
      <c r="E78" s="21">
        <f t="shared" si="8"/>
        <v>1</v>
      </c>
      <c r="F78" s="667" t="s">
        <v>21</v>
      </c>
      <c r="G78" s="21">
        <f t="shared" si="9"/>
        <v>1</v>
      </c>
      <c r="H78" s="667">
        <v>3</v>
      </c>
      <c r="I78" s="21">
        <f t="shared" si="10"/>
        <v>1</v>
      </c>
      <c r="J78" s="667"/>
      <c r="K78" s="21">
        <f t="shared" si="11"/>
        <v>1</v>
      </c>
      <c r="L78" s="667"/>
      <c r="M78" s="21">
        <f t="shared" si="12"/>
        <v>1</v>
      </c>
      <c r="N78" s="667"/>
      <c r="O78" s="21">
        <f t="shared" si="13"/>
        <v>1</v>
      </c>
      <c r="P78" s="667" t="s">
        <v>3408</v>
      </c>
      <c r="Q78" s="21">
        <f t="shared" si="14"/>
        <v>1</v>
      </c>
      <c r="R78" s="663">
        <f t="shared" ca="1" si="15"/>
        <v>14190</v>
      </c>
      <c r="S78" s="316">
        <f t="shared" ref="S78:S122" ca="1" si="17">ROUND(R78*B78/10000,0)</f>
        <v>59</v>
      </c>
    </row>
    <row r="79" spans="1:19">
      <c r="A79" s="3520" t="str">
        <f>面积表!D74</f>
        <v>319</v>
      </c>
      <c r="B79" s="54">
        <f>面积表!E74</f>
        <v>44.09</v>
      </c>
      <c r="C79" s="21">
        <f t="shared" si="7"/>
        <v>1</v>
      </c>
      <c r="D79" s="2806" t="s">
        <v>4020</v>
      </c>
      <c r="E79" s="21">
        <f t="shared" si="8"/>
        <v>1</v>
      </c>
      <c r="F79" s="667" t="s">
        <v>21</v>
      </c>
      <c r="G79" s="21">
        <f t="shared" si="9"/>
        <v>1</v>
      </c>
      <c r="H79" s="667">
        <v>3</v>
      </c>
      <c r="I79" s="21">
        <f t="shared" si="10"/>
        <v>1</v>
      </c>
      <c r="J79" s="667"/>
      <c r="K79" s="21">
        <f t="shared" si="11"/>
        <v>1</v>
      </c>
      <c r="L79" s="667"/>
      <c r="M79" s="21">
        <f t="shared" si="12"/>
        <v>1</v>
      </c>
      <c r="N79" s="667"/>
      <c r="O79" s="21">
        <f t="shared" si="13"/>
        <v>1</v>
      </c>
      <c r="P79" s="667" t="s">
        <v>3408</v>
      </c>
      <c r="Q79" s="21">
        <f t="shared" si="14"/>
        <v>1</v>
      </c>
      <c r="R79" s="663">
        <f t="shared" ca="1" si="15"/>
        <v>14190</v>
      </c>
      <c r="S79" s="316">
        <f t="shared" ca="1" si="17"/>
        <v>63</v>
      </c>
    </row>
    <row r="80" spans="1:19">
      <c r="A80" s="3520" t="str">
        <f>面积表!D75</f>
        <v>320</v>
      </c>
      <c r="B80" s="54">
        <f>面积表!E75</f>
        <v>46.17</v>
      </c>
      <c r="C80" s="21">
        <f t="shared" si="7"/>
        <v>1</v>
      </c>
      <c r="D80" s="2806" t="s">
        <v>4020</v>
      </c>
      <c r="E80" s="21">
        <f t="shared" si="8"/>
        <v>1</v>
      </c>
      <c r="F80" s="667" t="s">
        <v>21</v>
      </c>
      <c r="G80" s="21">
        <f t="shared" si="9"/>
        <v>1</v>
      </c>
      <c r="H80" s="667">
        <v>3</v>
      </c>
      <c r="I80" s="21">
        <f t="shared" si="10"/>
        <v>1</v>
      </c>
      <c r="J80" s="667"/>
      <c r="K80" s="21">
        <f t="shared" si="11"/>
        <v>1</v>
      </c>
      <c r="L80" s="667"/>
      <c r="M80" s="21">
        <f t="shared" si="12"/>
        <v>1</v>
      </c>
      <c r="N80" s="667"/>
      <c r="O80" s="21">
        <f t="shared" si="13"/>
        <v>1</v>
      </c>
      <c r="P80" s="667" t="s">
        <v>3408</v>
      </c>
      <c r="Q80" s="21">
        <f t="shared" si="14"/>
        <v>1</v>
      </c>
      <c r="R80" s="663">
        <f t="shared" ca="1" si="15"/>
        <v>14190</v>
      </c>
      <c r="S80" s="316">
        <f t="shared" ca="1" si="17"/>
        <v>66</v>
      </c>
    </row>
    <row r="81" spans="1:19">
      <c r="A81" s="3520" t="str">
        <f>面积表!D76</f>
        <v>321</v>
      </c>
      <c r="B81" s="54">
        <f>面积表!E76</f>
        <v>47.65</v>
      </c>
      <c r="C81" s="21">
        <f t="shared" si="7"/>
        <v>1</v>
      </c>
      <c r="D81" s="2806" t="s">
        <v>4020</v>
      </c>
      <c r="E81" s="21">
        <f t="shared" si="8"/>
        <v>1</v>
      </c>
      <c r="F81" s="667" t="s">
        <v>21</v>
      </c>
      <c r="G81" s="21">
        <f t="shared" si="9"/>
        <v>1</v>
      </c>
      <c r="H81" s="667">
        <v>3</v>
      </c>
      <c r="I81" s="21">
        <f t="shared" si="10"/>
        <v>1</v>
      </c>
      <c r="J81" s="667"/>
      <c r="K81" s="21">
        <f t="shared" si="11"/>
        <v>1</v>
      </c>
      <c r="L81" s="667"/>
      <c r="M81" s="21">
        <f t="shared" si="12"/>
        <v>1</v>
      </c>
      <c r="N81" s="667"/>
      <c r="O81" s="21">
        <f t="shared" si="13"/>
        <v>1</v>
      </c>
      <c r="P81" s="667" t="s">
        <v>3408</v>
      </c>
      <c r="Q81" s="21">
        <f t="shared" si="14"/>
        <v>1</v>
      </c>
      <c r="R81" s="663">
        <f t="shared" ca="1" si="15"/>
        <v>14190</v>
      </c>
      <c r="S81" s="316">
        <f t="shared" ca="1" si="17"/>
        <v>68</v>
      </c>
    </row>
    <row r="82" spans="1:19">
      <c r="A82" s="3520" t="str">
        <f>面积表!D77</f>
        <v>322</v>
      </c>
      <c r="B82" s="54">
        <f>面积表!E77</f>
        <v>48.6</v>
      </c>
      <c r="C82" s="21">
        <f t="shared" si="7"/>
        <v>1</v>
      </c>
      <c r="D82" s="2806" t="s">
        <v>4020</v>
      </c>
      <c r="E82" s="21">
        <f t="shared" si="8"/>
        <v>1</v>
      </c>
      <c r="F82" s="667" t="s">
        <v>21</v>
      </c>
      <c r="G82" s="21">
        <f t="shared" si="9"/>
        <v>1</v>
      </c>
      <c r="H82" s="667">
        <v>3</v>
      </c>
      <c r="I82" s="21">
        <f t="shared" si="10"/>
        <v>1</v>
      </c>
      <c r="J82" s="667"/>
      <c r="K82" s="21">
        <f t="shared" si="11"/>
        <v>1</v>
      </c>
      <c r="L82" s="667"/>
      <c r="M82" s="21">
        <f t="shared" si="12"/>
        <v>1</v>
      </c>
      <c r="N82" s="667"/>
      <c r="O82" s="21">
        <f t="shared" si="13"/>
        <v>1</v>
      </c>
      <c r="P82" s="667" t="s">
        <v>3408</v>
      </c>
      <c r="Q82" s="21">
        <f t="shared" si="14"/>
        <v>1</v>
      </c>
      <c r="R82" s="663">
        <f t="shared" ca="1" si="15"/>
        <v>14190</v>
      </c>
      <c r="S82" s="316">
        <f t="shared" ca="1" si="17"/>
        <v>69</v>
      </c>
    </row>
    <row r="83" spans="1:19">
      <c r="A83" s="3520" t="str">
        <f>面积表!D78</f>
        <v>323</v>
      </c>
      <c r="B83" s="54">
        <f>面积表!E78</f>
        <v>48.89</v>
      </c>
      <c r="C83" s="21">
        <f t="shared" si="7"/>
        <v>1</v>
      </c>
      <c r="D83" s="2806" t="s">
        <v>4020</v>
      </c>
      <c r="E83" s="21">
        <f t="shared" si="8"/>
        <v>1</v>
      </c>
      <c r="F83" s="667" t="s">
        <v>21</v>
      </c>
      <c r="G83" s="21">
        <f t="shared" si="9"/>
        <v>1</v>
      </c>
      <c r="H83" s="667">
        <v>3</v>
      </c>
      <c r="I83" s="21">
        <f t="shared" si="10"/>
        <v>1</v>
      </c>
      <c r="J83" s="667"/>
      <c r="K83" s="21">
        <f t="shared" si="11"/>
        <v>1</v>
      </c>
      <c r="L83" s="667"/>
      <c r="M83" s="21">
        <f t="shared" si="12"/>
        <v>1</v>
      </c>
      <c r="N83" s="667"/>
      <c r="O83" s="21">
        <f t="shared" si="13"/>
        <v>1</v>
      </c>
      <c r="P83" s="667" t="s">
        <v>3408</v>
      </c>
      <c r="Q83" s="21">
        <f t="shared" si="14"/>
        <v>1</v>
      </c>
      <c r="R83" s="663">
        <f t="shared" ca="1" si="15"/>
        <v>14190</v>
      </c>
      <c r="S83" s="316">
        <f t="shared" ca="1" si="17"/>
        <v>69</v>
      </c>
    </row>
    <row r="84" spans="1:19">
      <c r="A84" s="3520" t="str">
        <f>面积表!D79</f>
        <v>324</v>
      </c>
      <c r="B84" s="54">
        <f>面积表!E79</f>
        <v>48.59</v>
      </c>
      <c r="C84" s="21">
        <f t="shared" si="7"/>
        <v>1</v>
      </c>
      <c r="D84" s="2806" t="s">
        <v>4020</v>
      </c>
      <c r="E84" s="21">
        <f t="shared" si="8"/>
        <v>1</v>
      </c>
      <c r="F84" s="667" t="s">
        <v>21</v>
      </c>
      <c r="G84" s="21">
        <f t="shared" si="9"/>
        <v>1</v>
      </c>
      <c r="H84" s="667">
        <v>3</v>
      </c>
      <c r="I84" s="21">
        <f t="shared" si="10"/>
        <v>1</v>
      </c>
      <c r="J84" s="667"/>
      <c r="K84" s="21">
        <f t="shared" si="11"/>
        <v>1</v>
      </c>
      <c r="L84" s="667"/>
      <c r="M84" s="21">
        <f t="shared" si="12"/>
        <v>1</v>
      </c>
      <c r="N84" s="667"/>
      <c r="O84" s="21">
        <f t="shared" si="13"/>
        <v>1</v>
      </c>
      <c r="P84" s="667" t="s">
        <v>3408</v>
      </c>
      <c r="Q84" s="21">
        <f t="shared" si="14"/>
        <v>1</v>
      </c>
      <c r="R84" s="663">
        <f t="shared" ca="1" si="15"/>
        <v>14190</v>
      </c>
      <c r="S84" s="316">
        <f t="shared" ca="1" si="17"/>
        <v>69</v>
      </c>
    </row>
    <row r="85" spans="1:19">
      <c r="A85" s="3520" t="str">
        <f>面积表!D80</f>
        <v>325</v>
      </c>
      <c r="B85" s="54">
        <f>面积表!E80</f>
        <v>47.73</v>
      </c>
      <c r="C85" s="21">
        <f t="shared" si="7"/>
        <v>1</v>
      </c>
      <c r="D85" s="2806" t="s">
        <v>4020</v>
      </c>
      <c r="E85" s="21">
        <f t="shared" si="8"/>
        <v>1</v>
      </c>
      <c r="F85" s="667" t="s">
        <v>21</v>
      </c>
      <c r="G85" s="21">
        <f t="shared" si="9"/>
        <v>1</v>
      </c>
      <c r="H85" s="667">
        <v>3</v>
      </c>
      <c r="I85" s="21">
        <f t="shared" si="10"/>
        <v>1</v>
      </c>
      <c r="J85" s="667"/>
      <c r="K85" s="21">
        <f t="shared" si="11"/>
        <v>1</v>
      </c>
      <c r="L85" s="667"/>
      <c r="M85" s="21">
        <f t="shared" si="12"/>
        <v>1</v>
      </c>
      <c r="N85" s="667"/>
      <c r="O85" s="21">
        <f t="shared" si="13"/>
        <v>1</v>
      </c>
      <c r="P85" s="667" t="s">
        <v>3408</v>
      </c>
      <c r="Q85" s="21">
        <f t="shared" si="14"/>
        <v>1</v>
      </c>
      <c r="R85" s="663">
        <f t="shared" ca="1" si="15"/>
        <v>14190</v>
      </c>
      <c r="S85" s="316">
        <f t="shared" ca="1" si="17"/>
        <v>68</v>
      </c>
    </row>
    <row r="86" spans="1:19">
      <c r="A86" s="3520" t="str">
        <f>面积表!D81</f>
        <v>326</v>
      </c>
      <c r="B86" s="54">
        <f>面积表!E81</f>
        <v>70.2</v>
      </c>
      <c r="C86" s="21">
        <f t="shared" si="7"/>
        <v>1.01</v>
      </c>
      <c r="D86" s="2806" t="s">
        <v>4020</v>
      </c>
      <c r="E86" s="21">
        <f t="shared" si="8"/>
        <v>1</v>
      </c>
      <c r="F86" s="667" t="s">
        <v>21</v>
      </c>
      <c r="G86" s="21">
        <f t="shared" si="9"/>
        <v>1</v>
      </c>
      <c r="H86" s="667">
        <v>3</v>
      </c>
      <c r="I86" s="21">
        <f t="shared" si="10"/>
        <v>1</v>
      </c>
      <c r="J86" s="667"/>
      <c r="K86" s="21">
        <f t="shared" si="11"/>
        <v>1</v>
      </c>
      <c r="L86" s="667"/>
      <c r="M86" s="21">
        <f t="shared" si="12"/>
        <v>1</v>
      </c>
      <c r="N86" s="667"/>
      <c r="O86" s="21">
        <f t="shared" si="13"/>
        <v>1</v>
      </c>
      <c r="P86" s="667" t="s">
        <v>3408</v>
      </c>
      <c r="Q86" s="21">
        <f t="shared" si="14"/>
        <v>1</v>
      </c>
      <c r="R86" s="663">
        <f t="shared" ca="1" si="15"/>
        <v>14332</v>
      </c>
      <c r="S86" s="316">
        <f t="shared" ca="1" si="17"/>
        <v>101</v>
      </c>
    </row>
    <row r="87" spans="1:19">
      <c r="A87" s="3520" t="str">
        <f>面积表!D82</f>
        <v>401</v>
      </c>
      <c r="B87" s="54">
        <f>面积表!E82</f>
        <v>51.46</v>
      </c>
      <c r="C87" s="21">
        <f t="shared" si="7"/>
        <v>1</v>
      </c>
      <c r="D87" s="2806" t="s">
        <v>4020</v>
      </c>
      <c r="E87" s="21">
        <f t="shared" si="8"/>
        <v>1</v>
      </c>
      <c r="F87" s="667" t="s">
        <v>21</v>
      </c>
      <c r="G87" s="21">
        <f t="shared" si="9"/>
        <v>1</v>
      </c>
      <c r="H87" s="667">
        <v>3</v>
      </c>
      <c r="I87" s="21">
        <f t="shared" si="10"/>
        <v>1</v>
      </c>
      <c r="J87" s="667"/>
      <c r="K87" s="21">
        <f t="shared" si="11"/>
        <v>1</v>
      </c>
      <c r="L87" s="667"/>
      <c r="M87" s="21">
        <f t="shared" si="12"/>
        <v>1</v>
      </c>
      <c r="N87" s="667"/>
      <c r="O87" s="21">
        <f t="shared" si="13"/>
        <v>1</v>
      </c>
      <c r="P87" s="667" t="s">
        <v>3408</v>
      </c>
      <c r="Q87" s="21">
        <f t="shared" si="14"/>
        <v>1</v>
      </c>
      <c r="R87" s="663">
        <f t="shared" ca="1" si="15"/>
        <v>14190</v>
      </c>
      <c r="S87" s="316">
        <f t="shared" ca="1" si="17"/>
        <v>73</v>
      </c>
    </row>
    <row r="88" spans="1:19">
      <c r="A88" s="3520" t="str">
        <f>面积表!D83</f>
        <v>402</v>
      </c>
      <c r="B88" s="54">
        <f>面积表!E83</f>
        <v>49.62</v>
      </c>
      <c r="C88" s="21">
        <f t="shared" si="7"/>
        <v>1</v>
      </c>
      <c r="D88" s="2806" t="s">
        <v>4020</v>
      </c>
      <c r="E88" s="21">
        <f t="shared" si="8"/>
        <v>1</v>
      </c>
      <c r="F88" s="667" t="s">
        <v>21</v>
      </c>
      <c r="G88" s="21">
        <f t="shared" si="9"/>
        <v>1</v>
      </c>
      <c r="H88" s="667">
        <v>3</v>
      </c>
      <c r="I88" s="21">
        <f t="shared" si="10"/>
        <v>1</v>
      </c>
      <c r="J88" s="667"/>
      <c r="K88" s="21">
        <f t="shared" si="11"/>
        <v>1</v>
      </c>
      <c r="L88" s="667"/>
      <c r="M88" s="21">
        <f t="shared" si="12"/>
        <v>1</v>
      </c>
      <c r="N88" s="667"/>
      <c r="O88" s="21">
        <f t="shared" si="13"/>
        <v>1</v>
      </c>
      <c r="P88" s="667" t="s">
        <v>3408</v>
      </c>
      <c r="Q88" s="21">
        <f t="shared" si="14"/>
        <v>1</v>
      </c>
      <c r="R88" s="663">
        <f t="shared" ca="1" si="15"/>
        <v>14190</v>
      </c>
      <c r="S88" s="316">
        <f t="shared" ca="1" si="17"/>
        <v>70</v>
      </c>
    </row>
    <row r="89" spans="1:19">
      <c r="A89" s="3520" t="str">
        <f>面积表!D84</f>
        <v>403</v>
      </c>
      <c r="B89" s="54">
        <f>面积表!E84</f>
        <v>49.62</v>
      </c>
      <c r="C89" s="21">
        <f t="shared" si="7"/>
        <v>1</v>
      </c>
      <c r="D89" s="2806" t="s">
        <v>4020</v>
      </c>
      <c r="E89" s="21">
        <f t="shared" si="8"/>
        <v>1</v>
      </c>
      <c r="F89" s="667" t="s">
        <v>21</v>
      </c>
      <c r="G89" s="21">
        <f t="shared" si="9"/>
        <v>1</v>
      </c>
      <c r="H89" s="667">
        <v>3</v>
      </c>
      <c r="I89" s="21">
        <f t="shared" si="10"/>
        <v>1</v>
      </c>
      <c r="J89" s="667"/>
      <c r="K89" s="21">
        <f t="shared" si="11"/>
        <v>1</v>
      </c>
      <c r="L89" s="667"/>
      <c r="M89" s="21">
        <f t="shared" si="12"/>
        <v>1</v>
      </c>
      <c r="N89" s="667"/>
      <c r="O89" s="21">
        <f t="shared" si="13"/>
        <v>1</v>
      </c>
      <c r="P89" s="667" t="s">
        <v>3408</v>
      </c>
      <c r="Q89" s="21">
        <f t="shared" si="14"/>
        <v>1</v>
      </c>
      <c r="R89" s="663">
        <f t="shared" ca="1" si="15"/>
        <v>14190</v>
      </c>
      <c r="S89" s="316">
        <f t="shared" ca="1" si="17"/>
        <v>70</v>
      </c>
    </row>
    <row r="90" spans="1:19">
      <c r="A90" s="3520" t="str">
        <f>面积表!D85</f>
        <v>404</v>
      </c>
      <c r="B90" s="54">
        <f>面积表!E85</f>
        <v>49.62</v>
      </c>
      <c r="C90" s="21">
        <f t="shared" ref="C90:C153" si="18">IF(B90="",1,(LOOKUP(B90,$3:$3,$4:$4)-LOOKUP($B$24,$3:$3,$4:$4)+100)/100)</f>
        <v>1</v>
      </c>
      <c r="D90" s="2806" t="s">
        <v>4020</v>
      </c>
      <c r="E90" s="21">
        <f t="shared" ref="E90:E153" si="19">(SUMIF($5:$5,D90,$6:$6)-SUMIF($5:$5,$D$24,$6:$6)+100)/100</f>
        <v>1</v>
      </c>
      <c r="F90" s="667" t="s">
        <v>21</v>
      </c>
      <c r="G90" s="21">
        <f t="shared" ref="G90:G153" si="20">(SUMIF($7:$7,F90,$8:$8)-SUMIF($7:$7,$F$24,$8:$8)+100)/100</f>
        <v>1</v>
      </c>
      <c r="H90" s="667">
        <v>3</v>
      </c>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t="s">
        <v>3408</v>
      </c>
      <c r="Q90" s="21">
        <f t="shared" ref="Q90:Q153" si="25">(SUMIF($17:$17,P90,$18:$18)-SUMIF($17:$17,$P$24,$18:$18)+100)/100</f>
        <v>1</v>
      </c>
      <c r="R90" s="663">
        <f t="shared" ref="R90:R153" ca="1" si="26">IF(B90="",0,ROUND($R$24*C90*E90*G90*I90*K90*M90*O90*Q90,0))</f>
        <v>14190</v>
      </c>
      <c r="S90" s="316">
        <f t="shared" ca="1" si="17"/>
        <v>70</v>
      </c>
    </row>
    <row r="91" spans="1:19">
      <c r="A91" s="3520" t="str">
        <f>面积表!D86</f>
        <v>405</v>
      </c>
      <c r="B91" s="54">
        <f>面积表!E86</f>
        <v>49.62</v>
      </c>
      <c r="C91" s="21">
        <f t="shared" si="18"/>
        <v>1</v>
      </c>
      <c r="D91" s="2806" t="s">
        <v>4020</v>
      </c>
      <c r="E91" s="21">
        <f t="shared" si="19"/>
        <v>1</v>
      </c>
      <c r="F91" s="667" t="s">
        <v>21</v>
      </c>
      <c r="G91" s="21">
        <f t="shared" si="20"/>
        <v>1</v>
      </c>
      <c r="H91" s="667">
        <v>3</v>
      </c>
      <c r="I91" s="21">
        <f t="shared" si="21"/>
        <v>1</v>
      </c>
      <c r="J91" s="667"/>
      <c r="K91" s="21">
        <f t="shared" si="22"/>
        <v>1</v>
      </c>
      <c r="L91" s="667"/>
      <c r="M91" s="21">
        <f t="shared" si="23"/>
        <v>1</v>
      </c>
      <c r="N91" s="667"/>
      <c r="O91" s="21">
        <f t="shared" si="24"/>
        <v>1</v>
      </c>
      <c r="P91" s="667" t="s">
        <v>3408</v>
      </c>
      <c r="Q91" s="21">
        <f t="shared" si="25"/>
        <v>1</v>
      </c>
      <c r="R91" s="663">
        <f t="shared" ca="1" si="26"/>
        <v>14190</v>
      </c>
      <c r="S91" s="316">
        <f t="shared" ca="1" si="17"/>
        <v>70</v>
      </c>
    </row>
    <row r="92" spans="1:19">
      <c r="A92" s="3520" t="str">
        <f>面积表!D87</f>
        <v>406</v>
      </c>
      <c r="B92" s="54">
        <f>面积表!E87</f>
        <v>49.62</v>
      </c>
      <c r="C92" s="21">
        <f t="shared" si="18"/>
        <v>1</v>
      </c>
      <c r="D92" s="2806" t="s">
        <v>4020</v>
      </c>
      <c r="E92" s="21">
        <f t="shared" si="19"/>
        <v>1</v>
      </c>
      <c r="F92" s="667" t="s">
        <v>21</v>
      </c>
      <c r="G92" s="21">
        <f t="shared" si="20"/>
        <v>1</v>
      </c>
      <c r="H92" s="667">
        <v>3</v>
      </c>
      <c r="I92" s="21">
        <f t="shared" si="21"/>
        <v>1</v>
      </c>
      <c r="J92" s="667"/>
      <c r="K92" s="21">
        <f t="shared" si="22"/>
        <v>1</v>
      </c>
      <c r="L92" s="667"/>
      <c r="M92" s="21">
        <f t="shared" si="23"/>
        <v>1</v>
      </c>
      <c r="N92" s="667"/>
      <c r="O92" s="21">
        <f t="shared" si="24"/>
        <v>1</v>
      </c>
      <c r="P92" s="667" t="s">
        <v>3408</v>
      </c>
      <c r="Q92" s="21">
        <f t="shared" si="25"/>
        <v>1</v>
      </c>
      <c r="R92" s="663">
        <f t="shared" ca="1" si="26"/>
        <v>14190</v>
      </c>
      <c r="S92" s="316">
        <f t="shared" ca="1" si="17"/>
        <v>70</v>
      </c>
    </row>
    <row r="93" spans="1:19">
      <c r="A93" s="3520" t="str">
        <f>面积表!D88</f>
        <v>407</v>
      </c>
      <c r="B93" s="54">
        <f>面积表!E88</f>
        <v>49.62</v>
      </c>
      <c r="C93" s="21">
        <f t="shared" si="18"/>
        <v>1</v>
      </c>
      <c r="D93" s="2806" t="s">
        <v>4020</v>
      </c>
      <c r="E93" s="21">
        <f t="shared" si="19"/>
        <v>1</v>
      </c>
      <c r="F93" s="667" t="s">
        <v>21</v>
      </c>
      <c r="G93" s="21">
        <f t="shared" si="20"/>
        <v>1</v>
      </c>
      <c r="H93" s="667">
        <v>3</v>
      </c>
      <c r="I93" s="21">
        <f t="shared" si="21"/>
        <v>1</v>
      </c>
      <c r="J93" s="667"/>
      <c r="K93" s="21">
        <f t="shared" si="22"/>
        <v>1</v>
      </c>
      <c r="L93" s="667"/>
      <c r="M93" s="21">
        <f t="shared" si="23"/>
        <v>1</v>
      </c>
      <c r="N93" s="667"/>
      <c r="O93" s="21">
        <f t="shared" si="24"/>
        <v>1</v>
      </c>
      <c r="P93" s="667" t="s">
        <v>3408</v>
      </c>
      <c r="Q93" s="21">
        <f t="shared" si="25"/>
        <v>1</v>
      </c>
      <c r="R93" s="663">
        <f t="shared" ca="1" si="26"/>
        <v>14190</v>
      </c>
      <c r="S93" s="316">
        <f t="shared" ca="1" si="17"/>
        <v>70</v>
      </c>
    </row>
    <row r="94" spans="1:19">
      <c r="A94" s="3520" t="str">
        <f>面积表!D89</f>
        <v>408</v>
      </c>
      <c r="B94" s="54">
        <f>面积表!E89</f>
        <v>49.62</v>
      </c>
      <c r="C94" s="21">
        <f t="shared" si="18"/>
        <v>1</v>
      </c>
      <c r="D94" s="2806" t="s">
        <v>4020</v>
      </c>
      <c r="E94" s="21">
        <f t="shared" si="19"/>
        <v>1</v>
      </c>
      <c r="F94" s="667" t="s">
        <v>21</v>
      </c>
      <c r="G94" s="21">
        <f t="shared" si="20"/>
        <v>1</v>
      </c>
      <c r="H94" s="667">
        <v>3</v>
      </c>
      <c r="I94" s="21">
        <f t="shared" si="21"/>
        <v>1</v>
      </c>
      <c r="J94" s="667"/>
      <c r="K94" s="21">
        <f t="shared" si="22"/>
        <v>1</v>
      </c>
      <c r="L94" s="667"/>
      <c r="M94" s="21">
        <f t="shared" si="23"/>
        <v>1</v>
      </c>
      <c r="N94" s="667"/>
      <c r="O94" s="21">
        <f t="shared" si="24"/>
        <v>1</v>
      </c>
      <c r="P94" s="667" t="s">
        <v>3408</v>
      </c>
      <c r="Q94" s="21">
        <f t="shared" si="25"/>
        <v>1</v>
      </c>
      <c r="R94" s="663">
        <f t="shared" ca="1" si="26"/>
        <v>14190</v>
      </c>
      <c r="S94" s="316">
        <f t="shared" ca="1" si="17"/>
        <v>70</v>
      </c>
    </row>
    <row r="95" spans="1:19">
      <c r="A95" s="3520" t="str">
        <f>面积表!D90</f>
        <v>409</v>
      </c>
      <c r="B95" s="54">
        <f>面积表!E90</f>
        <v>49.62</v>
      </c>
      <c r="C95" s="21">
        <f t="shared" si="18"/>
        <v>1</v>
      </c>
      <c r="D95" s="2806" t="s">
        <v>4020</v>
      </c>
      <c r="E95" s="21">
        <f t="shared" si="19"/>
        <v>1</v>
      </c>
      <c r="F95" s="667" t="s">
        <v>21</v>
      </c>
      <c r="G95" s="21">
        <f t="shared" si="20"/>
        <v>1</v>
      </c>
      <c r="H95" s="667">
        <v>3</v>
      </c>
      <c r="I95" s="21">
        <f t="shared" si="21"/>
        <v>1</v>
      </c>
      <c r="J95" s="667"/>
      <c r="K95" s="21">
        <f t="shared" si="22"/>
        <v>1</v>
      </c>
      <c r="L95" s="667"/>
      <c r="M95" s="21">
        <f t="shared" si="23"/>
        <v>1</v>
      </c>
      <c r="N95" s="667"/>
      <c r="O95" s="21">
        <f t="shared" si="24"/>
        <v>1</v>
      </c>
      <c r="P95" s="667" t="s">
        <v>3408</v>
      </c>
      <c r="Q95" s="21">
        <f t="shared" si="25"/>
        <v>1</v>
      </c>
      <c r="R95" s="663">
        <f t="shared" ca="1" si="26"/>
        <v>14190</v>
      </c>
      <c r="S95" s="316">
        <f t="shared" ca="1" si="17"/>
        <v>70</v>
      </c>
    </row>
    <row r="96" spans="1:19">
      <c r="A96" s="3520" t="str">
        <f>面积表!D91</f>
        <v>410</v>
      </c>
      <c r="B96" s="54">
        <f>面积表!E91</f>
        <v>49.62</v>
      </c>
      <c r="C96" s="21">
        <f t="shared" si="18"/>
        <v>1</v>
      </c>
      <c r="D96" s="2806" t="s">
        <v>4020</v>
      </c>
      <c r="E96" s="21">
        <f t="shared" si="19"/>
        <v>1</v>
      </c>
      <c r="F96" s="667" t="s">
        <v>21</v>
      </c>
      <c r="G96" s="21">
        <f t="shared" si="20"/>
        <v>1</v>
      </c>
      <c r="H96" s="667">
        <v>3</v>
      </c>
      <c r="I96" s="21">
        <f t="shared" si="21"/>
        <v>1</v>
      </c>
      <c r="J96" s="667"/>
      <c r="K96" s="21">
        <f t="shared" si="22"/>
        <v>1</v>
      </c>
      <c r="L96" s="667"/>
      <c r="M96" s="21">
        <f t="shared" si="23"/>
        <v>1</v>
      </c>
      <c r="N96" s="667"/>
      <c r="O96" s="21">
        <f t="shared" si="24"/>
        <v>1</v>
      </c>
      <c r="P96" s="667" t="s">
        <v>3408</v>
      </c>
      <c r="Q96" s="21">
        <f t="shared" si="25"/>
        <v>1</v>
      </c>
      <c r="R96" s="663">
        <f t="shared" ca="1" si="26"/>
        <v>14190</v>
      </c>
      <c r="S96" s="316">
        <f t="shared" ca="1" si="17"/>
        <v>70</v>
      </c>
    </row>
    <row r="97" spans="1:19">
      <c r="A97" s="3520" t="str">
        <f>面积表!D92</f>
        <v>411</v>
      </c>
      <c r="B97" s="54">
        <f>面积表!E92</f>
        <v>49.62</v>
      </c>
      <c r="C97" s="21">
        <f t="shared" si="18"/>
        <v>1</v>
      </c>
      <c r="D97" s="2806" t="s">
        <v>4020</v>
      </c>
      <c r="E97" s="21">
        <f t="shared" si="19"/>
        <v>1</v>
      </c>
      <c r="F97" s="667" t="s">
        <v>21</v>
      </c>
      <c r="G97" s="21">
        <f t="shared" si="20"/>
        <v>1</v>
      </c>
      <c r="H97" s="667">
        <v>3</v>
      </c>
      <c r="I97" s="21">
        <f t="shared" si="21"/>
        <v>1</v>
      </c>
      <c r="J97" s="667"/>
      <c r="K97" s="21">
        <f t="shared" si="22"/>
        <v>1</v>
      </c>
      <c r="L97" s="667"/>
      <c r="M97" s="21">
        <f t="shared" si="23"/>
        <v>1</v>
      </c>
      <c r="N97" s="667"/>
      <c r="O97" s="21">
        <f t="shared" si="24"/>
        <v>1</v>
      </c>
      <c r="P97" s="667" t="s">
        <v>3408</v>
      </c>
      <c r="Q97" s="21">
        <f t="shared" si="25"/>
        <v>1</v>
      </c>
      <c r="R97" s="663">
        <f t="shared" ca="1" si="26"/>
        <v>14190</v>
      </c>
      <c r="S97" s="316">
        <f t="shared" ca="1" si="17"/>
        <v>70</v>
      </c>
    </row>
    <row r="98" spans="1:19">
      <c r="A98" s="3520" t="str">
        <f>面积表!D93</f>
        <v>412</v>
      </c>
      <c r="B98" s="54">
        <f>面积表!E93</f>
        <v>49.62</v>
      </c>
      <c r="C98" s="21">
        <f t="shared" si="18"/>
        <v>1</v>
      </c>
      <c r="D98" s="2806" t="s">
        <v>4020</v>
      </c>
      <c r="E98" s="21">
        <f t="shared" si="19"/>
        <v>1</v>
      </c>
      <c r="F98" s="667" t="s">
        <v>21</v>
      </c>
      <c r="G98" s="21">
        <f t="shared" si="20"/>
        <v>1</v>
      </c>
      <c r="H98" s="667">
        <v>3</v>
      </c>
      <c r="I98" s="21">
        <f t="shared" si="21"/>
        <v>1</v>
      </c>
      <c r="J98" s="667"/>
      <c r="K98" s="21">
        <f t="shared" si="22"/>
        <v>1</v>
      </c>
      <c r="L98" s="667"/>
      <c r="M98" s="21">
        <f t="shared" si="23"/>
        <v>1</v>
      </c>
      <c r="N98" s="667"/>
      <c r="O98" s="21">
        <f t="shared" si="24"/>
        <v>1</v>
      </c>
      <c r="P98" s="667" t="s">
        <v>3408</v>
      </c>
      <c r="Q98" s="21">
        <f t="shared" si="25"/>
        <v>1</v>
      </c>
      <c r="R98" s="663">
        <f t="shared" ca="1" si="26"/>
        <v>14190</v>
      </c>
      <c r="S98" s="316">
        <f t="shared" ca="1" si="17"/>
        <v>70</v>
      </c>
    </row>
    <row r="99" spans="1:19">
      <c r="A99" s="3520" t="str">
        <f>面积表!D94</f>
        <v>413</v>
      </c>
      <c r="B99" s="54">
        <f>面积表!E94</f>
        <v>49.62</v>
      </c>
      <c r="C99" s="21">
        <f t="shared" si="18"/>
        <v>1</v>
      </c>
      <c r="D99" s="2806" t="s">
        <v>4020</v>
      </c>
      <c r="E99" s="21">
        <f t="shared" si="19"/>
        <v>1</v>
      </c>
      <c r="F99" s="667" t="s">
        <v>21</v>
      </c>
      <c r="G99" s="21">
        <f t="shared" si="20"/>
        <v>1</v>
      </c>
      <c r="H99" s="667">
        <v>3</v>
      </c>
      <c r="I99" s="21">
        <f t="shared" si="21"/>
        <v>1</v>
      </c>
      <c r="J99" s="667"/>
      <c r="K99" s="21">
        <f t="shared" si="22"/>
        <v>1</v>
      </c>
      <c r="L99" s="667"/>
      <c r="M99" s="21">
        <f t="shared" si="23"/>
        <v>1</v>
      </c>
      <c r="N99" s="667"/>
      <c r="O99" s="21">
        <f t="shared" si="24"/>
        <v>1</v>
      </c>
      <c r="P99" s="667" t="s">
        <v>3408</v>
      </c>
      <c r="Q99" s="21">
        <f t="shared" si="25"/>
        <v>1</v>
      </c>
      <c r="R99" s="663">
        <f t="shared" ca="1" si="26"/>
        <v>14190</v>
      </c>
      <c r="S99" s="316">
        <f t="shared" ca="1" si="17"/>
        <v>70</v>
      </c>
    </row>
    <row r="100" spans="1:19">
      <c r="A100" s="3520" t="str">
        <f>面积表!D95</f>
        <v>414</v>
      </c>
      <c r="B100" s="54">
        <f>面积表!E95</f>
        <v>49.62</v>
      </c>
      <c r="C100" s="21">
        <f t="shared" si="18"/>
        <v>1</v>
      </c>
      <c r="D100" s="2806" t="s">
        <v>4020</v>
      </c>
      <c r="E100" s="21">
        <f t="shared" si="19"/>
        <v>1</v>
      </c>
      <c r="F100" s="667" t="s">
        <v>21</v>
      </c>
      <c r="G100" s="21">
        <f t="shared" si="20"/>
        <v>1</v>
      </c>
      <c r="H100" s="667">
        <v>3</v>
      </c>
      <c r="I100" s="21">
        <f t="shared" si="21"/>
        <v>1</v>
      </c>
      <c r="J100" s="667"/>
      <c r="K100" s="21">
        <f t="shared" si="22"/>
        <v>1</v>
      </c>
      <c r="L100" s="667"/>
      <c r="M100" s="21">
        <f t="shared" si="23"/>
        <v>1</v>
      </c>
      <c r="N100" s="667"/>
      <c r="O100" s="21">
        <f t="shared" si="24"/>
        <v>1</v>
      </c>
      <c r="P100" s="667" t="s">
        <v>3408</v>
      </c>
      <c r="Q100" s="21">
        <f t="shared" si="25"/>
        <v>1</v>
      </c>
      <c r="R100" s="663">
        <f t="shared" ca="1" si="26"/>
        <v>14190</v>
      </c>
      <c r="S100" s="316">
        <f t="shared" ca="1" si="17"/>
        <v>70</v>
      </c>
    </row>
    <row r="101" spans="1:19">
      <c r="A101" s="3520" t="str">
        <f>面积表!D96</f>
        <v>415</v>
      </c>
      <c r="B101" s="54">
        <f>面积表!E96</f>
        <v>49.62</v>
      </c>
      <c r="C101" s="21">
        <f t="shared" si="18"/>
        <v>1</v>
      </c>
      <c r="D101" s="2806" t="s">
        <v>4020</v>
      </c>
      <c r="E101" s="21">
        <f t="shared" si="19"/>
        <v>1</v>
      </c>
      <c r="F101" s="667" t="s">
        <v>21</v>
      </c>
      <c r="G101" s="21">
        <f t="shared" si="20"/>
        <v>1</v>
      </c>
      <c r="H101" s="667">
        <v>3</v>
      </c>
      <c r="I101" s="21">
        <f t="shared" si="21"/>
        <v>1</v>
      </c>
      <c r="J101" s="667"/>
      <c r="K101" s="21">
        <f t="shared" si="22"/>
        <v>1</v>
      </c>
      <c r="L101" s="667"/>
      <c r="M101" s="21">
        <f t="shared" si="23"/>
        <v>1</v>
      </c>
      <c r="N101" s="667"/>
      <c r="O101" s="21">
        <f t="shared" si="24"/>
        <v>1</v>
      </c>
      <c r="P101" s="667" t="s">
        <v>3408</v>
      </c>
      <c r="Q101" s="21">
        <f t="shared" si="25"/>
        <v>1</v>
      </c>
      <c r="R101" s="663">
        <f t="shared" ca="1" si="26"/>
        <v>14190</v>
      </c>
      <c r="S101" s="316">
        <f t="shared" ca="1" si="17"/>
        <v>70</v>
      </c>
    </row>
    <row r="102" spans="1:19">
      <c r="A102" s="3520" t="str">
        <f>面积表!D97</f>
        <v>416</v>
      </c>
      <c r="B102" s="54">
        <f>面积表!E97</f>
        <v>68.78</v>
      </c>
      <c r="C102" s="21">
        <f t="shared" si="18"/>
        <v>1.01</v>
      </c>
      <c r="D102" s="2806" t="s">
        <v>4020</v>
      </c>
      <c r="E102" s="21">
        <f t="shared" si="19"/>
        <v>1</v>
      </c>
      <c r="F102" s="667" t="s">
        <v>21</v>
      </c>
      <c r="G102" s="21">
        <f t="shared" si="20"/>
        <v>1</v>
      </c>
      <c r="H102" s="667">
        <v>3</v>
      </c>
      <c r="I102" s="21">
        <f t="shared" si="21"/>
        <v>1</v>
      </c>
      <c r="J102" s="667"/>
      <c r="K102" s="21">
        <f t="shared" si="22"/>
        <v>1</v>
      </c>
      <c r="L102" s="667"/>
      <c r="M102" s="21">
        <f t="shared" si="23"/>
        <v>1</v>
      </c>
      <c r="N102" s="667"/>
      <c r="O102" s="21">
        <f t="shared" si="24"/>
        <v>1</v>
      </c>
      <c r="P102" s="667" t="s">
        <v>3408</v>
      </c>
      <c r="Q102" s="21">
        <f t="shared" si="25"/>
        <v>1</v>
      </c>
      <c r="R102" s="663">
        <f t="shared" ca="1" si="26"/>
        <v>14332</v>
      </c>
      <c r="S102" s="316">
        <f t="shared" ca="1" si="17"/>
        <v>99</v>
      </c>
    </row>
    <row r="103" spans="1:19">
      <c r="A103" s="3520" t="str">
        <f>面积表!D98</f>
        <v>417</v>
      </c>
      <c r="B103" s="54">
        <f>面积表!E98</f>
        <v>38.1</v>
      </c>
      <c r="C103" s="21">
        <f t="shared" si="18"/>
        <v>1</v>
      </c>
      <c r="D103" s="2806" t="s">
        <v>4020</v>
      </c>
      <c r="E103" s="21">
        <f t="shared" si="19"/>
        <v>1</v>
      </c>
      <c r="F103" s="667" t="s">
        <v>21</v>
      </c>
      <c r="G103" s="21">
        <f t="shared" si="20"/>
        <v>1</v>
      </c>
      <c r="H103" s="667">
        <v>3</v>
      </c>
      <c r="I103" s="21">
        <f t="shared" si="21"/>
        <v>1</v>
      </c>
      <c r="J103" s="667"/>
      <c r="K103" s="21">
        <f t="shared" si="22"/>
        <v>1</v>
      </c>
      <c r="L103" s="667"/>
      <c r="M103" s="21">
        <f t="shared" si="23"/>
        <v>1</v>
      </c>
      <c r="N103" s="667"/>
      <c r="O103" s="21">
        <f t="shared" si="24"/>
        <v>1</v>
      </c>
      <c r="P103" s="667" t="s">
        <v>3408</v>
      </c>
      <c r="Q103" s="21">
        <f t="shared" si="25"/>
        <v>1</v>
      </c>
      <c r="R103" s="663">
        <f t="shared" ca="1" si="26"/>
        <v>14190</v>
      </c>
      <c r="S103" s="316">
        <f t="shared" ca="1" si="17"/>
        <v>54</v>
      </c>
    </row>
    <row r="104" spans="1:19">
      <c r="A104" s="3520" t="str">
        <f>面积表!D99</f>
        <v>418</v>
      </c>
      <c r="B104" s="54">
        <f>面积表!E99</f>
        <v>41.4</v>
      </c>
      <c r="C104" s="21">
        <f t="shared" si="18"/>
        <v>1</v>
      </c>
      <c r="D104" s="2806" t="s">
        <v>4020</v>
      </c>
      <c r="E104" s="21">
        <f t="shared" si="19"/>
        <v>1</v>
      </c>
      <c r="F104" s="667" t="s">
        <v>21</v>
      </c>
      <c r="G104" s="21">
        <f t="shared" si="20"/>
        <v>1</v>
      </c>
      <c r="H104" s="667">
        <v>3</v>
      </c>
      <c r="I104" s="21">
        <f t="shared" si="21"/>
        <v>1</v>
      </c>
      <c r="J104" s="667"/>
      <c r="K104" s="21">
        <f t="shared" si="22"/>
        <v>1</v>
      </c>
      <c r="L104" s="667"/>
      <c r="M104" s="21">
        <f t="shared" si="23"/>
        <v>1</v>
      </c>
      <c r="N104" s="667"/>
      <c r="O104" s="21">
        <f t="shared" si="24"/>
        <v>1</v>
      </c>
      <c r="P104" s="667" t="s">
        <v>3408</v>
      </c>
      <c r="Q104" s="21">
        <f t="shared" si="25"/>
        <v>1</v>
      </c>
      <c r="R104" s="663">
        <f t="shared" ca="1" si="26"/>
        <v>14190</v>
      </c>
      <c r="S104" s="316">
        <f t="shared" ca="1" si="17"/>
        <v>59</v>
      </c>
    </row>
    <row r="105" spans="1:19">
      <c r="A105" s="3520" t="str">
        <f>面积表!D100</f>
        <v>419</v>
      </c>
      <c r="B105" s="54">
        <f>面积表!E100</f>
        <v>44.09</v>
      </c>
      <c r="C105" s="21">
        <f t="shared" si="18"/>
        <v>1</v>
      </c>
      <c r="D105" s="2806" t="s">
        <v>4020</v>
      </c>
      <c r="E105" s="21">
        <f t="shared" si="19"/>
        <v>1</v>
      </c>
      <c r="F105" s="667" t="s">
        <v>21</v>
      </c>
      <c r="G105" s="21">
        <f t="shared" si="20"/>
        <v>1</v>
      </c>
      <c r="H105" s="667">
        <v>3</v>
      </c>
      <c r="I105" s="21">
        <f t="shared" si="21"/>
        <v>1</v>
      </c>
      <c r="J105" s="667"/>
      <c r="K105" s="21">
        <f t="shared" si="22"/>
        <v>1</v>
      </c>
      <c r="L105" s="667"/>
      <c r="M105" s="21">
        <f t="shared" si="23"/>
        <v>1</v>
      </c>
      <c r="N105" s="667"/>
      <c r="O105" s="21">
        <f t="shared" si="24"/>
        <v>1</v>
      </c>
      <c r="P105" s="667" t="s">
        <v>3408</v>
      </c>
      <c r="Q105" s="21">
        <f t="shared" si="25"/>
        <v>1</v>
      </c>
      <c r="R105" s="663">
        <f t="shared" ca="1" si="26"/>
        <v>14190</v>
      </c>
      <c r="S105" s="316">
        <f t="shared" ca="1" si="17"/>
        <v>63</v>
      </c>
    </row>
    <row r="106" spans="1:19">
      <c r="A106" s="3520" t="str">
        <f>面积表!D101</f>
        <v>420</v>
      </c>
      <c r="B106" s="54">
        <f>面积表!E101</f>
        <v>46.17</v>
      </c>
      <c r="C106" s="21">
        <f t="shared" si="18"/>
        <v>1</v>
      </c>
      <c r="D106" s="2806" t="s">
        <v>4020</v>
      </c>
      <c r="E106" s="21">
        <f t="shared" si="19"/>
        <v>1</v>
      </c>
      <c r="F106" s="667" t="s">
        <v>21</v>
      </c>
      <c r="G106" s="21">
        <f t="shared" si="20"/>
        <v>1</v>
      </c>
      <c r="H106" s="667">
        <v>3</v>
      </c>
      <c r="I106" s="21">
        <f t="shared" si="21"/>
        <v>1</v>
      </c>
      <c r="J106" s="667"/>
      <c r="K106" s="21">
        <f t="shared" si="22"/>
        <v>1</v>
      </c>
      <c r="L106" s="667"/>
      <c r="M106" s="21">
        <f t="shared" si="23"/>
        <v>1</v>
      </c>
      <c r="N106" s="667"/>
      <c r="O106" s="21">
        <f t="shared" si="24"/>
        <v>1</v>
      </c>
      <c r="P106" s="667" t="s">
        <v>3408</v>
      </c>
      <c r="Q106" s="21">
        <f t="shared" si="25"/>
        <v>1</v>
      </c>
      <c r="R106" s="663">
        <f t="shared" ca="1" si="26"/>
        <v>14190</v>
      </c>
      <c r="S106" s="316">
        <f t="shared" ca="1" si="17"/>
        <v>66</v>
      </c>
    </row>
    <row r="107" spans="1:19">
      <c r="A107" s="3520" t="str">
        <f>面积表!D102</f>
        <v>421</v>
      </c>
      <c r="B107" s="54">
        <f>面积表!E102</f>
        <v>47.65</v>
      </c>
      <c r="C107" s="21">
        <f t="shared" si="18"/>
        <v>1</v>
      </c>
      <c r="D107" s="2806" t="s">
        <v>4020</v>
      </c>
      <c r="E107" s="21">
        <f t="shared" si="19"/>
        <v>1</v>
      </c>
      <c r="F107" s="667" t="s">
        <v>21</v>
      </c>
      <c r="G107" s="21">
        <f t="shared" si="20"/>
        <v>1</v>
      </c>
      <c r="H107" s="667">
        <v>3</v>
      </c>
      <c r="I107" s="21">
        <f t="shared" si="21"/>
        <v>1</v>
      </c>
      <c r="J107" s="667"/>
      <c r="K107" s="21">
        <f t="shared" si="22"/>
        <v>1</v>
      </c>
      <c r="L107" s="667"/>
      <c r="M107" s="21">
        <f t="shared" si="23"/>
        <v>1</v>
      </c>
      <c r="N107" s="667"/>
      <c r="O107" s="21">
        <f t="shared" si="24"/>
        <v>1</v>
      </c>
      <c r="P107" s="667" t="s">
        <v>3408</v>
      </c>
      <c r="Q107" s="21">
        <f t="shared" si="25"/>
        <v>1</v>
      </c>
      <c r="R107" s="663">
        <f t="shared" ca="1" si="26"/>
        <v>14190</v>
      </c>
      <c r="S107" s="316">
        <f t="shared" ca="1" si="17"/>
        <v>68</v>
      </c>
    </row>
    <row r="108" spans="1:19">
      <c r="A108" s="3520" t="str">
        <f>面积表!D103</f>
        <v>422</v>
      </c>
      <c r="B108" s="54">
        <f>面积表!E103</f>
        <v>48.6</v>
      </c>
      <c r="C108" s="21">
        <f t="shared" si="18"/>
        <v>1</v>
      </c>
      <c r="D108" s="2806" t="s">
        <v>4020</v>
      </c>
      <c r="E108" s="21">
        <f t="shared" si="19"/>
        <v>1</v>
      </c>
      <c r="F108" s="667" t="s">
        <v>21</v>
      </c>
      <c r="G108" s="21">
        <f t="shared" si="20"/>
        <v>1</v>
      </c>
      <c r="H108" s="667">
        <v>3</v>
      </c>
      <c r="I108" s="21">
        <f t="shared" si="21"/>
        <v>1</v>
      </c>
      <c r="J108" s="667"/>
      <c r="K108" s="21">
        <f t="shared" si="22"/>
        <v>1</v>
      </c>
      <c r="L108" s="667"/>
      <c r="M108" s="21">
        <f t="shared" si="23"/>
        <v>1</v>
      </c>
      <c r="N108" s="667"/>
      <c r="O108" s="21">
        <f t="shared" si="24"/>
        <v>1</v>
      </c>
      <c r="P108" s="667" t="s">
        <v>3408</v>
      </c>
      <c r="Q108" s="21">
        <f t="shared" si="25"/>
        <v>1</v>
      </c>
      <c r="R108" s="663">
        <f t="shared" ca="1" si="26"/>
        <v>14190</v>
      </c>
      <c r="S108" s="316">
        <f t="shared" ca="1" si="17"/>
        <v>69</v>
      </c>
    </row>
    <row r="109" spans="1:19">
      <c r="A109" s="3520" t="str">
        <f>面积表!D104</f>
        <v>423</v>
      </c>
      <c r="B109" s="54">
        <f>面积表!E104</f>
        <v>48.89</v>
      </c>
      <c r="C109" s="21">
        <f t="shared" si="18"/>
        <v>1</v>
      </c>
      <c r="D109" s="2806" t="s">
        <v>4020</v>
      </c>
      <c r="E109" s="21">
        <f t="shared" si="19"/>
        <v>1</v>
      </c>
      <c r="F109" s="667" t="s">
        <v>21</v>
      </c>
      <c r="G109" s="21">
        <f t="shared" si="20"/>
        <v>1</v>
      </c>
      <c r="H109" s="667">
        <v>3</v>
      </c>
      <c r="I109" s="21">
        <f t="shared" si="21"/>
        <v>1</v>
      </c>
      <c r="J109" s="667"/>
      <c r="K109" s="21">
        <f t="shared" si="22"/>
        <v>1</v>
      </c>
      <c r="L109" s="667"/>
      <c r="M109" s="21">
        <f t="shared" si="23"/>
        <v>1</v>
      </c>
      <c r="N109" s="667"/>
      <c r="O109" s="21">
        <f t="shared" si="24"/>
        <v>1</v>
      </c>
      <c r="P109" s="667" t="s">
        <v>3408</v>
      </c>
      <c r="Q109" s="21">
        <f t="shared" si="25"/>
        <v>1</v>
      </c>
      <c r="R109" s="663">
        <f t="shared" ca="1" si="26"/>
        <v>14190</v>
      </c>
      <c r="S109" s="316">
        <f t="shared" ca="1" si="17"/>
        <v>69</v>
      </c>
    </row>
    <row r="110" spans="1:19">
      <c r="A110" s="3520" t="str">
        <f>面积表!D105</f>
        <v>424</v>
      </c>
      <c r="B110" s="54">
        <f>面积表!E105</f>
        <v>48.59</v>
      </c>
      <c r="C110" s="21">
        <f t="shared" si="18"/>
        <v>1</v>
      </c>
      <c r="D110" s="2806" t="s">
        <v>4020</v>
      </c>
      <c r="E110" s="21">
        <f t="shared" si="19"/>
        <v>1</v>
      </c>
      <c r="F110" s="667" t="s">
        <v>21</v>
      </c>
      <c r="G110" s="21">
        <f t="shared" si="20"/>
        <v>1</v>
      </c>
      <c r="H110" s="667">
        <v>3</v>
      </c>
      <c r="I110" s="21">
        <f t="shared" si="21"/>
        <v>1</v>
      </c>
      <c r="J110" s="667"/>
      <c r="K110" s="21">
        <f t="shared" si="22"/>
        <v>1</v>
      </c>
      <c r="L110" s="667"/>
      <c r="M110" s="21">
        <f t="shared" si="23"/>
        <v>1</v>
      </c>
      <c r="N110" s="667"/>
      <c r="O110" s="21">
        <f t="shared" si="24"/>
        <v>1</v>
      </c>
      <c r="P110" s="667" t="s">
        <v>3408</v>
      </c>
      <c r="Q110" s="21">
        <f t="shared" si="25"/>
        <v>1</v>
      </c>
      <c r="R110" s="663">
        <f t="shared" ca="1" si="26"/>
        <v>14190</v>
      </c>
      <c r="S110" s="316">
        <f t="shared" ca="1" si="17"/>
        <v>69</v>
      </c>
    </row>
    <row r="111" spans="1:19">
      <c r="A111" s="3520" t="str">
        <f>面积表!D106</f>
        <v>425</v>
      </c>
      <c r="B111" s="54">
        <f>面积表!E106</f>
        <v>47.73</v>
      </c>
      <c r="C111" s="21">
        <f t="shared" si="18"/>
        <v>1</v>
      </c>
      <c r="D111" s="2806" t="s">
        <v>4020</v>
      </c>
      <c r="E111" s="21">
        <f t="shared" si="19"/>
        <v>1</v>
      </c>
      <c r="F111" s="667" t="s">
        <v>21</v>
      </c>
      <c r="G111" s="21">
        <f t="shared" si="20"/>
        <v>1</v>
      </c>
      <c r="H111" s="667">
        <v>3</v>
      </c>
      <c r="I111" s="21">
        <f t="shared" si="21"/>
        <v>1</v>
      </c>
      <c r="J111" s="667"/>
      <c r="K111" s="21">
        <f t="shared" si="22"/>
        <v>1</v>
      </c>
      <c r="L111" s="667"/>
      <c r="M111" s="21">
        <f t="shared" si="23"/>
        <v>1</v>
      </c>
      <c r="N111" s="667"/>
      <c r="O111" s="21">
        <f t="shared" si="24"/>
        <v>1</v>
      </c>
      <c r="P111" s="667" t="s">
        <v>3408</v>
      </c>
      <c r="Q111" s="21">
        <f t="shared" si="25"/>
        <v>1</v>
      </c>
      <c r="R111" s="663">
        <f t="shared" ca="1" si="26"/>
        <v>14190</v>
      </c>
      <c r="S111" s="316">
        <f t="shared" ca="1" si="17"/>
        <v>68</v>
      </c>
    </row>
    <row r="112" spans="1:19">
      <c r="A112" s="3520" t="str">
        <f>面积表!D107</f>
        <v>426</v>
      </c>
      <c r="B112" s="54">
        <f>面积表!E107</f>
        <v>70.2</v>
      </c>
      <c r="C112" s="21">
        <f t="shared" si="18"/>
        <v>1.01</v>
      </c>
      <c r="D112" s="2806" t="s">
        <v>4020</v>
      </c>
      <c r="E112" s="21">
        <f t="shared" si="19"/>
        <v>1</v>
      </c>
      <c r="F112" s="667" t="s">
        <v>21</v>
      </c>
      <c r="G112" s="21">
        <f t="shared" si="20"/>
        <v>1</v>
      </c>
      <c r="H112" s="667">
        <v>3</v>
      </c>
      <c r="I112" s="21">
        <f t="shared" si="21"/>
        <v>1</v>
      </c>
      <c r="J112" s="667"/>
      <c r="K112" s="21">
        <f t="shared" si="22"/>
        <v>1</v>
      </c>
      <c r="L112" s="667"/>
      <c r="M112" s="21">
        <f t="shared" si="23"/>
        <v>1</v>
      </c>
      <c r="N112" s="667"/>
      <c r="O112" s="21">
        <f t="shared" si="24"/>
        <v>1</v>
      </c>
      <c r="P112" s="667" t="s">
        <v>3408</v>
      </c>
      <c r="Q112" s="21">
        <f t="shared" si="25"/>
        <v>1</v>
      </c>
      <c r="R112" s="663">
        <f t="shared" ca="1" si="26"/>
        <v>14332</v>
      </c>
      <c r="S112" s="316">
        <f t="shared" ca="1" si="17"/>
        <v>101</v>
      </c>
    </row>
    <row r="113" spans="1:19">
      <c r="A113" s="3520" t="str">
        <f>面积表!D108</f>
        <v>501</v>
      </c>
      <c r="B113" s="54">
        <f>面积表!E108</f>
        <v>51.46</v>
      </c>
      <c r="C113" s="21">
        <f t="shared" si="18"/>
        <v>1</v>
      </c>
      <c r="D113" s="2806" t="s">
        <v>4020</v>
      </c>
      <c r="E113" s="21">
        <f t="shared" si="19"/>
        <v>1</v>
      </c>
      <c r="F113" s="667" t="s">
        <v>21</v>
      </c>
      <c r="G113" s="21">
        <f t="shared" si="20"/>
        <v>1</v>
      </c>
      <c r="H113" s="667">
        <v>3</v>
      </c>
      <c r="I113" s="21">
        <f t="shared" si="21"/>
        <v>1</v>
      </c>
      <c r="J113" s="667"/>
      <c r="K113" s="21">
        <f t="shared" si="22"/>
        <v>1</v>
      </c>
      <c r="L113" s="667"/>
      <c r="M113" s="21">
        <f t="shared" si="23"/>
        <v>1</v>
      </c>
      <c r="N113" s="667"/>
      <c r="O113" s="21">
        <f t="shared" si="24"/>
        <v>1</v>
      </c>
      <c r="P113" s="667" t="s">
        <v>3408</v>
      </c>
      <c r="Q113" s="21">
        <f t="shared" si="25"/>
        <v>1</v>
      </c>
      <c r="R113" s="663">
        <f t="shared" ca="1" si="26"/>
        <v>14190</v>
      </c>
      <c r="S113" s="316">
        <f t="shared" ca="1" si="17"/>
        <v>73</v>
      </c>
    </row>
    <row r="114" spans="1:19">
      <c r="A114" s="3520" t="str">
        <f>面积表!D109</f>
        <v>502</v>
      </c>
      <c r="B114" s="54">
        <f>面积表!E109</f>
        <v>49.62</v>
      </c>
      <c r="C114" s="21">
        <f t="shared" si="18"/>
        <v>1</v>
      </c>
      <c r="D114" s="2806" t="s">
        <v>4020</v>
      </c>
      <c r="E114" s="21">
        <f t="shared" si="19"/>
        <v>1</v>
      </c>
      <c r="F114" s="667" t="s">
        <v>21</v>
      </c>
      <c r="G114" s="21">
        <f t="shared" si="20"/>
        <v>1</v>
      </c>
      <c r="H114" s="667">
        <v>3</v>
      </c>
      <c r="I114" s="21">
        <f t="shared" si="21"/>
        <v>1</v>
      </c>
      <c r="J114" s="667"/>
      <c r="K114" s="21">
        <f t="shared" si="22"/>
        <v>1</v>
      </c>
      <c r="L114" s="667"/>
      <c r="M114" s="21">
        <f t="shared" si="23"/>
        <v>1</v>
      </c>
      <c r="N114" s="667"/>
      <c r="O114" s="21">
        <f t="shared" si="24"/>
        <v>1</v>
      </c>
      <c r="P114" s="667" t="s">
        <v>3408</v>
      </c>
      <c r="Q114" s="21">
        <f t="shared" si="25"/>
        <v>1</v>
      </c>
      <c r="R114" s="663">
        <f t="shared" ca="1" si="26"/>
        <v>14190</v>
      </c>
      <c r="S114" s="316">
        <f t="shared" ca="1" si="17"/>
        <v>70</v>
      </c>
    </row>
    <row r="115" spans="1:19">
      <c r="A115" s="3520" t="str">
        <f>面积表!D110</f>
        <v>503</v>
      </c>
      <c r="B115" s="54">
        <f>面积表!E110</f>
        <v>49.62</v>
      </c>
      <c r="C115" s="21">
        <f t="shared" si="18"/>
        <v>1</v>
      </c>
      <c r="D115" s="2806" t="s">
        <v>4020</v>
      </c>
      <c r="E115" s="21">
        <f t="shared" si="19"/>
        <v>1</v>
      </c>
      <c r="F115" s="667" t="s">
        <v>21</v>
      </c>
      <c r="G115" s="21">
        <f t="shared" si="20"/>
        <v>1</v>
      </c>
      <c r="H115" s="667">
        <v>3</v>
      </c>
      <c r="I115" s="21">
        <f t="shared" si="21"/>
        <v>1</v>
      </c>
      <c r="J115" s="667"/>
      <c r="K115" s="21">
        <f t="shared" si="22"/>
        <v>1</v>
      </c>
      <c r="L115" s="667"/>
      <c r="M115" s="21">
        <f t="shared" si="23"/>
        <v>1</v>
      </c>
      <c r="N115" s="667"/>
      <c r="O115" s="21">
        <f t="shared" si="24"/>
        <v>1</v>
      </c>
      <c r="P115" s="667" t="s">
        <v>3408</v>
      </c>
      <c r="Q115" s="21">
        <f t="shared" si="25"/>
        <v>1</v>
      </c>
      <c r="R115" s="663">
        <f t="shared" ca="1" si="26"/>
        <v>14190</v>
      </c>
      <c r="S115" s="316">
        <f t="shared" ca="1" si="17"/>
        <v>70</v>
      </c>
    </row>
    <row r="116" spans="1:19">
      <c r="A116" s="3520" t="str">
        <f>面积表!D111</f>
        <v>504</v>
      </c>
      <c r="B116" s="54">
        <f>面积表!E111</f>
        <v>49.62</v>
      </c>
      <c r="C116" s="21">
        <f t="shared" si="18"/>
        <v>1</v>
      </c>
      <c r="D116" s="2806" t="s">
        <v>4020</v>
      </c>
      <c r="E116" s="21">
        <f t="shared" si="19"/>
        <v>1</v>
      </c>
      <c r="F116" s="667" t="s">
        <v>21</v>
      </c>
      <c r="G116" s="21">
        <f t="shared" si="20"/>
        <v>1</v>
      </c>
      <c r="H116" s="667">
        <v>3</v>
      </c>
      <c r="I116" s="21">
        <f t="shared" si="21"/>
        <v>1</v>
      </c>
      <c r="J116" s="667"/>
      <c r="K116" s="21">
        <f t="shared" si="22"/>
        <v>1</v>
      </c>
      <c r="L116" s="667"/>
      <c r="M116" s="21">
        <f t="shared" si="23"/>
        <v>1</v>
      </c>
      <c r="N116" s="667"/>
      <c r="O116" s="21">
        <f t="shared" si="24"/>
        <v>1</v>
      </c>
      <c r="P116" s="667" t="s">
        <v>3408</v>
      </c>
      <c r="Q116" s="21">
        <f t="shared" si="25"/>
        <v>1</v>
      </c>
      <c r="R116" s="663">
        <f t="shared" ca="1" si="26"/>
        <v>14190</v>
      </c>
      <c r="S116" s="316">
        <f t="shared" ca="1" si="17"/>
        <v>70</v>
      </c>
    </row>
    <row r="117" spans="1:19">
      <c r="A117" s="3520" t="str">
        <f>面积表!D112</f>
        <v>505</v>
      </c>
      <c r="B117" s="54">
        <f>面积表!E112</f>
        <v>49.62</v>
      </c>
      <c r="C117" s="21">
        <f t="shared" si="18"/>
        <v>1</v>
      </c>
      <c r="D117" s="2806" t="s">
        <v>4020</v>
      </c>
      <c r="E117" s="21">
        <f t="shared" si="19"/>
        <v>1</v>
      </c>
      <c r="F117" s="667" t="s">
        <v>21</v>
      </c>
      <c r="G117" s="21">
        <f t="shared" si="20"/>
        <v>1</v>
      </c>
      <c r="H117" s="667">
        <v>3</v>
      </c>
      <c r="I117" s="21">
        <f t="shared" si="21"/>
        <v>1</v>
      </c>
      <c r="J117" s="667"/>
      <c r="K117" s="21">
        <f t="shared" si="22"/>
        <v>1</v>
      </c>
      <c r="L117" s="667"/>
      <c r="M117" s="21">
        <f t="shared" si="23"/>
        <v>1</v>
      </c>
      <c r="N117" s="667"/>
      <c r="O117" s="21">
        <f t="shared" si="24"/>
        <v>1</v>
      </c>
      <c r="P117" s="667" t="s">
        <v>3408</v>
      </c>
      <c r="Q117" s="21">
        <f t="shared" si="25"/>
        <v>1</v>
      </c>
      <c r="R117" s="663">
        <f t="shared" ca="1" si="26"/>
        <v>14190</v>
      </c>
      <c r="S117" s="316">
        <f t="shared" ca="1" si="17"/>
        <v>70</v>
      </c>
    </row>
    <row r="118" spans="1:19">
      <c r="A118" s="3520" t="str">
        <f>面积表!D113</f>
        <v>506</v>
      </c>
      <c r="B118" s="54">
        <f>面积表!E113</f>
        <v>49.62</v>
      </c>
      <c r="C118" s="21">
        <f t="shared" si="18"/>
        <v>1</v>
      </c>
      <c r="D118" s="2806" t="s">
        <v>4020</v>
      </c>
      <c r="E118" s="21">
        <f t="shared" si="19"/>
        <v>1</v>
      </c>
      <c r="F118" s="667" t="s">
        <v>21</v>
      </c>
      <c r="G118" s="21">
        <f t="shared" si="20"/>
        <v>1</v>
      </c>
      <c r="H118" s="667">
        <v>3</v>
      </c>
      <c r="I118" s="21">
        <f t="shared" si="21"/>
        <v>1</v>
      </c>
      <c r="J118" s="667"/>
      <c r="K118" s="21">
        <f t="shared" si="22"/>
        <v>1</v>
      </c>
      <c r="L118" s="667"/>
      <c r="M118" s="21">
        <f t="shared" si="23"/>
        <v>1</v>
      </c>
      <c r="N118" s="667"/>
      <c r="O118" s="21">
        <f t="shared" si="24"/>
        <v>1</v>
      </c>
      <c r="P118" s="667" t="s">
        <v>3408</v>
      </c>
      <c r="Q118" s="21">
        <f t="shared" si="25"/>
        <v>1</v>
      </c>
      <c r="R118" s="663">
        <f t="shared" ca="1" si="26"/>
        <v>14190</v>
      </c>
      <c r="S118" s="316">
        <f t="shared" ca="1" si="17"/>
        <v>70</v>
      </c>
    </row>
    <row r="119" spans="1:19">
      <c r="A119" s="3520" t="str">
        <f>面积表!D114</f>
        <v>507</v>
      </c>
      <c r="B119" s="54">
        <f>面积表!E114</f>
        <v>49.62</v>
      </c>
      <c r="C119" s="21">
        <f t="shared" si="18"/>
        <v>1</v>
      </c>
      <c r="D119" s="2806" t="s">
        <v>4020</v>
      </c>
      <c r="E119" s="21">
        <f t="shared" si="19"/>
        <v>1</v>
      </c>
      <c r="F119" s="667" t="s">
        <v>21</v>
      </c>
      <c r="G119" s="21">
        <f t="shared" si="20"/>
        <v>1</v>
      </c>
      <c r="H119" s="667">
        <v>3</v>
      </c>
      <c r="I119" s="21">
        <f t="shared" si="21"/>
        <v>1</v>
      </c>
      <c r="J119" s="667"/>
      <c r="K119" s="21">
        <f t="shared" si="22"/>
        <v>1</v>
      </c>
      <c r="L119" s="667"/>
      <c r="M119" s="21">
        <f t="shared" si="23"/>
        <v>1</v>
      </c>
      <c r="N119" s="667"/>
      <c r="O119" s="21">
        <f t="shared" si="24"/>
        <v>1</v>
      </c>
      <c r="P119" s="667" t="s">
        <v>3408</v>
      </c>
      <c r="Q119" s="21">
        <f t="shared" si="25"/>
        <v>1</v>
      </c>
      <c r="R119" s="663">
        <f t="shared" ca="1" si="26"/>
        <v>14190</v>
      </c>
      <c r="S119" s="316">
        <f t="shared" ca="1" si="17"/>
        <v>70</v>
      </c>
    </row>
    <row r="120" spans="1:19">
      <c r="A120" s="3520" t="str">
        <f>面积表!D115</f>
        <v>508</v>
      </c>
      <c r="B120" s="54">
        <f>面积表!E115</f>
        <v>49.62</v>
      </c>
      <c r="C120" s="21">
        <f t="shared" si="18"/>
        <v>1</v>
      </c>
      <c r="D120" s="2806" t="s">
        <v>4020</v>
      </c>
      <c r="E120" s="21">
        <f t="shared" si="19"/>
        <v>1</v>
      </c>
      <c r="F120" s="667" t="s">
        <v>21</v>
      </c>
      <c r="G120" s="21">
        <f t="shared" si="20"/>
        <v>1</v>
      </c>
      <c r="H120" s="667">
        <v>3</v>
      </c>
      <c r="I120" s="21">
        <f t="shared" si="21"/>
        <v>1</v>
      </c>
      <c r="J120" s="667"/>
      <c r="K120" s="21">
        <f t="shared" si="22"/>
        <v>1</v>
      </c>
      <c r="L120" s="667"/>
      <c r="M120" s="21">
        <f t="shared" si="23"/>
        <v>1</v>
      </c>
      <c r="N120" s="667"/>
      <c r="O120" s="21">
        <f t="shared" si="24"/>
        <v>1</v>
      </c>
      <c r="P120" s="667" t="s">
        <v>3408</v>
      </c>
      <c r="Q120" s="21">
        <f t="shared" si="25"/>
        <v>1</v>
      </c>
      <c r="R120" s="663">
        <f t="shared" ca="1" si="26"/>
        <v>14190</v>
      </c>
      <c r="S120" s="316">
        <f t="shared" ca="1" si="17"/>
        <v>70</v>
      </c>
    </row>
    <row r="121" spans="1:19">
      <c r="A121" s="3520" t="str">
        <f>面积表!D116</f>
        <v>509</v>
      </c>
      <c r="B121" s="54">
        <f>面积表!E116</f>
        <v>49.62</v>
      </c>
      <c r="C121" s="21">
        <f t="shared" si="18"/>
        <v>1</v>
      </c>
      <c r="D121" s="2806" t="s">
        <v>4020</v>
      </c>
      <c r="E121" s="21">
        <f t="shared" si="19"/>
        <v>1</v>
      </c>
      <c r="F121" s="667" t="s">
        <v>21</v>
      </c>
      <c r="G121" s="21">
        <f t="shared" si="20"/>
        <v>1</v>
      </c>
      <c r="H121" s="667">
        <v>3</v>
      </c>
      <c r="I121" s="21">
        <f t="shared" si="21"/>
        <v>1</v>
      </c>
      <c r="J121" s="667"/>
      <c r="K121" s="21">
        <f t="shared" si="22"/>
        <v>1</v>
      </c>
      <c r="L121" s="667"/>
      <c r="M121" s="21">
        <f t="shared" si="23"/>
        <v>1</v>
      </c>
      <c r="N121" s="667"/>
      <c r="O121" s="21">
        <f t="shared" si="24"/>
        <v>1</v>
      </c>
      <c r="P121" s="667" t="s">
        <v>3408</v>
      </c>
      <c r="Q121" s="21">
        <f t="shared" si="25"/>
        <v>1</v>
      </c>
      <c r="R121" s="663">
        <f t="shared" ca="1" si="26"/>
        <v>14190</v>
      </c>
      <c r="S121" s="316">
        <f t="shared" ca="1" si="17"/>
        <v>70</v>
      </c>
    </row>
    <row r="122" spans="1:19">
      <c r="A122" s="3520" t="str">
        <f>面积表!D117</f>
        <v>510</v>
      </c>
      <c r="B122" s="54">
        <f>面积表!E117</f>
        <v>49.62</v>
      </c>
      <c r="C122" s="21">
        <f t="shared" si="18"/>
        <v>1</v>
      </c>
      <c r="D122" s="2806" t="s">
        <v>4020</v>
      </c>
      <c r="E122" s="21">
        <f t="shared" si="19"/>
        <v>1</v>
      </c>
      <c r="F122" s="667" t="s">
        <v>21</v>
      </c>
      <c r="G122" s="21">
        <f t="shared" si="20"/>
        <v>1</v>
      </c>
      <c r="H122" s="667">
        <v>3</v>
      </c>
      <c r="I122" s="21">
        <f t="shared" si="21"/>
        <v>1</v>
      </c>
      <c r="J122" s="667"/>
      <c r="K122" s="21">
        <f t="shared" si="22"/>
        <v>1</v>
      </c>
      <c r="L122" s="667"/>
      <c r="M122" s="21">
        <f t="shared" si="23"/>
        <v>1</v>
      </c>
      <c r="N122" s="667"/>
      <c r="O122" s="21">
        <f t="shared" si="24"/>
        <v>1</v>
      </c>
      <c r="P122" s="667" t="s">
        <v>3408</v>
      </c>
      <c r="Q122" s="21">
        <f t="shared" si="25"/>
        <v>1</v>
      </c>
      <c r="R122" s="663">
        <f t="shared" ca="1" si="26"/>
        <v>14190</v>
      </c>
      <c r="S122" s="316">
        <f t="shared" ca="1" si="17"/>
        <v>70</v>
      </c>
    </row>
    <row r="123" spans="1:19">
      <c r="A123" s="3520" t="str">
        <f>面积表!D118</f>
        <v>511</v>
      </c>
      <c r="B123" s="54">
        <f>面积表!E118</f>
        <v>49.62</v>
      </c>
      <c r="C123" s="21">
        <f t="shared" si="18"/>
        <v>1</v>
      </c>
      <c r="D123" s="2806" t="s">
        <v>4020</v>
      </c>
      <c r="E123" s="21">
        <f t="shared" si="19"/>
        <v>1</v>
      </c>
      <c r="F123" s="667" t="s">
        <v>21</v>
      </c>
      <c r="G123" s="21">
        <f t="shared" si="20"/>
        <v>1</v>
      </c>
      <c r="H123" s="667">
        <v>3</v>
      </c>
      <c r="I123" s="21">
        <f t="shared" si="21"/>
        <v>1</v>
      </c>
      <c r="J123" s="667"/>
      <c r="K123" s="21">
        <f t="shared" si="22"/>
        <v>1</v>
      </c>
      <c r="L123" s="667"/>
      <c r="M123" s="21">
        <f t="shared" si="23"/>
        <v>1</v>
      </c>
      <c r="N123" s="667"/>
      <c r="O123" s="21">
        <f t="shared" si="24"/>
        <v>1</v>
      </c>
      <c r="P123" s="667" t="s">
        <v>3408</v>
      </c>
      <c r="Q123" s="21">
        <f t="shared" si="25"/>
        <v>1</v>
      </c>
      <c r="R123" s="663">
        <f t="shared" ca="1" si="26"/>
        <v>14190</v>
      </c>
      <c r="S123" s="316">
        <f t="shared" ref="S123:S186" ca="1" si="27">ROUND(R123*B123/10000,0)</f>
        <v>70</v>
      </c>
    </row>
    <row r="124" spans="1:19">
      <c r="A124" s="3520" t="str">
        <f>面积表!D119</f>
        <v>512</v>
      </c>
      <c r="B124" s="54">
        <f>面积表!E119</f>
        <v>49.62</v>
      </c>
      <c r="C124" s="21">
        <f t="shared" si="18"/>
        <v>1</v>
      </c>
      <c r="D124" s="2806" t="s">
        <v>4020</v>
      </c>
      <c r="E124" s="21">
        <f t="shared" si="19"/>
        <v>1</v>
      </c>
      <c r="F124" s="667" t="s">
        <v>21</v>
      </c>
      <c r="G124" s="21">
        <f t="shared" si="20"/>
        <v>1</v>
      </c>
      <c r="H124" s="667">
        <v>3</v>
      </c>
      <c r="I124" s="21">
        <f t="shared" si="21"/>
        <v>1</v>
      </c>
      <c r="J124" s="667"/>
      <c r="K124" s="21">
        <f t="shared" si="22"/>
        <v>1</v>
      </c>
      <c r="L124" s="667"/>
      <c r="M124" s="21">
        <f t="shared" si="23"/>
        <v>1</v>
      </c>
      <c r="N124" s="667"/>
      <c r="O124" s="21">
        <f t="shared" si="24"/>
        <v>1</v>
      </c>
      <c r="P124" s="667" t="s">
        <v>3408</v>
      </c>
      <c r="Q124" s="21">
        <f t="shared" si="25"/>
        <v>1</v>
      </c>
      <c r="R124" s="663">
        <f t="shared" ca="1" si="26"/>
        <v>14190</v>
      </c>
      <c r="S124" s="316">
        <f t="shared" ca="1" si="27"/>
        <v>70</v>
      </c>
    </row>
    <row r="125" spans="1:19">
      <c r="A125" s="3520" t="str">
        <f>面积表!D120</f>
        <v>513</v>
      </c>
      <c r="B125" s="54">
        <f>面积表!E120</f>
        <v>49.62</v>
      </c>
      <c r="C125" s="21">
        <f t="shared" si="18"/>
        <v>1</v>
      </c>
      <c r="D125" s="2806" t="s">
        <v>4020</v>
      </c>
      <c r="E125" s="21">
        <f t="shared" si="19"/>
        <v>1</v>
      </c>
      <c r="F125" s="667" t="s">
        <v>21</v>
      </c>
      <c r="G125" s="21">
        <f t="shared" si="20"/>
        <v>1</v>
      </c>
      <c r="H125" s="667">
        <v>3</v>
      </c>
      <c r="I125" s="21">
        <f t="shared" si="21"/>
        <v>1</v>
      </c>
      <c r="J125" s="667"/>
      <c r="K125" s="21">
        <f t="shared" si="22"/>
        <v>1</v>
      </c>
      <c r="L125" s="667"/>
      <c r="M125" s="21">
        <f t="shared" si="23"/>
        <v>1</v>
      </c>
      <c r="N125" s="667"/>
      <c r="O125" s="21">
        <f t="shared" si="24"/>
        <v>1</v>
      </c>
      <c r="P125" s="667" t="s">
        <v>3408</v>
      </c>
      <c r="Q125" s="21">
        <f t="shared" si="25"/>
        <v>1</v>
      </c>
      <c r="R125" s="663">
        <f t="shared" ca="1" si="26"/>
        <v>14190</v>
      </c>
      <c r="S125" s="316">
        <f t="shared" ca="1" si="27"/>
        <v>70</v>
      </c>
    </row>
    <row r="126" spans="1:19">
      <c r="A126" s="3520" t="str">
        <f>面积表!D121</f>
        <v>514</v>
      </c>
      <c r="B126" s="54">
        <f>面积表!E121</f>
        <v>49.62</v>
      </c>
      <c r="C126" s="21">
        <f t="shared" si="18"/>
        <v>1</v>
      </c>
      <c r="D126" s="2806" t="s">
        <v>4020</v>
      </c>
      <c r="E126" s="21">
        <f t="shared" si="19"/>
        <v>1</v>
      </c>
      <c r="F126" s="667" t="s">
        <v>21</v>
      </c>
      <c r="G126" s="21">
        <f t="shared" si="20"/>
        <v>1</v>
      </c>
      <c r="H126" s="667">
        <v>3</v>
      </c>
      <c r="I126" s="21">
        <f t="shared" si="21"/>
        <v>1</v>
      </c>
      <c r="J126" s="667"/>
      <c r="K126" s="21">
        <f t="shared" si="22"/>
        <v>1</v>
      </c>
      <c r="L126" s="667"/>
      <c r="M126" s="21">
        <f t="shared" si="23"/>
        <v>1</v>
      </c>
      <c r="N126" s="667"/>
      <c r="O126" s="21">
        <f t="shared" si="24"/>
        <v>1</v>
      </c>
      <c r="P126" s="667" t="s">
        <v>3408</v>
      </c>
      <c r="Q126" s="21">
        <f t="shared" si="25"/>
        <v>1</v>
      </c>
      <c r="R126" s="663">
        <f t="shared" ca="1" si="26"/>
        <v>14190</v>
      </c>
      <c r="S126" s="316">
        <f t="shared" ca="1" si="27"/>
        <v>70</v>
      </c>
    </row>
    <row r="127" spans="1:19">
      <c r="A127" s="3520" t="str">
        <f>面积表!D122</f>
        <v>515</v>
      </c>
      <c r="B127" s="54">
        <f>面积表!E122</f>
        <v>49.62</v>
      </c>
      <c r="C127" s="21">
        <f t="shared" si="18"/>
        <v>1</v>
      </c>
      <c r="D127" s="2806" t="s">
        <v>4020</v>
      </c>
      <c r="E127" s="21">
        <f t="shared" si="19"/>
        <v>1</v>
      </c>
      <c r="F127" s="667" t="s">
        <v>21</v>
      </c>
      <c r="G127" s="21">
        <f t="shared" si="20"/>
        <v>1</v>
      </c>
      <c r="H127" s="667">
        <v>3</v>
      </c>
      <c r="I127" s="21">
        <f t="shared" si="21"/>
        <v>1</v>
      </c>
      <c r="J127" s="667"/>
      <c r="K127" s="21">
        <f t="shared" si="22"/>
        <v>1</v>
      </c>
      <c r="L127" s="667"/>
      <c r="M127" s="21">
        <f t="shared" si="23"/>
        <v>1</v>
      </c>
      <c r="N127" s="667"/>
      <c r="O127" s="21">
        <f t="shared" si="24"/>
        <v>1</v>
      </c>
      <c r="P127" s="667" t="s">
        <v>3408</v>
      </c>
      <c r="Q127" s="21">
        <f t="shared" si="25"/>
        <v>1</v>
      </c>
      <c r="R127" s="663">
        <f t="shared" ca="1" si="26"/>
        <v>14190</v>
      </c>
      <c r="S127" s="316">
        <f t="shared" ca="1" si="27"/>
        <v>70</v>
      </c>
    </row>
    <row r="128" spans="1:19">
      <c r="A128" s="3520" t="str">
        <f>面积表!D123</f>
        <v>516</v>
      </c>
      <c r="B128" s="54">
        <f>面积表!E123</f>
        <v>68.78</v>
      </c>
      <c r="C128" s="21">
        <f t="shared" si="18"/>
        <v>1.01</v>
      </c>
      <c r="D128" s="2806" t="s">
        <v>4020</v>
      </c>
      <c r="E128" s="21">
        <f t="shared" si="19"/>
        <v>1</v>
      </c>
      <c r="F128" s="667" t="s">
        <v>21</v>
      </c>
      <c r="G128" s="21">
        <f t="shared" si="20"/>
        <v>1</v>
      </c>
      <c r="H128" s="667">
        <v>3</v>
      </c>
      <c r="I128" s="21">
        <f t="shared" si="21"/>
        <v>1</v>
      </c>
      <c r="J128" s="667"/>
      <c r="K128" s="21">
        <f t="shared" si="22"/>
        <v>1</v>
      </c>
      <c r="L128" s="667"/>
      <c r="M128" s="21">
        <f t="shared" si="23"/>
        <v>1</v>
      </c>
      <c r="N128" s="667"/>
      <c r="O128" s="21">
        <f t="shared" si="24"/>
        <v>1</v>
      </c>
      <c r="P128" s="667" t="s">
        <v>3408</v>
      </c>
      <c r="Q128" s="21">
        <f t="shared" si="25"/>
        <v>1</v>
      </c>
      <c r="R128" s="663">
        <f t="shared" ca="1" si="26"/>
        <v>14332</v>
      </c>
      <c r="S128" s="316">
        <f t="shared" ca="1" si="27"/>
        <v>99</v>
      </c>
    </row>
    <row r="129" spans="1:19">
      <c r="A129" s="3520" t="str">
        <f>面积表!D124</f>
        <v>517</v>
      </c>
      <c r="B129" s="54">
        <f>面积表!E124</f>
        <v>38.1</v>
      </c>
      <c r="C129" s="21">
        <f t="shared" si="18"/>
        <v>1</v>
      </c>
      <c r="D129" s="2806" t="s">
        <v>4020</v>
      </c>
      <c r="E129" s="21">
        <f t="shared" si="19"/>
        <v>1</v>
      </c>
      <c r="F129" s="667" t="s">
        <v>21</v>
      </c>
      <c r="G129" s="21">
        <f t="shared" si="20"/>
        <v>1</v>
      </c>
      <c r="H129" s="667">
        <v>3</v>
      </c>
      <c r="I129" s="21">
        <f t="shared" si="21"/>
        <v>1</v>
      </c>
      <c r="J129" s="667"/>
      <c r="K129" s="21">
        <f t="shared" si="22"/>
        <v>1</v>
      </c>
      <c r="L129" s="667"/>
      <c r="M129" s="21">
        <f t="shared" si="23"/>
        <v>1</v>
      </c>
      <c r="N129" s="667"/>
      <c r="O129" s="21">
        <f t="shared" si="24"/>
        <v>1</v>
      </c>
      <c r="P129" s="667" t="s">
        <v>3408</v>
      </c>
      <c r="Q129" s="21">
        <f t="shared" si="25"/>
        <v>1</v>
      </c>
      <c r="R129" s="663">
        <f t="shared" ca="1" si="26"/>
        <v>14190</v>
      </c>
      <c r="S129" s="316">
        <f t="shared" ca="1" si="27"/>
        <v>54</v>
      </c>
    </row>
    <row r="130" spans="1:19">
      <c r="A130" s="3520" t="str">
        <f>面积表!D125</f>
        <v>518</v>
      </c>
      <c r="B130" s="54">
        <f>面积表!E125</f>
        <v>41.4</v>
      </c>
      <c r="C130" s="21">
        <f t="shared" si="18"/>
        <v>1</v>
      </c>
      <c r="D130" s="2806" t="s">
        <v>4020</v>
      </c>
      <c r="E130" s="21">
        <f t="shared" si="19"/>
        <v>1</v>
      </c>
      <c r="F130" s="667" t="s">
        <v>21</v>
      </c>
      <c r="G130" s="21">
        <f t="shared" si="20"/>
        <v>1</v>
      </c>
      <c r="H130" s="667">
        <v>3</v>
      </c>
      <c r="I130" s="21">
        <f t="shared" si="21"/>
        <v>1</v>
      </c>
      <c r="J130" s="667"/>
      <c r="K130" s="21">
        <f t="shared" si="22"/>
        <v>1</v>
      </c>
      <c r="L130" s="667"/>
      <c r="M130" s="21">
        <f t="shared" si="23"/>
        <v>1</v>
      </c>
      <c r="N130" s="667"/>
      <c r="O130" s="21">
        <f t="shared" si="24"/>
        <v>1</v>
      </c>
      <c r="P130" s="667" t="s">
        <v>3408</v>
      </c>
      <c r="Q130" s="21">
        <f t="shared" si="25"/>
        <v>1</v>
      </c>
      <c r="R130" s="663">
        <f t="shared" ca="1" si="26"/>
        <v>14190</v>
      </c>
      <c r="S130" s="316">
        <f t="shared" ca="1" si="27"/>
        <v>59</v>
      </c>
    </row>
    <row r="131" spans="1:19">
      <c r="A131" s="3520" t="str">
        <f>面积表!D126</f>
        <v>519</v>
      </c>
      <c r="B131" s="54">
        <f>面积表!E126</f>
        <v>44.09</v>
      </c>
      <c r="C131" s="21">
        <f t="shared" si="18"/>
        <v>1</v>
      </c>
      <c r="D131" s="2806" t="s">
        <v>4020</v>
      </c>
      <c r="E131" s="21">
        <f t="shared" si="19"/>
        <v>1</v>
      </c>
      <c r="F131" s="667" t="s">
        <v>21</v>
      </c>
      <c r="G131" s="21">
        <f t="shared" si="20"/>
        <v>1</v>
      </c>
      <c r="H131" s="667">
        <v>3</v>
      </c>
      <c r="I131" s="21">
        <f t="shared" si="21"/>
        <v>1</v>
      </c>
      <c r="J131" s="667"/>
      <c r="K131" s="21">
        <f t="shared" si="22"/>
        <v>1</v>
      </c>
      <c r="L131" s="667"/>
      <c r="M131" s="21">
        <f t="shared" si="23"/>
        <v>1</v>
      </c>
      <c r="N131" s="667"/>
      <c r="O131" s="21">
        <f t="shared" si="24"/>
        <v>1</v>
      </c>
      <c r="P131" s="667" t="s">
        <v>3408</v>
      </c>
      <c r="Q131" s="21">
        <f t="shared" si="25"/>
        <v>1</v>
      </c>
      <c r="R131" s="663">
        <f t="shared" ca="1" si="26"/>
        <v>14190</v>
      </c>
      <c r="S131" s="316">
        <f t="shared" ca="1" si="27"/>
        <v>63</v>
      </c>
    </row>
    <row r="132" spans="1:19">
      <c r="A132" s="3520" t="str">
        <f>面积表!D127</f>
        <v>520</v>
      </c>
      <c r="B132" s="54">
        <f>面积表!E127</f>
        <v>46.17</v>
      </c>
      <c r="C132" s="21">
        <f t="shared" si="18"/>
        <v>1</v>
      </c>
      <c r="D132" s="2806" t="s">
        <v>4020</v>
      </c>
      <c r="E132" s="21">
        <f t="shared" si="19"/>
        <v>1</v>
      </c>
      <c r="F132" s="667" t="s">
        <v>21</v>
      </c>
      <c r="G132" s="21">
        <f t="shared" si="20"/>
        <v>1</v>
      </c>
      <c r="H132" s="667">
        <v>3</v>
      </c>
      <c r="I132" s="21">
        <f t="shared" si="21"/>
        <v>1</v>
      </c>
      <c r="J132" s="667"/>
      <c r="K132" s="21">
        <f t="shared" si="22"/>
        <v>1</v>
      </c>
      <c r="L132" s="667"/>
      <c r="M132" s="21">
        <f t="shared" si="23"/>
        <v>1</v>
      </c>
      <c r="N132" s="667"/>
      <c r="O132" s="21">
        <f t="shared" si="24"/>
        <v>1</v>
      </c>
      <c r="P132" s="667" t="s">
        <v>3408</v>
      </c>
      <c r="Q132" s="21">
        <f t="shared" si="25"/>
        <v>1</v>
      </c>
      <c r="R132" s="663">
        <f t="shared" ca="1" si="26"/>
        <v>14190</v>
      </c>
      <c r="S132" s="316">
        <f t="shared" ca="1" si="27"/>
        <v>66</v>
      </c>
    </row>
    <row r="133" spans="1:19">
      <c r="A133" s="3520" t="str">
        <f>面积表!D128</f>
        <v>521</v>
      </c>
      <c r="B133" s="54">
        <f>面积表!E128</f>
        <v>47.65</v>
      </c>
      <c r="C133" s="21">
        <f t="shared" si="18"/>
        <v>1</v>
      </c>
      <c r="D133" s="2806" t="s">
        <v>4020</v>
      </c>
      <c r="E133" s="21">
        <f t="shared" si="19"/>
        <v>1</v>
      </c>
      <c r="F133" s="667" t="s">
        <v>21</v>
      </c>
      <c r="G133" s="21">
        <f t="shared" si="20"/>
        <v>1</v>
      </c>
      <c r="H133" s="667">
        <v>3</v>
      </c>
      <c r="I133" s="21">
        <f t="shared" si="21"/>
        <v>1</v>
      </c>
      <c r="J133" s="667"/>
      <c r="K133" s="21">
        <f t="shared" si="22"/>
        <v>1</v>
      </c>
      <c r="L133" s="667"/>
      <c r="M133" s="21">
        <f t="shared" si="23"/>
        <v>1</v>
      </c>
      <c r="N133" s="667"/>
      <c r="O133" s="21">
        <f t="shared" si="24"/>
        <v>1</v>
      </c>
      <c r="P133" s="667" t="s">
        <v>3408</v>
      </c>
      <c r="Q133" s="21">
        <f t="shared" si="25"/>
        <v>1</v>
      </c>
      <c r="R133" s="663">
        <f t="shared" ca="1" si="26"/>
        <v>14190</v>
      </c>
      <c r="S133" s="316">
        <f t="shared" ca="1" si="27"/>
        <v>68</v>
      </c>
    </row>
    <row r="134" spans="1:19">
      <c r="A134" s="3520" t="str">
        <f>面积表!D129</f>
        <v>522</v>
      </c>
      <c r="B134" s="54">
        <f>面积表!E129</f>
        <v>48.6</v>
      </c>
      <c r="C134" s="21">
        <f t="shared" si="18"/>
        <v>1</v>
      </c>
      <c r="D134" s="2806" t="s">
        <v>4020</v>
      </c>
      <c r="E134" s="21">
        <f t="shared" si="19"/>
        <v>1</v>
      </c>
      <c r="F134" s="667" t="s">
        <v>21</v>
      </c>
      <c r="G134" s="21">
        <f t="shared" si="20"/>
        <v>1</v>
      </c>
      <c r="H134" s="667">
        <v>3</v>
      </c>
      <c r="I134" s="21">
        <f t="shared" si="21"/>
        <v>1</v>
      </c>
      <c r="J134" s="667"/>
      <c r="K134" s="21">
        <f t="shared" si="22"/>
        <v>1</v>
      </c>
      <c r="L134" s="667"/>
      <c r="M134" s="21">
        <f t="shared" si="23"/>
        <v>1</v>
      </c>
      <c r="N134" s="667"/>
      <c r="O134" s="21">
        <f t="shared" si="24"/>
        <v>1</v>
      </c>
      <c r="P134" s="667" t="s">
        <v>3408</v>
      </c>
      <c r="Q134" s="21">
        <f t="shared" si="25"/>
        <v>1</v>
      </c>
      <c r="R134" s="663">
        <f t="shared" ca="1" si="26"/>
        <v>14190</v>
      </c>
      <c r="S134" s="316">
        <f t="shared" ca="1" si="27"/>
        <v>69</v>
      </c>
    </row>
    <row r="135" spans="1:19">
      <c r="A135" s="3520" t="str">
        <f>面积表!D130</f>
        <v>523</v>
      </c>
      <c r="B135" s="54">
        <f>面积表!E130</f>
        <v>48.89</v>
      </c>
      <c r="C135" s="21">
        <f t="shared" si="18"/>
        <v>1</v>
      </c>
      <c r="D135" s="2806" t="s">
        <v>4020</v>
      </c>
      <c r="E135" s="21">
        <f t="shared" si="19"/>
        <v>1</v>
      </c>
      <c r="F135" s="667" t="s">
        <v>21</v>
      </c>
      <c r="G135" s="21">
        <f t="shared" si="20"/>
        <v>1</v>
      </c>
      <c r="H135" s="667">
        <v>3</v>
      </c>
      <c r="I135" s="21">
        <f t="shared" si="21"/>
        <v>1</v>
      </c>
      <c r="J135" s="667"/>
      <c r="K135" s="21">
        <f t="shared" si="22"/>
        <v>1</v>
      </c>
      <c r="L135" s="667"/>
      <c r="M135" s="21">
        <f t="shared" si="23"/>
        <v>1</v>
      </c>
      <c r="N135" s="667"/>
      <c r="O135" s="21">
        <f t="shared" si="24"/>
        <v>1</v>
      </c>
      <c r="P135" s="667" t="s">
        <v>3408</v>
      </c>
      <c r="Q135" s="21">
        <f t="shared" si="25"/>
        <v>1</v>
      </c>
      <c r="R135" s="663">
        <f t="shared" ca="1" si="26"/>
        <v>14190</v>
      </c>
      <c r="S135" s="316">
        <f t="shared" ca="1" si="27"/>
        <v>69</v>
      </c>
    </row>
    <row r="136" spans="1:19">
      <c r="A136" s="3520" t="str">
        <f>面积表!D131</f>
        <v>524</v>
      </c>
      <c r="B136" s="54">
        <f>面积表!E131</f>
        <v>48.59</v>
      </c>
      <c r="C136" s="21">
        <f t="shared" si="18"/>
        <v>1</v>
      </c>
      <c r="D136" s="2806" t="s">
        <v>4020</v>
      </c>
      <c r="E136" s="21">
        <f t="shared" si="19"/>
        <v>1</v>
      </c>
      <c r="F136" s="667" t="s">
        <v>21</v>
      </c>
      <c r="G136" s="21">
        <f t="shared" si="20"/>
        <v>1</v>
      </c>
      <c r="H136" s="667">
        <v>3</v>
      </c>
      <c r="I136" s="21">
        <f t="shared" si="21"/>
        <v>1</v>
      </c>
      <c r="J136" s="667"/>
      <c r="K136" s="21">
        <f t="shared" si="22"/>
        <v>1</v>
      </c>
      <c r="L136" s="667"/>
      <c r="M136" s="21">
        <f t="shared" si="23"/>
        <v>1</v>
      </c>
      <c r="N136" s="667"/>
      <c r="O136" s="21">
        <f t="shared" si="24"/>
        <v>1</v>
      </c>
      <c r="P136" s="667" t="s">
        <v>3408</v>
      </c>
      <c r="Q136" s="21">
        <f t="shared" si="25"/>
        <v>1</v>
      </c>
      <c r="R136" s="663">
        <f t="shared" ca="1" si="26"/>
        <v>14190</v>
      </c>
      <c r="S136" s="316">
        <f t="shared" ca="1" si="27"/>
        <v>69</v>
      </c>
    </row>
    <row r="137" spans="1:19">
      <c r="A137" s="3520" t="str">
        <f>面积表!D132</f>
        <v>525</v>
      </c>
      <c r="B137" s="54">
        <f>面积表!E132</f>
        <v>47.73</v>
      </c>
      <c r="C137" s="21">
        <f t="shared" si="18"/>
        <v>1</v>
      </c>
      <c r="D137" s="2806" t="s">
        <v>4020</v>
      </c>
      <c r="E137" s="21">
        <f t="shared" si="19"/>
        <v>1</v>
      </c>
      <c r="F137" s="667" t="s">
        <v>21</v>
      </c>
      <c r="G137" s="21">
        <f t="shared" si="20"/>
        <v>1</v>
      </c>
      <c r="H137" s="667">
        <v>3</v>
      </c>
      <c r="I137" s="21">
        <f t="shared" si="21"/>
        <v>1</v>
      </c>
      <c r="J137" s="667"/>
      <c r="K137" s="21">
        <f t="shared" si="22"/>
        <v>1</v>
      </c>
      <c r="L137" s="667"/>
      <c r="M137" s="21">
        <f t="shared" si="23"/>
        <v>1</v>
      </c>
      <c r="N137" s="667"/>
      <c r="O137" s="21">
        <f t="shared" si="24"/>
        <v>1</v>
      </c>
      <c r="P137" s="667" t="s">
        <v>3408</v>
      </c>
      <c r="Q137" s="21">
        <f t="shared" si="25"/>
        <v>1</v>
      </c>
      <c r="R137" s="663">
        <f t="shared" ca="1" si="26"/>
        <v>14190</v>
      </c>
      <c r="S137" s="316">
        <f t="shared" ca="1" si="27"/>
        <v>68</v>
      </c>
    </row>
    <row r="138" spans="1:19">
      <c r="A138" s="3520" t="str">
        <f>面积表!D133</f>
        <v>526</v>
      </c>
      <c r="B138" s="54">
        <f>面积表!E133</f>
        <v>70.2</v>
      </c>
      <c r="C138" s="21">
        <f t="shared" si="18"/>
        <v>1.01</v>
      </c>
      <c r="D138" s="2806" t="s">
        <v>4020</v>
      </c>
      <c r="E138" s="21">
        <f t="shared" si="19"/>
        <v>1</v>
      </c>
      <c r="F138" s="667" t="s">
        <v>21</v>
      </c>
      <c r="G138" s="21">
        <f t="shared" si="20"/>
        <v>1</v>
      </c>
      <c r="H138" s="667">
        <v>3</v>
      </c>
      <c r="I138" s="21">
        <f t="shared" si="21"/>
        <v>1</v>
      </c>
      <c r="J138" s="667"/>
      <c r="K138" s="21">
        <f t="shared" si="22"/>
        <v>1</v>
      </c>
      <c r="L138" s="667"/>
      <c r="M138" s="21">
        <f t="shared" si="23"/>
        <v>1</v>
      </c>
      <c r="N138" s="667"/>
      <c r="O138" s="21">
        <f t="shared" si="24"/>
        <v>1</v>
      </c>
      <c r="P138" s="667" t="s">
        <v>3408</v>
      </c>
      <c r="Q138" s="21">
        <f t="shared" si="25"/>
        <v>1</v>
      </c>
      <c r="R138" s="663">
        <f t="shared" ca="1" si="26"/>
        <v>14332</v>
      </c>
      <c r="S138" s="316">
        <f t="shared" ca="1" si="27"/>
        <v>101</v>
      </c>
    </row>
    <row r="139" spans="1:19">
      <c r="A139" s="3520" t="str">
        <f>面积表!D134</f>
        <v>601</v>
      </c>
      <c r="B139" s="54">
        <f>面积表!E134</f>
        <v>51.46</v>
      </c>
      <c r="C139" s="21">
        <f t="shared" si="18"/>
        <v>1</v>
      </c>
      <c r="D139" s="2806" t="s">
        <v>4020</v>
      </c>
      <c r="E139" s="21">
        <f t="shared" si="19"/>
        <v>1</v>
      </c>
      <c r="F139" s="667" t="s">
        <v>21</v>
      </c>
      <c r="G139" s="21">
        <f t="shared" si="20"/>
        <v>1</v>
      </c>
      <c r="H139" s="667">
        <v>3</v>
      </c>
      <c r="I139" s="21">
        <f t="shared" si="21"/>
        <v>1</v>
      </c>
      <c r="J139" s="667"/>
      <c r="K139" s="21">
        <f t="shared" si="22"/>
        <v>1</v>
      </c>
      <c r="L139" s="667"/>
      <c r="M139" s="21">
        <f t="shared" si="23"/>
        <v>1</v>
      </c>
      <c r="N139" s="667"/>
      <c r="O139" s="21">
        <f t="shared" si="24"/>
        <v>1</v>
      </c>
      <c r="P139" s="667" t="s">
        <v>3408</v>
      </c>
      <c r="Q139" s="21">
        <f t="shared" si="25"/>
        <v>1</v>
      </c>
      <c r="R139" s="663">
        <f t="shared" ca="1" si="26"/>
        <v>14190</v>
      </c>
      <c r="S139" s="316">
        <f t="shared" ca="1" si="27"/>
        <v>73</v>
      </c>
    </row>
    <row r="140" spans="1:19">
      <c r="A140" s="3520" t="str">
        <f>面积表!D135</f>
        <v>602</v>
      </c>
      <c r="B140" s="54">
        <f>面积表!E135</f>
        <v>49.62</v>
      </c>
      <c r="C140" s="21">
        <f t="shared" si="18"/>
        <v>1</v>
      </c>
      <c r="D140" s="2806" t="s">
        <v>4020</v>
      </c>
      <c r="E140" s="21">
        <f t="shared" si="19"/>
        <v>1</v>
      </c>
      <c r="F140" s="667" t="s">
        <v>21</v>
      </c>
      <c r="G140" s="21">
        <f t="shared" si="20"/>
        <v>1</v>
      </c>
      <c r="H140" s="667">
        <v>3</v>
      </c>
      <c r="I140" s="21">
        <f t="shared" si="21"/>
        <v>1</v>
      </c>
      <c r="J140" s="667"/>
      <c r="K140" s="21">
        <f t="shared" si="22"/>
        <v>1</v>
      </c>
      <c r="L140" s="667"/>
      <c r="M140" s="21">
        <f t="shared" si="23"/>
        <v>1</v>
      </c>
      <c r="N140" s="667"/>
      <c r="O140" s="21">
        <f t="shared" si="24"/>
        <v>1</v>
      </c>
      <c r="P140" s="667" t="s">
        <v>3408</v>
      </c>
      <c r="Q140" s="21">
        <f t="shared" si="25"/>
        <v>1</v>
      </c>
      <c r="R140" s="663">
        <f t="shared" ca="1" si="26"/>
        <v>14190</v>
      </c>
      <c r="S140" s="316">
        <f t="shared" ca="1" si="27"/>
        <v>70</v>
      </c>
    </row>
    <row r="141" spans="1:19">
      <c r="A141" s="3520" t="str">
        <f>面积表!D136</f>
        <v>603</v>
      </c>
      <c r="B141" s="54">
        <f>面积表!E136</f>
        <v>49.62</v>
      </c>
      <c r="C141" s="21">
        <f t="shared" si="18"/>
        <v>1</v>
      </c>
      <c r="D141" s="2806" t="s">
        <v>4020</v>
      </c>
      <c r="E141" s="21">
        <f t="shared" si="19"/>
        <v>1</v>
      </c>
      <c r="F141" s="667" t="s">
        <v>21</v>
      </c>
      <c r="G141" s="21">
        <f t="shared" si="20"/>
        <v>1</v>
      </c>
      <c r="H141" s="667">
        <v>3</v>
      </c>
      <c r="I141" s="21">
        <f t="shared" si="21"/>
        <v>1</v>
      </c>
      <c r="J141" s="667"/>
      <c r="K141" s="21">
        <f t="shared" si="22"/>
        <v>1</v>
      </c>
      <c r="L141" s="667"/>
      <c r="M141" s="21">
        <f t="shared" si="23"/>
        <v>1</v>
      </c>
      <c r="N141" s="667"/>
      <c r="O141" s="21">
        <f t="shared" si="24"/>
        <v>1</v>
      </c>
      <c r="P141" s="667" t="s">
        <v>3408</v>
      </c>
      <c r="Q141" s="21">
        <f t="shared" si="25"/>
        <v>1</v>
      </c>
      <c r="R141" s="663">
        <f t="shared" ca="1" si="26"/>
        <v>14190</v>
      </c>
      <c r="S141" s="316">
        <f t="shared" ca="1" si="27"/>
        <v>70</v>
      </c>
    </row>
    <row r="142" spans="1:19">
      <c r="A142" s="3520" t="str">
        <f>面积表!D137</f>
        <v>604</v>
      </c>
      <c r="B142" s="54">
        <f>面积表!E137</f>
        <v>49.62</v>
      </c>
      <c r="C142" s="21">
        <f t="shared" si="18"/>
        <v>1</v>
      </c>
      <c r="D142" s="2806" t="s">
        <v>4020</v>
      </c>
      <c r="E142" s="21">
        <f t="shared" si="19"/>
        <v>1</v>
      </c>
      <c r="F142" s="667" t="s">
        <v>21</v>
      </c>
      <c r="G142" s="21">
        <f t="shared" si="20"/>
        <v>1</v>
      </c>
      <c r="H142" s="667">
        <v>3</v>
      </c>
      <c r="I142" s="21">
        <f t="shared" si="21"/>
        <v>1</v>
      </c>
      <c r="J142" s="667"/>
      <c r="K142" s="21">
        <f t="shared" si="22"/>
        <v>1</v>
      </c>
      <c r="L142" s="667"/>
      <c r="M142" s="21">
        <f t="shared" si="23"/>
        <v>1</v>
      </c>
      <c r="N142" s="667"/>
      <c r="O142" s="21">
        <f t="shared" si="24"/>
        <v>1</v>
      </c>
      <c r="P142" s="667" t="s">
        <v>3408</v>
      </c>
      <c r="Q142" s="21">
        <f t="shared" si="25"/>
        <v>1</v>
      </c>
      <c r="R142" s="663">
        <f t="shared" ca="1" si="26"/>
        <v>14190</v>
      </c>
      <c r="S142" s="316">
        <f t="shared" ca="1" si="27"/>
        <v>70</v>
      </c>
    </row>
    <row r="143" spans="1:19">
      <c r="A143" s="3520" t="str">
        <f>面积表!D138</f>
        <v>605</v>
      </c>
      <c r="B143" s="54">
        <f>面积表!E138</f>
        <v>49.62</v>
      </c>
      <c r="C143" s="21">
        <f t="shared" si="18"/>
        <v>1</v>
      </c>
      <c r="D143" s="2806" t="s">
        <v>4020</v>
      </c>
      <c r="E143" s="21">
        <f t="shared" si="19"/>
        <v>1</v>
      </c>
      <c r="F143" s="667" t="s">
        <v>21</v>
      </c>
      <c r="G143" s="21">
        <f t="shared" si="20"/>
        <v>1</v>
      </c>
      <c r="H143" s="667">
        <v>3</v>
      </c>
      <c r="I143" s="21">
        <f t="shared" si="21"/>
        <v>1</v>
      </c>
      <c r="J143" s="667"/>
      <c r="K143" s="21">
        <f t="shared" si="22"/>
        <v>1</v>
      </c>
      <c r="L143" s="667"/>
      <c r="M143" s="21">
        <f t="shared" si="23"/>
        <v>1</v>
      </c>
      <c r="N143" s="667"/>
      <c r="O143" s="21">
        <f t="shared" si="24"/>
        <v>1</v>
      </c>
      <c r="P143" s="667" t="s">
        <v>3408</v>
      </c>
      <c r="Q143" s="21">
        <f t="shared" si="25"/>
        <v>1</v>
      </c>
      <c r="R143" s="663">
        <f t="shared" ca="1" si="26"/>
        <v>14190</v>
      </c>
      <c r="S143" s="316">
        <f t="shared" ca="1" si="27"/>
        <v>70</v>
      </c>
    </row>
    <row r="144" spans="1:19">
      <c r="A144" s="3520" t="str">
        <f>面积表!D139</f>
        <v>606</v>
      </c>
      <c r="B144" s="54">
        <f>面积表!E139</f>
        <v>49.62</v>
      </c>
      <c r="C144" s="21">
        <f t="shared" si="18"/>
        <v>1</v>
      </c>
      <c r="D144" s="2806" t="s">
        <v>4020</v>
      </c>
      <c r="E144" s="21">
        <f t="shared" si="19"/>
        <v>1</v>
      </c>
      <c r="F144" s="667" t="s">
        <v>21</v>
      </c>
      <c r="G144" s="21">
        <f t="shared" si="20"/>
        <v>1</v>
      </c>
      <c r="H144" s="667">
        <v>3</v>
      </c>
      <c r="I144" s="21">
        <f t="shared" si="21"/>
        <v>1</v>
      </c>
      <c r="J144" s="667"/>
      <c r="K144" s="21">
        <f t="shared" si="22"/>
        <v>1</v>
      </c>
      <c r="L144" s="667"/>
      <c r="M144" s="21">
        <f t="shared" si="23"/>
        <v>1</v>
      </c>
      <c r="N144" s="667"/>
      <c r="O144" s="21">
        <f t="shared" si="24"/>
        <v>1</v>
      </c>
      <c r="P144" s="667" t="s">
        <v>3408</v>
      </c>
      <c r="Q144" s="21">
        <f t="shared" si="25"/>
        <v>1</v>
      </c>
      <c r="R144" s="663">
        <f t="shared" ca="1" si="26"/>
        <v>14190</v>
      </c>
      <c r="S144" s="316">
        <f t="shared" ca="1" si="27"/>
        <v>70</v>
      </c>
    </row>
    <row r="145" spans="1:19">
      <c r="A145" s="3520" t="str">
        <f>面积表!D140</f>
        <v>607</v>
      </c>
      <c r="B145" s="54">
        <f>面积表!E140</f>
        <v>49.62</v>
      </c>
      <c r="C145" s="21">
        <f t="shared" si="18"/>
        <v>1</v>
      </c>
      <c r="D145" s="2806" t="s">
        <v>4020</v>
      </c>
      <c r="E145" s="21">
        <f t="shared" si="19"/>
        <v>1</v>
      </c>
      <c r="F145" s="667" t="s">
        <v>21</v>
      </c>
      <c r="G145" s="21">
        <f t="shared" si="20"/>
        <v>1</v>
      </c>
      <c r="H145" s="667">
        <v>3</v>
      </c>
      <c r="I145" s="21">
        <f t="shared" si="21"/>
        <v>1</v>
      </c>
      <c r="J145" s="667"/>
      <c r="K145" s="21">
        <f t="shared" si="22"/>
        <v>1</v>
      </c>
      <c r="L145" s="667"/>
      <c r="M145" s="21">
        <f t="shared" si="23"/>
        <v>1</v>
      </c>
      <c r="N145" s="667"/>
      <c r="O145" s="21">
        <f t="shared" si="24"/>
        <v>1</v>
      </c>
      <c r="P145" s="667" t="s">
        <v>3408</v>
      </c>
      <c r="Q145" s="21">
        <f t="shared" si="25"/>
        <v>1</v>
      </c>
      <c r="R145" s="663">
        <f t="shared" ca="1" si="26"/>
        <v>14190</v>
      </c>
      <c r="S145" s="316">
        <f t="shared" ca="1" si="27"/>
        <v>70</v>
      </c>
    </row>
    <row r="146" spans="1:19">
      <c r="A146" s="3520" t="str">
        <f>面积表!D141</f>
        <v>608</v>
      </c>
      <c r="B146" s="54">
        <f>面积表!E141</f>
        <v>49.62</v>
      </c>
      <c r="C146" s="21">
        <f t="shared" si="18"/>
        <v>1</v>
      </c>
      <c r="D146" s="2806" t="s">
        <v>4020</v>
      </c>
      <c r="E146" s="21">
        <f t="shared" si="19"/>
        <v>1</v>
      </c>
      <c r="F146" s="667" t="s">
        <v>21</v>
      </c>
      <c r="G146" s="21">
        <f t="shared" si="20"/>
        <v>1</v>
      </c>
      <c r="H146" s="667">
        <v>3</v>
      </c>
      <c r="I146" s="21">
        <f t="shared" si="21"/>
        <v>1</v>
      </c>
      <c r="J146" s="667"/>
      <c r="K146" s="21">
        <f t="shared" si="22"/>
        <v>1</v>
      </c>
      <c r="L146" s="667"/>
      <c r="M146" s="21">
        <f t="shared" si="23"/>
        <v>1</v>
      </c>
      <c r="N146" s="667"/>
      <c r="O146" s="21">
        <f t="shared" si="24"/>
        <v>1</v>
      </c>
      <c r="P146" s="667" t="s">
        <v>3408</v>
      </c>
      <c r="Q146" s="21">
        <f t="shared" si="25"/>
        <v>1</v>
      </c>
      <c r="R146" s="663">
        <f t="shared" ca="1" si="26"/>
        <v>14190</v>
      </c>
      <c r="S146" s="316">
        <f t="shared" ca="1" si="27"/>
        <v>70</v>
      </c>
    </row>
    <row r="147" spans="1:19">
      <c r="A147" s="3520" t="str">
        <f>面积表!D142</f>
        <v>609</v>
      </c>
      <c r="B147" s="54">
        <f>面积表!E142</f>
        <v>49.62</v>
      </c>
      <c r="C147" s="21">
        <f t="shared" si="18"/>
        <v>1</v>
      </c>
      <c r="D147" s="2806" t="s">
        <v>4020</v>
      </c>
      <c r="E147" s="21">
        <f t="shared" si="19"/>
        <v>1</v>
      </c>
      <c r="F147" s="667" t="s">
        <v>21</v>
      </c>
      <c r="G147" s="21">
        <f t="shared" si="20"/>
        <v>1</v>
      </c>
      <c r="H147" s="667">
        <v>3</v>
      </c>
      <c r="I147" s="21">
        <f t="shared" si="21"/>
        <v>1</v>
      </c>
      <c r="J147" s="667"/>
      <c r="K147" s="21">
        <f t="shared" si="22"/>
        <v>1</v>
      </c>
      <c r="L147" s="667"/>
      <c r="M147" s="21">
        <f t="shared" si="23"/>
        <v>1</v>
      </c>
      <c r="N147" s="667"/>
      <c r="O147" s="21">
        <f t="shared" si="24"/>
        <v>1</v>
      </c>
      <c r="P147" s="667" t="s">
        <v>3408</v>
      </c>
      <c r="Q147" s="21">
        <f t="shared" si="25"/>
        <v>1</v>
      </c>
      <c r="R147" s="663">
        <f t="shared" ca="1" si="26"/>
        <v>14190</v>
      </c>
      <c r="S147" s="316">
        <f t="shared" ca="1" si="27"/>
        <v>70</v>
      </c>
    </row>
    <row r="148" spans="1:19">
      <c r="A148" s="3520" t="str">
        <f>面积表!D143</f>
        <v>610</v>
      </c>
      <c r="B148" s="54">
        <f>面积表!E143</f>
        <v>49.62</v>
      </c>
      <c r="C148" s="21">
        <f t="shared" si="18"/>
        <v>1</v>
      </c>
      <c r="D148" s="2806" t="s">
        <v>4020</v>
      </c>
      <c r="E148" s="21">
        <f t="shared" si="19"/>
        <v>1</v>
      </c>
      <c r="F148" s="667" t="s">
        <v>21</v>
      </c>
      <c r="G148" s="21">
        <f t="shared" si="20"/>
        <v>1</v>
      </c>
      <c r="H148" s="667">
        <v>3</v>
      </c>
      <c r="I148" s="21">
        <f t="shared" si="21"/>
        <v>1</v>
      </c>
      <c r="J148" s="667"/>
      <c r="K148" s="21">
        <f t="shared" si="22"/>
        <v>1</v>
      </c>
      <c r="L148" s="667"/>
      <c r="M148" s="21">
        <f t="shared" si="23"/>
        <v>1</v>
      </c>
      <c r="N148" s="667"/>
      <c r="O148" s="21">
        <f t="shared" si="24"/>
        <v>1</v>
      </c>
      <c r="P148" s="667" t="s">
        <v>3408</v>
      </c>
      <c r="Q148" s="21">
        <f t="shared" si="25"/>
        <v>1</v>
      </c>
      <c r="R148" s="663">
        <f t="shared" ca="1" si="26"/>
        <v>14190</v>
      </c>
      <c r="S148" s="316">
        <f t="shared" ca="1" si="27"/>
        <v>70</v>
      </c>
    </row>
    <row r="149" spans="1:19">
      <c r="A149" s="3520" t="str">
        <f>面积表!D144</f>
        <v>611</v>
      </c>
      <c r="B149" s="54">
        <f>面积表!E144</f>
        <v>49.62</v>
      </c>
      <c r="C149" s="21">
        <f t="shared" si="18"/>
        <v>1</v>
      </c>
      <c r="D149" s="2806" t="s">
        <v>4020</v>
      </c>
      <c r="E149" s="21">
        <f t="shared" si="19"/>
        <v>1</v>
      </c>
      <c r="F149" s="667" t="s">
        <v>21</v>
      </c>
      <c r="G149" s="21">
        <f t="shared" si="20"/>
        <v>1</v>
      </c>
      <c r="H149" s="667">
        <v>3</v>
      </c>
      <c r="I149" s="21">
        <f t="shared" si="21"/>
        <v>1</v>
      </c>
      <c r="J149" s="667"/>
      <c r="K149" s="21">
        <f t="shared" si="22"/>
        <v>1</v>
      </c>
      <c r="L149" s="667"/>
      <c r="M149" s="21">
        <f t="shared" si="23"/>
        <v>1</v>
      </c>
      <c r="N149" s="667"/>
      <c r="O149" s="21">
        <f t="shared" si="24"/>
        <v>1</v>
      </c>
      <c r="P149" s="667" t="s">
        <v>3408</v>
      </c>
      <c r="Q149" s="21">
        <f t="shared" si="25"/>
        <v>1</v>
      </c>
      <c r="R149" s="663">
        <f t="shared" ca="1" si="26"/>
        <v>14190</v>
      </c>
      <c r="S149" s="316">
        <f t="shared" ca="1" si="27"/>
        <v>70</v>
      </c>
    </row>
    <row r="150" spans="1:19">
      <c r="A150" s="3520" t="str">
        <f>面积表!D145</f>
        <v>612</v>
      </c>
      <c r="B150" s="54">
        <f>面积表!E145</f>
        <v>49.62</v>
      </c>
      <c r="C150" s="21">
        <f t="shared" si="18"/>
        <v>1</v>
      </c>
      <c r="D150" s="2806" t="s">
        <v>4020</v>
      </c>
      <c r="E150" s="21">
        <f t="shared" si="19"/>
        <v>1</v>
      </c>
      <c r="F150" s="667" t="s">
        <v>21</v>
      </c>
      <c r="G150" s="21">
        <f t="shared" si="20"/>
        <v>1</v>
      </c>
      <c r="H150" s="667">
        <v>3</v>
      </c>
      <c r="I150" s="21">
        <f t="shared" si="21"/>
        <v>1</v>
      </c>
      <c r="J150" s="667"/>
      <c r="K150" s="21">
        <f t="shared" si="22"/>
        <v>1</v>
      </c>
      <c r="L150" s="667"/>
      <c r="M150" s="21">
        <f t="shared" si="23"/>
        <v>1</v>
      </c>
      <c r="N150" s="667"/>
      <c r="O150" s="21">
        <f t="shared" si="24"/>
        <v>1</v>
      </c>
      <c r="P150" s="667" t="s">
        <v>3408</v>
      </c>
      <c r="Q150" s="21">
        <f t="shared" si="25"/>
        <v>1</v>
      </c>
      <c r="R150" s="663">
        <f t="shared" ca="1" si="26"/>
        <v>14190</v>
      </c>
      <c r="S150" s="316">
        <f t="shared" ca="1" si="27"/>
        <v>70</v>
      </c>
    </row>
    <row r="151" spans="1:19">
      <c r="A151" s="3520" t="str">
        <f>面积表!D146</f>
        <v>613</v>
      </c>
      <c r="B151" s="54">
        <f>面积表!E146</f>
        <v>49.62</v>
      </c>
      <c r="C151" s="21">
        <f t="shared" si="18"/>
        <v>1</v>
      </c>
      <c r="D151" s="2806" t="s">
        <v>4020</v>
      </c>
      <c r="E151" s="21">
        <f t="shared" si="19"/>
        <v>1</v>
      </c>
      <c r="F151" s="667" t="s">
        <v>21</v>
      </c>
      <c r="G151" s="21">
        <f t="shared" si="20"/>
        <v>1</v>
      </c>
      <c r="H151" s="667">
        <v>3</v>
      </c>
      <c r="I151" s="21">
        <f t="shared" si="21"/>
        <v>1</v>
      </c>
      <c r="J151" s="667"/>
      <c r="K151" s="21">
        <f t="shared" si="22"/>
        <v>1</v>
      </c>
      <c r="L151" s="667"/>
      <c r="M151" s="21">
        <f t="shared" si="23"/>
        <v>1</v>
      </c>
      <c r="N151" s="667"/>
      <c r="O151" s="21">
        <f t="shared" si="24"/>
        <v>1</v>
      </c>
      <c r="P151" s="667" t="s">
        <v>3408</v>
      </c>
      <c r="Q151" s="21">
        <f t="shared" si="25"/>
        <v>1</v>
      </c>
      <c r="R151" s="663">
        <f t="shared" ca="1" si="26"/>
        <v>14190</v>
      </c>
      <c r="S151" s="316">
        <f t="shared" ca="1" si="27"/>
        <v>70</v>
      </c>
    </row>
    <row r="152" spans="1:19">
      <c r="A152" s="3520" t="str">
        <f>面积表!D147</f>
        <v>614</v>
      </c>
      <c r="B152" s="54">
        <f>面积表!E147</f>
        <v>49.62</v>
      </c>
      <c r="C152" s="21">
        <f t="shared" si="18"/>
        <v>1</v>
      </c>
      <c r="D152" s="2806" t="s">
        <v>4020</v>
      </c>
      <c r="E152" s="21">
        <f t="shared" si="19"/>
        <v>1</v>
      </c>
      <c r="F152" s="667" t="s">
        <v>21</v>
      </c>
      <c r="G152" s="21">
        <f t="shared" si="20"/>
        <v>1</v>
      </c>
      <c r="H152" s="667">
        <v>3</v>
      </c>
      <c r="I152" s="21">
        <f t="shared" si="21"/>
        <v>1</v>
      </c>
      <c r="J152" s="667"/>
      <c r="K152" s="21">
        <f t="shared" si="22"/>
        <v>1</v>
      </c>
      <c r="L152" s="667"/>
      <c r="M152" s="21">
        <f t="shared" si="23"/>
        <v>1</v>
      </c>
      <c r="N152" s="667"/>
      <c r="O152" s="21">
        <f t="shared" si="24"/>
        <v>1</v>
      </c>
      <c r="P152" s="667" t="s">
        <v>3408</v>
      </c>
      <c r="Q152" s="21">
        <f t="shared" si="25"/>
        <v>1</v>
      </c>
      <c r="R152" s="663">
        <f t="shared" ca="1" si="26"/>
        <v>14190</v>
      </c>
      <c r="S152" s="316">
        <f t="shared" ca="1" si="27"/>
        <v>70</v>
      </c>
    </row>
    <row r="153" spans="1:19">
      <c r="A153" s="3520" t="str">
        <f>面积表!D148</f>
        <v>615</v>
      </c>
      <c r="B153" s="54">
        <f>面积表!E148</f>
        <v>49.62</v>
      </c>
      <c r="C153" s="21">
        <f t="shared" si="18"/>
        <v>1</v>
      </c>
      <c r="D153" s="2806" t="s">
        <v>4020</v>
      </c>
      <c r="E153" s="21">
        <f t="shared" si="19"/>
        <v>1</v>
      </c>
      <c r="F153" s="667" t="s">
        <v>21</v>
      </c>
      <c r="G153" s="21">
        <f t="shared" si="20"/>
        <v>1</v>
      </c>
      <c r="H153" s="667">
        <v>3</v>
      </c>
      <c r="I153" s="21">
        <f t="shared" si="21"/>
        <v>1</v>
      </c>
      <c r="J153" s="667"/>
      <c r="K153" s="21">
        <f t="shared" si="22"/>
        <v>1</v>
      </c>
      <c r="L153" s="667"/>
      <c r="M153" s="21">
        <f t="shared" si="23"/>
        <v>1</v>
      </c>
      <c r="N153" s="667"/>
      <c r="O153" s="21">
        <f t="shared" si="24"/>
        <v>1</v>
      </c>
      <c r="P153" s="667" t="s">
        <v>3408</v>
      </c>
      <c r="Q153" s="21">
        <f t="shared" si="25"/>
        <v>1</v>
      </c>
      <c r="R153" s="663">
        <f t="shared" ca="1" si="26"/>
        <v>14190</v>
      </c>
      <c r="S153" s="316">
        <f t="shared" ca="1" si="27"/>
        <v>70</v>
      </c>
    </row>
    <row r="154" spans="1:19">
      <c r="A154" s="3520" t="str">
        <f>面积表!D149</f>
        <v>616</v>
      </c>
      <c r="B154" s="54">
        <f>面积表!E149</f>
        <v>68.78</v>
      </c>
      <c r="C154" s="21">
        <f t="shared" ref="C154:C217" si="28">IF(B154="",1,(LOOKUP(B154,$3:$3,$4:$4)-LOOKUP($B$24,$3:$3,$4:$4)+100)/100)</f>
        <v>1.01</v>
      </c>
      <c r="D154" s="2806" t="s">
        <v>4020</v>
      </c>
      <c r="E154" s="21">
        <f t="shared" ref="E154:E217" si="29">(SUMIF($5:$5,D154,$6:$6)-SUMIF($5:$5,$D$24,$6:$6)+100)/100</f>
        <v>1</v>
      </c>
      <c r="F154" s="667" t="s">
        <v>21</v>
      </c>
      <c r="G154" s="21">
        <f t="shared" ref="G154:G217" si="30">(SUMIF($7:$7,F154,$8:$8)-SUMIF($7:$7,$F$24,$8:$8)+100)/100</f>
        <v>1</v>
      </c>
      <c r="H154" s="667">
        <v>3</v>
      </c>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t="s">
        <v>3408</v>
      </c>
      <c r="Q154" s="21">
        <f t="shared" ref="Q154:Q217" si="35">(SUMIF($17:$17,P154,$18:$18)-SUMIF($17:$17,$P$24,$18:$18)+100)/100</f>
        <v>1</v>
      </c>
      <c r="R154" s="663">
        <f t="shared" ref="R154:R217" ca="1" si="36">IF(B154="",0,ROUND($R$24*C154*E154*G154*I154*K154*M154*O154*Q154,0))</f>
        <v>14332</v>
      </c>
      <c r="S154" s="316">
        <f t="shared" ca="1" si="27"/>
        <v>99</v>
      </c>
    </row>
    <row r="155" spans="1:19">
      <c r="A155" s="3520" t="str">
        <f>面积表!D150</f>
        <v>617</v>
      </c>
      <c r="B155" s="54">
        <f>面积表!E150</f>
        <v>38.1</v>
      </c>
      <c r="C155" s="21">
        <f t="shared" si="28"/>
        <v>1</v>
      </c>
      <c r="D155" s="2806" t="s">
        <v>4020</v>
      </c>
      <c r="E155" s="21">
        <f t="shared" si="29"/>
        <v>1</v>
      </c>
      <c r="F155" s="667" t="s">
        <v>21</v>
      </c>
      <c r="G155" s="21">
        <f t="shared" si="30"/>
        <v>1</v>
      </c>
      <c r="H155" s="667">
        <v>3</v>
      </c>
      <c r="I155" s="21">
        <f t="shared" si="31"/>
        <v>1</v>
      </c>
      <c r="J155" s="667"/>
      <c r="K155" s="21">
        <f t="shared" si="32"/>
        <v>1</v>
      </c>
      <c r="L155" s="667"/>
      <c r="M155" s="21">
        <f t="shared" si="33"/>
        <v>1</v>
      </c>
      <c r="N155" s="667"/>
      <c r="O155" s="21">
        <f t="shared" si="34"/>
        <v>1</v>
      </c>
      <c r="P155" s="667" t="s">
        <v>3408</v>
      </c>
      <c r="Q155" s="21">
        <f t="shared" si="35"/>
        <v>1</v>
      </c>
      <c r="R155" s="663">
        <f t="shared" ca="1" si="36"/>
        <v>14190</v>
      </c>
      <c r="S155" s="316">
        <f t="shared" ca="1" si="27"/>
        <v>54</v>
      </c>
    </row>
    <row r="156" spans="1:19">
      <c r="A156" s="3520" t="str">
        <f>面积表!D151</f>
        <v>618</v>
      </c>
      <c r="B156" s="54">
        <f>面积表!E151</f>
        <v>41.4</v>
      </c>
      <c r="C156" s="21">
        <f t="shared" si="28"/>
        <v>1</v>
      </c>
      <c r="D156" s="2806" t="s">
        <v>4020</v>
      </c>
      <c r="E156" s="21">
        <f t="shared" si="29"/>
        <v>1</v>
      </c>
      <c r="F156" s="667" t="s">
        <v>21</v>
      </c>
      <c r="G156" s="21">
        <f t="shared" si="30"/>
        <v>1</v>
      </c>
      <c r="H156" s="667">
        <v>3</v>
      </c>
      <c r="I156" s="21">
        <f t="shared" si="31"/>
        <v>1</v>
      </c>
      <c r="J156" s="667"/>
      <c r="K156" s="21">
        <f t="shared" si="32"/>
        <v>1</v>
      </c>
      <c r="L156" s="667"/>
      <c r="M156" s="21">
        <f t="shared" si="33"/>
        <v>1</v>
      </c>
      <c r="N156" s="667"/>
      <c r="O156" s="21">
        <f t="shared" si="34"/>
        <v>1</v>
      </c>
      <c r="P156" s="667" t="s">
        <v>3408</v>
      </c>
      <c r="Q156" s="21">
        <f t="shared" si="35"/>
        <v>1</v>
      </c>
      <c r="R156" s="663">
        <f t="shared" ca="1" si="36"/>
        <v>14190</v>
      </c>
      <c r="S156" s="316">
        <f t="shared" ca="1" si="27"/>
        <v>59</v>
      </c>
    </row>
    <row r="157" spans="1:19">
      <c r="A157" s="3520" t="str">
        <f>面积表!D152</f>
        <v>619</v>
      </c>
      <c r="B157" s="54">
        <f>面积表!E152</f>
        <v>44.09</v>
      </c>
      <c r="C157" s="21">
        <f t="shared" si="28"/>
        <v>1</v>
      </c>
      <c r="D157" s="2806" t="s">
        <v>4020</v>
      </c>
      <c r="E157" s="21">
        <f t="shared" si="29"/>
        <v>1</v>
      </c>
      <c r="F157" s="667" t="s">
        <v>21</v>
      </c>
      <c r="G157" s="21">
        <f t="shared" si="30"/>
        <v>1</v>
      </c>
      <c r="H157" s="667">
        <v>3</v>
      </c>
      <c r="I157" s="21">
        <f t="shared" si="31"/>
        <v>1</v>
      </c>
      <c r="J157" s="667"/>
      <c r="K157" s="21">
        <f t="shared" si="32"/>
        <v>1</v>
      </c>
      <c r="L157" s="667"/>
      <c r="M157" s="21">
        <f t="shared" si="33"/>
        <v>1</v>
      </c>
      <c r="N157" s="667"/>
      <c r="O157" s="21">
        <f t="shared" si="34"/>
        <v>1</v>
      </c>
      <c r="P157" s="667" t="s">
        <v>3408</v>
      </c>
      <c r="Q157" s="21">
        <f t="shared" si="35"/>
        <v>1</v>
      </c>
      <c r="R157" s="663">
        <f t="shared" ca="1" si="36"/>
        <v>14190</v>
      </c>
      <c r="S157" s="316">
        <f t="shared" ca="1" si="27"/>
        <v>63</v>
      </c>
    </row>
    <row r="158" spans="1:19">
      <c r="A158" s="3520" t="str">
        <f>面积表!D153</f>
        <v>620</v>
      </c>
      <c r="B158" s="54">
        <f>面积表!E153</f>
        <v>46.17</v>
      </c>
      <c r="C158" s="21">
        <f t="shared" si="28"/>
        <v>1</v>
      </c>
      <c r="D158" s="2806" t="s">
        <v>4020</v>
      </c>
      <c r="E158" s="21">
        <f t="shared" si="29"/>
        <v>1</v>
      </c>
      <c r="F158" s="667" t="s">
        <v>21</v>
      </c>
      <c r="G158" s="21">
        <f t="shared" si="30"/>
        <v>1</v>
      </c>
      <c r="H158" s="667">
        <v>3</v>
      </c>
      <c r="I158" s="21">
        <f t="shared" si="31"/>
        <v>1</v>
      </c>
      <c r="J158" s="667"/>
      <c r="K158" s="21">
        <f t="shared" si="32"/>
        <v>1</v>
      </c>
      <c r="L158" s="667"/>
      <c r="M158" s="21">
        <f t="shared" si="33"/>
        <v>1</v>
      </c>
      <c r="N158" s="667"/>
      <c r="O158" s="21">
        <f t="shared" si="34"/>
        <v>1</v>
      </c>
      <c r="P158" s="667" t="s">
        <v>3408</v>
      </c>
      <c r="Q158" s="21">
        <f t="shared" si="35"/>
        <v>1</v>
      </c>
      <c r="R158" s="663">
        <f t="shared" ca="1" si="36"/>
        <v>14190</v>
      </c>
      <c r="S158" s="316">
        <f t="shared" ca="1" si="27"/>
        <v>66</v>
      </c>
    </row>
    <row r="159" spans="1:19">
      <c r="A159" s="3520" t="str">
        <f>面积表!D154</f>
        <v>621</v>
      </c>
      <c r="B159" s="54">
        <f>面积表!E154</f>
        <v>47.65</v>
      </c>
      <c r="C159" s="21">
        <f t="shared" si="28"/>
        <v>1</v>
      </c>
      <c r="D159" s="2806" t="s">
        <v>4020</v>
      </c>
      <c r="E159" s="21">
        <f t="shared" si="29"/>
        <v>1</v>
      </c>
      <c r="F159" s="667" t="s">
        <v>21</v>
      </c>
      <c r="G159" s="21">
        <f t="shared" si="30"/>
        <v>1</v>
      </c>
      <c r="H159" s="667">
        <v>3</v>
      </c>
      <c r="I159" s="21">
        <f t="shared" si="31"/>
        <v>1</v>
      </c>
      <c r="J159" s="667"/>
      <c r="K159" s="21">
        <f t="shared" si="32"/>
        <v>1</v>
      </c>
      <c r="L159" s="667"/>
      <c r="M159" s="21">
        <f t="shared" si="33"/>
        <v>1</v>
      </c>
      <c r="N159" s="667"/>
      <c r="O159" s="21">
        <f t="shared" si="34"/>
        <v>1</v>
      </c>
      <c r="P159" s="667" t="s">
        <v>3408</v>
      </c>
      <c r="Q159" s="21">
        <f t="shared" si="35"/>
        <v>1</v>
      </c>
      <c r="R159" s="663">
        <f t="shared" ca="1" si="36"/>
        <v>14190</v>
      </c>
      <c r="S159" s="316">
        <f t="shared" ca="1" si="27"/>
        <v>68</v>
      </c>
    </row>
    <row r="160" spans="1:19">
      <c r="A160" s="3520" t="str">
        <f>面积表!D155</f>
        <v>622</v>
      </c>
      <c r="B160" s="54">
        <f>面积表!E155</f>
        <v>48.6</v>
      </c>
      <c r="C160" s="21">
        <f t="shared" si="28"/>
        <v>1</v>
      </c>
      <c r="D160" s="2806" t="s">
        <v>4020</v>
      </c>
      <c r="E160" s="21">
        <f t="shared" si="29"/>
        <v>1</v>
      </c>
      <c r="F160" s="667" t="s">
        <v>21</v>
      </c>
      <c r="G160" s="21">
        <f t="shared" si="30"/>
        <v>1</v>
      </c>
      <c r="H160" s="667">
        <v>3</v>
      </c>
      <c r="I160" s="21">
        <f t="shared" si="31"/>
        <v>1</v>
      </c>
      <c r="J160" s="667"/>
      <c r="K160" s="21">
        <f t="shared" si="32"/>
        <v>1</v>
      </c>
      <c r="L160" s="667"/>
      <c r="M160" s="21">
        <f t="shared" si="33"/>
        <v>1</v>
      </c>
      <c r="N160" s="667"/>
      <c r="O160" s="21">
        <f t="shared" si="34"/>
        <v>1</v>
      </c>
      <c r="P160" s="667" t="s">
        <v>3408</v>
      </c>
      <c r="Q160" s="21">
        <f t="shared" si="35"/>
        <v>1</v>
      </c>
      <c r="R160" s="663">
        <f t="shared" ca="1" si="36"/>
        <v>14190</v>
      </c>
      <c r="S160" s="316">
        <f t="shared" ca="1" si="27"/>
        <v>69</v>
      </c>
    </row>
    <row r="161" spans="1:19">
      <c r="A161" s="3520" t="str">
        <f>面积表!D156</f>
        <v>623</v>
      </c>
      <c r="B161" s="54">
        <f>面积表!E156</f>
        <v>48.89</v>
      </c>
      <c r="C161" s="21">
        <f t="shared" si="28"/>
        <v>1</v>
      </c>
      <c r="D161" s="2806" t="s">
        <v>4020</v>
      </c>
      <c r="E161" s="21">
        <f t="shared" si="29"/>
        <v>1</v>
      </c>
      <c r="F161" s="667" t="s">
        <v>21</v>
      </c>
      <c r="G161" s="21">
        <f t="shared" si="30"/>
        <v>1</v>
      </c>
      <c r="H161" s="667">
        <v>3</v>
      </c>
      <c r="I161" s="21">
        <f t="shared" si="31"/>
        <v>1</v>
      </c>
      <c r="J161" s="667"/>
      <c r="K161" s="21">
        <f t="shared" si="32"/>
        <v>1</v>
      </c>
      <c r="L161" s="667"/>
      <c r="M161" s="21">
        <f t="shared" si="33"/>
        <v>1</v>
      </c>
      <c r="N161" s="667"/>
      <c r="O161" s="21">
        <f t="shared" si="34"/>
        <v>1</v>
      </c>
      <c r="P161" s="667" t="s">
        <v>3408</v>
      </c>
      <c r="Q161" s="21">
        <f t="shared" si="35"/>
        <v>1</v>
      </c>
      <c r="R161" s="663">
        <f t="shared" ca="1" si="36"/>
        <v>14190</v>
      </c>
      <c r="S161" s="316">
        <f t="shared" ca="1" si="27"/>
        <v>69</v>
      </c>
    </row>
    <row r="162" spans="1:19">
      <c r="A162" s="3520" t="str">
        <f>面积表!D157</f>
        <v>624</v>
      </c>
      <c r="B162" s="54">
        <f>面积表!E157</f>
        <v>48.59</v>
      </c>
      <c r="C162" s="21">
        <f t="shared" si="28"/>
        <v>1</v>
      </c>
      <c r="D162" s="2806" t="s">
        <v>4020</v>
      </c>
      <c r="E162" s="21">
        <f t="shared" si="29"/>
        <v>1</v>
      </c>
      <c r="F162" s="667" t="s">
        <v>21</v>
      </c>
      <c r="G162" s="21">
        <f t="shared" si="30"/>
        <v>1</v>
      </c>
      <c r="H162" s="667">
        <v>3</v>
      </c>
      <c r="I162" s="21">
        <f t="shared" si="31"/>
        <v>1</v>
      </c>
      <c r="J162" s="667"/>
      <c r="K162" s="21">
        <f t="shared" si="32"/>
        <v>1</v>
      </c>
      <c r="L162" s="667"/>
      <c r="M162" s="21">
        <f t="shared" si="33"/>
        <v>1</v>
      </c>
      <c r="N162" s="667"/>
      <c r="O162" s="21">
        <f t="shared" si="34"/>
        <v>1</v>
      </c>
      <c r="P162" s="667" t="s">
        <v>3408</v>
      </c>
      <c r="Q162" s="21">
        <f t="shared" si="35"/>
        <v>1</v>
      </c>
      <c r="R162" s="663">
        <f t="shared" ca="1" si="36"/>
        <v>14190</v>
      </c>
      <c r="S162" s="316">
        <f t="shared" ca="1" si="27"/>
        <v>69</v>
      </c>
    </row>
    <row r="163" spans="1:19">
      <c r="A163" s="3520" t="str">
        <f>面积表!D158</f>
        <v>625</v>
      </c>
      <c r="B163" s="54">
        <f>面积表!E158</f>
        <v>47.73</v>
      </c>
      <c r="C163" s="21">
        <f t="shared" si="28"/>
        <v>1</v>
      </c>
      <c r="D163" s="2806" t="s">
        <v>4020</v>
      </c>
      <c r="E163" s="21">
        <f t="shared" si="29"/>
        <v>1</v>
      </c>
      <c r="F163" s="667" t="s">
        <v>21</v>
      </c>
      <c r="G163" s="21">
        <f t="shared" si="30"/>
        <v>1</v>
      </c>
      <c r="H163" s="667">
        <v>3</v>
      </c>
      <c r="I163" s="21">
        <f t="shared" si="31"/>
        <v>1</v>
      </c>
      <c r="J163" s="667"/>
      <c r="K163" s="21">
        <f t="shared" si="32"/>
        <v>1</v>
      </c>
      <c r="L163" s="667"/>
      <c r="M163" s="21">
        <f t="shared" si="33"/>
        <v>1</v>
      </c>
      <c r="N163" s="667"/>
      <c r="O163" s="21">
        <f t="shared" si="34"/>
        <v>1</v>
      </c>
      <c r="P163" s="667" t="s">
        <v>3408</v>
      </c>
      <c r="Q163" s="21">
        <f t="shared" si="35"/>
        <v>1</v>
      </c>
      <c r="R163" s="663">
        <f t="shared" ca="1" si="36"/>
        <v>14190</v>
      </c>
      <c r="S163" s="316">
        <f t="shared" ca="1" si="27"/>
        <v>68</v>
      </c>
    </row>
    <row r="164" spans="1:19">
      <c r="A164" s="3520" t="str">
        <f>面积表!D159</f>
        <v>626</v>
      </c>
      <c r="B164" s="54">
        <f>面积表!E159</f>
        <v>70.2</v>
      </c>
      <c r="C164" s="21">
        <f t="shared" si="28"/>
        <v>1.01</v>
      </c>
      <c r="D164" s="2806" t="s">
        <v>4020</v>
      </c>
      <c r="E164" s="21">
        <f t="shared" si="29"/>
        <v>1</v>
      </c>
      <c r="F164" s="667" t="s">
        <v>21</v>
      </c>
      <c r="G164" s="21">
        <f t="shared" si="30"/>
        <v>1</v>
      </c>
      <c r="H164" s="667">
        <v>3</v>
      </c>
      <c r="I164" s="21">
        <f t="shared" si="31"/>
        <v>1</v>
      </c>
      <c r="J164" s="667"/>
      <c r="K164" s="21">
        <f t="shared" si="32"/>
        <v>1</v>
      </c>
      <c r="L164" s="667"/>
      <c r="M164" s="21">
        <f t="shared" si="33"/>
        <v>1</v>
      </c>
      <c r="N164" s="667"/>
      <c r="O164" s="21">
        <f t="shared" si="34"/>
        <v>1</v>
      </c>
      <c r="P164" s="667" t="s">
        <v>3408</v>
      </c>
      <c r="Q164" s="21">
        <f t="shared" si="35"/>
        <v>1</v>
      </c>
      <c r="R164" s="663">
        <f t="shared" ca="1" si="36"/>
        <v>14332</v>
      </c>
      <c r="S164" s="316">
        <f t="shared" ca="1" si="27"/>
        <v>101</v>
      </c>
    </row>
    <row r="165" spans="1:19">
      <c r="A165" s="3520" t="str">
        <f>面积表!D160</f>
        <v>701</v>
      </c>
      <c r="B165" s="54">
        <f>面积表!E160</f>
        <v>51.46</v>
      </c>
      <c r="C165" s="21">
        <f t="shared" si="28"/>
        <v>1</v>
      </c>
      <c r="D165" s="2806" t="s">
        <v>4020</v>
      </c>
      <c r="E165" s="21">
        <f t="shared" si="29"/>
        <v>1</v>
      </c>
      <c r="F165" s="667" t="s">
        <v>21</v>
      </c>
      <c r="G165" s="21">
        <f t="shared" si="30"/>
        <v>1</v>
      </c>
      <c r="H165" s="667">
        <v>3</v>
      </c>
      <c r="I165" s="21">
        <f t="shared" si="31"/>
        <v>1</v>
      </c>
      <c r="J165" s="667"/>
      <c r="K165" s="21">
        <f t="shared" si="32"/>
        <v>1</v>
      </c>
      <c r="L165" s="667"/>
      <c r="M165" s="21">
        <f t="shared" si="33"/>
        <v>1</v>
      </c>
      <c r="N165" s="667"/>
      <c r="O165" s="21">
        <f t="shared" si="34"/>
        <v>1</v>
      </c>
      <c r="P165" s="667" t="s">
        <v>3552</v>
      </c>
      <c r="Q165" s="21">
        <f t="shared" si="35"/>
        <v>1.0149999999999999</v>
      </c>
      <c r="R165" s="663">
        <f t="shared" ca="1" si="36"/>
        <v>14403</v>
      </c>
      <c r="S165" s="316">
        <f t="shared" ca="1" si="27"/>
        <v>74</v>
      </c>
    </row>
    <row r="166" spans="1:19">
      <c r="A166" s="3520" t="str">
        <f>面积表!D161</f>
        <v>702</v>
      </c>
      <c r="B166" s="54">
        <f>面积表!E161</f>
        <v>49.62</v>
      </c>
      <c r="C166" s="21">
        <f t="shared" si="28"/>
        <v>1</v>
      </c>
      <c r="D166" s="2806" t="s">
        <v>4020</v>
      </c>
      <c r="E166" s="21">
        <f t="shared" si="29"/>
        <v>1</v>
      </c>
      <c r="F166" s="667" t="s">
        <v>21</v>
      </c>
      <c r="G166" s="21">
        <f t="shared" si="30"/>
        <v>1</v>
      </c>
      <c r="H166" s="667">
        <v>3</v>
      </c>
      <c r="I166" s="21">
        <f t="shared" si="31"/>
        <v>1</v>
      </c>
      <c r="J166" s="667"/>
      <c r="K166" s="21">
        <f t="shared" si="32"/>
        <v>1</v>
      </c>
      <c r="L166" s="667"/>
      <c r="M166" s="21">
        <f t="shared" si="33"/>
        <v>1</v>
      </c>
      <c r="N166" s="667"/>
      <c r="O166" s="21">
        <f t="shared" si="34"/>
        <v>1</v>
      </c>
      <c r="P166" s="667" t="s">
        <v>3552</v>
      </c>
      <c r="Q166" s="21">
        <f t="shared" si="35"/>
        <v>1.0149999999999999</v>
      </c>
      <c r="R166" s="663">
        <f t="shared" ca="1" si="36"/>
        <v>14403</v>
      </c>
      <c r="S166" s="316">
        <f t="shared" ca="1" si="27"/>
        <v>71</v>
      </c>
    </row>
    <row r="167" spans="1:19">
      <c r="A167" s="3520" t="str">
        <f>面积表!D162</f>
        <v>703</v>
      </c>
      <c r="B167" s="54">
        <f>面积表!E162</f>
        <v>49.62</v>
      </c>
      <c r="C167" s="21">
        <f t="shared" si="28"/>
        <v>1</v>
      </c>
      <c r="D167" s="2806" t="s">
        <v>4020</v>
      </c>
      <c r="E167" s="21">
        <f t="shared" si="29"/>
        <v>1</v>
      </c>
      <c r="F167" s="667" t="s">
        <v>21</v>
      </c>
      <c r="G167" s="21">
        <f t="shared" si="30"/>
        <v>1</v>
      </c>
      <c r="H167" s="667">
        <v>3</v>
      </c>
      <c r="I167" s="21">
        <f t="shared" si="31"/>
        <v>1</v>
      </c>
      <c r="J167" s="667"/>
      <c r="K167" s="21">
        <f t="shared" si="32"/>
        <v>1</v>
      </c>
      <c r="L167" s="667"/>
      <c r="M167" s="21">
        <f t="shared" si="33"/>
        <v>1</v>
      </c>
      <c r="N167" s="667"/>
      <c r="O167" s="21">
        <f t="shared" si="34"/>
        <v>1</v>
      </c>
      <c r="P167" s="667" t="s">
        <v>3552</v>
      </c>
      <c r="Q167" s="21">
        <f t="shared" si="35"/>
        <v>1.0149999999999999</v>
      </c>
      <c r="R167" s="663">
        <f t="shared" ca="1" si="36"/>
        <v>14403</v>
      </c>
      <c r="S167" s="316">
        <f t="shared" ca="1" si="27"/>
        <v>71</v>
      </c>
    </row>
    <row r="168" spans="1:19">
      <c r="A168" s="3520" t="str">
        <f>面积表!D163</f>
        <v>704</v>
      </c>
      <c r="B168" s="54">
        <f>面积表!E163</f>
        <v>49.62</v>
      </c>
      <c r="C168" s="21">
        <f t="shared" si="28"/>
        <v>1</v>
      </c>
      <c r="D168" s="2806" t="s">
        <v>4020</v>
      </c>
      <c r="E168" s="21">
        <f t="shared" si="29"/>
        <v>1</v>
      </c>
      <c r="F168" s="667" t="s">
        <v>21</v>
      </c>
      <c r="G168" s="21">
        <f t="shared" si="30"/>
        <v>1</v>
      </c>
      <c r="H168" s="667">
        <v>3</v>
      </c>
      <c r="I168" s="21">
        <f t="shared" si="31"/>
        <v>1</v>
      </c>
      <c r="J168" s="667"/>
      <c r="K168" s="21">
        <f t="shared" si="32"/>
        <v>1</v>
      </c>
      <c r="L168" s="667"/>
      <c r="M168" s="21">
        <f t="shared" si="33"/>
        <v>1</v>
      </c>
      <c r="N168" s="667"/>
      <c r="O168" s="21">
        <f t="shared" si="34"/>
        <v>1</v>
      </c>
      <c r="P168" s="667" t="s">
        <v>3552</v>
      </c>
      <c r="Q168" s="21">
        <f t="shared" si="35"/>
        <v>1.0149999999999999</v>
      </c>
      <c r="R168" s="663">
        <f t="shared" ca="1" si="36"/>
        <v>14403</v>
      </c>
      <c r="S168" s="316">
        <f t="shared" ca="1" si="27"/>
        <v>71</v>
      </c>
    </row>
    <row r="169" spans="1:19">
      <c r="A169" s="3520" t="str">
        <f>面积表!D164</f>
        <v>705</v>
      </c>
      <c r="B169" s="54">
        <f>面积表!E164</f>
        <v>49.62</v>
      </c>
      <c r="C169" s="21">
        <f t="shared" si="28"/>
        <v>1</v>
      </c>
      <c r="D169" s="2806" t="s">
        <v>4020</v>
      </c>
      <c r="E169" s="21">
        <f t="shared" si="29"/>
        <v>1</v>
      </c>
      <c r="F169" s="667" t="s">
        <v>21</v>
      </c>
      <c r="G169" s="21">
        <f t="shared" si="30"/>
        <v>1</v>
      </c>
      <c r="H169" s="667">
        <v>3</v>
      </c>
      <c r="I169" s="21">
        <f t="shared" si="31"/>
        <v>1</v>
      </c>
      <c r="J169" s="667"/>
      <c r="K169" s="21">
        <f t="shared" si="32"/>
        <v>1</v>
      </c>
      <c r="L169" s="667"/>
      <c r="M169" s="21">
        <f t="shared" si="33"/>
        <v>1</v>
      </c>
      <c r="N169" s="667"/>
      <c r="O169" s="21">
        <f t="shared" si="34"/>
        <v>1</v>
      </c>
      <c r="P169" s="667" t="s">
        <v>3552</v>
      </c>
      <c r="Q169" s="21">
        <f t="shared" si="35"/>
        <v>1.0149999999999999</v>
      </c>
      <c r="R169" s="663">
        <f t="shared" ca="1" si="36"/>
        <v>14403</v>
      </c>
      <c r="S169" s="316">
        <f t="shared" ca="1" si="27"/>
        <v>71</v>
      </c>
    </row>
    <row r="170" spans="1:19">
      <c r="A170" s="3520" t="str">
        <f>面积表!D165</f>
        <v>706</v>
      </c>
      <c r="B170" s="54">
        <f>面积表!E165</f>
        <v>49.62</v>
      </c>
      <c r="C170" s="21">
        <f t="shared" si="28"/>
        <v>1</v>
      </c>
      <c r="D170" s="2806" t="s">
        <v>4020</v>
      </c>
      <c r="E170" s="21">
        <f t="shared" si="29"/>
        <v>1</v>
      </c>
      <c r="F170" s="667" t="s">
        <v>21</v>
      </c>
      <c r="G170" s="21">
        <f t="shared" si="30"/>
        <v>1</v>
      </c>
      <c r="H170" s="667">
        <v>3</v>
      </c>
      <c r="I170" s="21">
        <f t="shared" si="31"/>
        <v>1</v>
      </c>
      <c r="J170" s="667"/>
      <c r="K170" s="21">
        <f t="shared" si="32"/>
        <v>1</v>
      </c>
      <c r="L170" s="667"/>
      <c r="M170" s="21">
        <f t="shared" si="33"/>
        <v>1</v>
      </c>
      <c r="N170" s="667"/>
      <c r="O170" s="21">
        <f t="shared" si="34"/>
        <v>1</v>
      </c>
      <c r="P170" s="667" t="s">
        <v>3552</v>
      </c>
      <c r="Q170" s="21">
        <f t="shared" si="35"/>
        <v>1.0149999999999999</v>
      </c>
      <c r="R170" s="663">
        <f t="shared" ca="1" si="36"/>
        <v>14403</v>
      </c>
      <c r="S170" s="316">
        <f t="shared" ca="1" si="27"/>
        <v>71</v>
      </c>
    </row>
    <row r="171" spans="1:19">
      <c r="A171" s="3520" t="str">
        <f>面积表!D166</f>
        <v>707</v>
      </c>
      <c r="B171" s="54">
        <f>面积表!E166</f>
        <v>49.62</v>
      </c>
      <c r="C171" s="21">
        <f t="shared" si="28"/>
        <v>1</v>
      </c>
      <c r="D171" s="2806" t="s">
        <v>4020</v>
      </c>
      <c r="E171" s="21">
        <f t="shared" si="29"/>
        <v>1</v>
      </c>
      <c r="F171" s="667" t="s">
        <v>21</v>
      </c>
      <c r="G171" s="21">
        <f t="shared" si="30"/>
        <v>1</v>
      </c>
      <c r="H171" s="667">
        <v>3</v>
      </c>
      <c r="I171" s="21">
        <f t="shared" si="31"/>
        <v>1</v>
      </c>
      <c r="J171" s="667"/>
      <c r="K171" s="21">
        <f t="shared" si="32"/>
        <v>1</v>
      </c>
      <c r="L171" s="667"/>
      <c r="M171" s="21">
        <f t="shared" si="33"/>
        <v>1</v>
      </c>
      <c r="N171" s="667"/>
      <c r="O171" s="21">
        <f t="shared" si="34"/>
        <v>1</v>
      </c>
      <c r="P171" s="667" t="s">
        <v>3552</v>
      </c>
      <c r="Q171" s="21">
        <f t="shared" si="35"/>
        <v>1.0149999999999999</v>
      </c>
      <c r="R171" s="663">
        <f t="shared" ca="1" si="36"/>
        <v>14403</v>
      </c>
      <c r="S171" s="316">
        <f t="shared" ca="1" si="27"/>
        <v>71</v>
      </c>
    </row>
    <row r="172" spans="1:19">
      <c r="A172" s="3520" t="str">
        <f>面积表!D167</f>
        <v>708</v>
      </c>
      <c r="B172" s="54">
        <f>面积表!E167</f>
        <v>49.62</v>
      </c>
      <c r="C172" s="21">
        <f t="shared" si="28"/>
        <v>1</v>
      </c>
      <c r="D172" s="2806" t="s">
        <v>4020</v>
      </c>
      <c r="E172" s="21">
        <f t="shared" si="29"/>
        <v>1</v>
      </c>
      <c r="F172" s="667" t="s">
        <v>21</v>
      </c>
      <c r="G172" s="21">
        <f t="shared" si="30"/>
        <v>1</v>
      </c>
      <c r="H172" s="667">
        <v>3</v>
      </c>
      <c r="I172" s="21">
        <f t="shared" si="31"/>
        <v>1</v>
      </c>
      <c r="J172" s="667"/>
      <c r="K172" s="21">
        <f t="shared" si="32"/>
        <v>1</v>
      </c>
      <c r="L172" s="667"/>
      <c r="M172" s="21">
        <f t="shared" si="33"/>
        <v>1</v>
      </c>
      <c r="N172" s="667"/>
      <c r="O172" s="21">
        <f t="shared" si="34"/>
        <v>1</v>
      </c>
      <c r="P172" s="667" t="s">
        <v>3552</v>
      </c>
      <c r="Q172" s="21">
        <f t="shared" si="35"/>
        <v>1.0149999999999999</v>
      </c>
      <c r="R172" s="663">
        <f t="shared" ca="1" si="36"/>
        <v>14403</v>
      </c>
      <c r="S172" s="316">
        <f t="shared" ca="1" si="27"/>
        <v>71</v>
      </c>
    </row>
    <row r="173" spans="1:19">
      <c r="A173" s="3520" t="str">
        <f>面积表!D168</f>
        <v>709</v>
      </c>
      <c r="B173" s="54">
        <f>面积表!E168</f>
        <v>49.62</v>
      </c>
      <c r="C173" s="21">
        <f t="shared" si="28"/>
        <v>1</v>
      </c>
      <c r="D173" s="2806" t="s">
        <v>4020</v>
      </c>
      <c r="E173" s="21">
        <f t="shared" si="29"/>
        <v>1</v>
      </c>
      <c r="F173" s="667" t="s">
        <v>21</v>
      </c>
      <c r="G173" s="21">
        <f t="shared" si="30"/>
        <v>1</v>
      </c>
      <c r="H173" s="667">
        <v>3</v>
      </c>
      <c r="I173" s="21">
        <f t="shared" si="31"/>
        <v>1</v>
      </c>
      <c r="J173" s="667"/>
      <c r="K173" s="21">
        <f t="shared" si="32"/>
        <v>1</v>
      </c>
      <c r="L173" s="667"/>
      <c r="M173" s="21">
        <f t="shared" si="33"/>
        <v>1</v>
      </c>
      <c r="N173" s="667"/>
      <c r="O173" s="21">
        <f t="shared" si="34"/>
        <v>1</v>
      </c>
      <c r="P173" s="667" t="s">
        <v>3552</v>
      </c>
      <c r="Q173" s="21">
        <f t="shared" si="35"/>
        <v>1.0149999999999999</v>
      </c>
      <c r="R173" s="663">
        <f t="shared" ca="1" si="36"/>
        <v>14403</v>
      </c>
      <c r="S173" s="316">
        <f t="shared" ca="1" si="27"/>
        <v>71</v>
      </c>
    </row>
    <row r="174" spans="1:19">
      <c r="A174" s="3520" t="str">
        <f>面积表!D169</f>
        <v>710</v>
      </c>
      <c r="B174" s="54">
        <f>面积表!E169</f>
        <v>49.62</v>
      </c>
      <c r="C174" s="21">
        <f t="shared" si="28"/>
        <v>1</v>
      </c>
      <c r="D174" s="2806" t="s">
        <v>4020</v>
      </c>
      <c r="E174" s="21">
        <f t="shared" si="29"/>
        <v>1</v>
      </c>
      <c r="F174" s="667" t="s">
        <v>21</v>
      </c>
      <c r="G174" s="21">
        <f t="shared" si="30"/>
        <v>1</v>
      </c>
      <c r="H174" s="667">
        <v>3</v>
      </c>
      <c r="I174" s="21">
        <f t="shared" si="31"/>
        <v>1</v>
      </c>
      <c r="J174" s="667"/>
      <c r="K174" s="21">
        <f t="shared" si="32"/>
        <v>1</v>
      </c>
      <c r="L174" s="667"/>
      <c r="M174" s="21">
        <f t="shared" si="33"/>
        <v>1</v>
      </c>
      <c r="N174" s="667"/>
      <c r="O174" s="21">
        <f t="shared" si="34"/>
        <v>1</v>
      </c>
      <c r="P174" s="667" t="s">
        <v>3552</v>
      </c>
      <c r="Q174" s="21">
        <f t="shared" si="35"/>
        <v>1.0149999999999999</v>
      </c>
      <c r="R174" s="663">
        <f t="shared" ca="1" si="36"/>
        <v>14403</v>
      </c>
      <c r="S174" s="316">
        <f t="shared" ca="1" si="27"/>
        <v>71</v>
      </c>
    </row>
    <row r="175" spans="1:19">
      <c r="A175" s="3520" t="str">
        <f>面积表!D170</f>
        <v>711</v>
      </c>
      <c r="B175" s="54">
        <f>面积表!E170</f>
        <v>49.62</v>
      </c>
      <c r="C175" s="21">
        <f t="shared" si="28"/>
        <v>1</v>
      </c>
      <c r="D175" s="2806" t="s">
        <v>4020</v>
      </c>
      <c r="E175" s="21">
        <f t="shared" si="29"/>
        <v>1</v>
      </c>
      <c r="F175" s="667" t="s">
        <v>21</v>
      </c>
      <c r="G175" s="21">
        <f t="shared" si="30"/>
        <v>1</v>
      </c>
      <c r="H175" s="667">
        <v>3</v>
      </c>
      <c r="I175" s="21">
        <f t="shared" si="31"/>
        <v>1</v>
      </c>
      <c r="J175" s="667"/>
      <c r="K175" s="21">
        <f t="shared" si="32"/>
        <v>1</v>
      </c>
      <c r="L175" s="667"/>
      <c r="M175" s="21">
        <f t="shared" si="33"/>
        <v>1</v>
      </c>
      <c r="N175" s="667"/>
      <c r="O175" s="21">
        <f t="shared" si="34"/>
        <v>1</v>
      </c>
      <c r="P175" s="667" t="s">
        <v>3552</v>
      </c>
      <c r="Q175" s="21">
        <f t="shared" si="35"/>
        <v>1.0149999999999999</v>
      </c>
      <c r="R175" s="663">
        <f t="shared" ca="1" si="36"/>
        <v>14403</v>
      </c>
      <c r="S175" s="316">
        <f t="shared" ca="1" si="27"/>
        <v>71</v>
      </c>
    </row>
    <row r="176" spans="1:19">
      <c r="A176" s="3520" t="str">
        <f>面积表!D171</f>
        <v>712</v>
      </c>
      <c r="B176" s="54">
        <f>面积表!E171</f>
        <v>49.62</v>
      </c>
      <c r="C176" s="21">
        <f t="shared" si="28"/>
        <v>1</v>
      </c>
      <c r="D176" s="2806" t="s">
        <v>4020</v>
      </c>
      <c r="E176" s="21">
        <f t="shared" si="29"/>
        <v>1</v>
      </c>
      <c r="F176" s="667" t="s">
        <v>21</v>
      </c>
      <c r="G176" s="21">
        <f t="shared" si="30"/>
        <v>1</v>
      </c>
      <c r="H176" s="667">
        <v>3</v>
      </c>
      <c r="I176" s="21">
        <f t="shared" si="31"/>
        <v>1</v>
      </c>
      <c r="J176" s="667"/>
      <c r="K176" s="21">
        <f t="shared" si="32"/>
        <v>1</v>
      </c>
      <c r="L176" s="667"/>
      <c r="M176" s="21">
        <f t="shared" si="33"/>
        <v>1</v>
      </c>
      <c r="N176" s="667"/>
      <c r="O176" s="21">
        <f t="shared" si="34"/>
        <v>1</v>
      </c>
      <c r="P176" s="667" t="s">
        <v>3552</v>
      </c>
      <c r="Q176" s="21">
        <f t="shared" si="35"/>
        <v>1.0149999999999999</v>
      </c>
      <c r="R176" s="663">
        <f t="shared" ca="1" si="36"/>
        <v>14403</v>
      </c>
      <c r="S176" s="316">
        <f t="shared" ca="1" si="27"/>
        <v>71</v>
      </c>
    </row>
    <row r="177" spans="1:19">
      <c r="A177" s="3520" t="str">
        <f>面积表!D172</f>
        <v>713</v>
      </c>
      <c r="B177" s="54">
        <f>面积表!E172</f>
        <v>49.62</v>
      </c>
      <c r="C177" s="21">
        <f t="shared" si="28"/>
        <v>1</v>
      </c>
      <c r="D177" s="2806" t="s">
        <v>4020</v>
      </c>
      <c r="E177" s="21">
        <f t="shared" si="29"/>
        <v>1</v>
      </c>
      <c r="F177" s="667" t="s">
        <v>21</v>
      </c>
      <c r="G177" s="21">
        <f t="shared" si="30"/>
        <v>1</v>
      </c>
      <c r="H177" s="667">
        <v>3</v>
      </c>
      <c r="I177" s="21">
        <f t="shared" si="31"/>
        <v>1</v>
      </c>
      <c r="J177" s="667"/>
      <c r="K177" s="21">
        <f t="shared" si="32"/>
        <v>1</v>
      </c>
      <c r="L177" s="667"/>
      <c r="M177" s="21">
        <f t="shared" si="33"/>
        <v>1</v>
      </c>
      <c r="N177" s="667"/>
      <c r="O177" s="21">
        <f t="shared" si="34"/>
        <v>1</v>
      </c>
      <c r="P177" s="667" t="s">
        <v>3552</v>
      </c>
      <c r="Q177" s="21">
        <f t="shared" si="35"/>
        <v>1.0149999999999999</v>
      </c>
      <c r="R177" s="663">
        <f t="shared" ca="1" si="36"/>
        <v>14403</v>
      </c>
      <c r="S177" s="316">
        <f t="shared" ca="1" si="27"/>
        <v>71</v>
      </c>
    </row>
    <row r="178" spans="1:19">
      <c r="A178" s="3520" t="str">
        <f>面积表!D173</f>
        <v>714</v>
      </c>
      <c r="B178" s="54">
        <f>面积表!E173</f>
        <v>49.62</v>
      </c>
      <c r="C178" s="21">
        <f t="shared" si="28"/>
        <v>1</v>
      </c>
      <c r="D178" s="2806" t="s">
        <v>4020</v>
      </c>
      <c r="E178" s="21">
        <f t="shared" si="29"/>
        <v>1</v>
      </c>
      <c r="F178" s="667" t="s">
        <v>21</v>
      </c>
      <c r="G178" s="21">
        <f t="shared" si="30"/>
        <v>1</v>
      </c>
      <c r="H178" s="667">
        <v>3</v>
      </c>
      <c r="I178" s="21">
        <f t="shared" si="31"/>
        <v>1</v>
      </c>
      <c r="J178" s="667"/>
      <c r="K178" s="21">
        <f t="shared" si="32"/>
        <v>1</v>
      </c>
      <c r="L178" s="667"/>
      <c r="M178" s="21">
        <f t="shared" si="33"/>
        <v>1</v>
      </c>
      <c r="N178" s="667"/>
      <c r="O178" s="21">
        <f t="shared" si="34"/>
        <v>1</v>
      </c>
      <c r="P178" s="667" t="s">
        <v>3552</v>
      </c>
      <c r="Q178" s="21">
        <f t="shared" si="35"/>
        <v>1.0149999999999999</v>
      </c>
      <c r="R178" s="663">
        <f t="shared" ca="1" si="36"/>
        <v>14403</v>
      </c>
      <c r="S178" s="316">
        <f t="shared" ca="1" si="27"/>
        <v>71</v>
      </c>
    </row>
    <row r="179" spans="1:19">
      <c r="A179" s="3520" t="str">
        <f>面积表!D174</f>
        <v>715</v>
      </c>
      <c r="B179" s="54">
        <f>面积表!E174</f>
        <v>49.62</v>
      </c>
      <c r="C179" s="21">
        <f t="shared" si="28"/>
        <v>1</v>
      </c>
      <c r="D179" s="2806" t="s">
        <v>4020</v>
      </c>
      <c r="E179" s="21">
        <f t="shared" si="29"/>
        <v>1</v>
      </c>
      <c r="F179" s="667" t="s">
        <v>21</v>
      </c>
      <c r="G179" s="21">
        <f t="shared" si="30"/>
        <v>1</v>
      </c>
      <c r="H179" s="667">
        <v>3</v>
      </c>
      <c r="I179" s="21">
        <f t="shared" si="31"/>
        <v>1</v>
      </c>
      <c r="J179" s="667"/>
      <c r="K179" s="21">
        <f t="shared" si="32"/>
        <v>1</v>
      </c>
      <c r="L179" s="667"/>
      <c r="M179" s="21">
        <f t="shared" si="33"/>
        <v>1</v>
      </c>
      <c r="N179" s="667"/>
      <c r="O179" s="21">
        <f t="shared" si="34"/>
        <v>1</v>
      </c>
      <c r="P179" s="667" t="s">
        <v>3552</v>
      </c>
      <c r="Q179" s="21">
        <f t="shared" si="35"/>
        <v>1.0149999999999999</v>
      </c>
      <c r="R179" s="663">
        <f t="shared" ca="1" si="36"/>
        <v>14403</v>
      </c>
      <c r="S179" s="316">
        <f t="shared" ca="1" si="27"/>
        <v>71</v>
      </c>
    </row>
    <row r="180" spans="1:19">
      <c r="A180" s="3520" t="str">
        <f>面积表!D175</f>
        <v>716</v>
      </c>
      <c r="B180" s="54">
        <f>面积表!E175</f>
        <v>68.78</v>
      </c>
      <c r="C180" s="21">
        <f t="shared" si="28"/>
        <v>1.01</v>
      </c>
      <c r="D180" s="2806" t="s">
        <v>4020</v>
      </c>
      <c r="E180" s="21">
        <f t="shared" si="29"/>
        <v>1</v>
      </c>
      <c r="F180" s="667" t="s">
        <v>21</v>
      </c>
      <c r="G180" s="21">
        <f t="shared" si="30"/>
        <v>1</v>
      </c>
      <c r="H180" s="667">
        <v>3</v>
      </c>
      <c r="I180" s="21">
        <f t="shared" si="31"/>
        <v>1</v>
      </c>
      <c r="J180" s="667"/>
      <c r="K180" s="21">
        <f t="shared" si="32"/>
        <v>1</v>
      </c>
      <c r="L180" s="667"/>
      <c r="M180" s="21">
        <f t="shared" si="33"/>
        <v>1</v>
      </c>
      <c r="N180" s="667"/>
      <c r="O180" s="21">
        <f t="shared" si="34"/>
        <v>1</v>
      </c>
      <c r="P180" s="667" t="s">
        <v>3552</v>
      </c>
      <c r="Q180" s="21">
        <f t="shared" si="35"/>
        <v>1.0149999999999999</v>
      </c>
      <c r="R180" s="663">
        <f t="shared" ca="1" si="36"/>
        <v>14547</v>
      </c>
      <c r="S180" s="316">
        <f t="shared" ca="1" si="27"/>
        <v>100</v>
      </c>
    </row>
    <row r="181" spans="1:19">
      <c r="A181" s="3520" t="str">
        <f>面积表!D176</f>
        <v>717</v>
      </c>
      <c r="B181" s="54">
        <f>面积表!E176</f>
        <v>38.1</v>
      </c>
      <c r="C181" s="21">
        <f t="shared" si="28"/>
        <v>1</v>
      </c>
      <c r="D181" s="2806" t="s">
        <v>4020</v>
      </c>
      <c r="E181" s="21">
        <f t="shared" si="29"/>
        <v>1</v>
      </c>
      <c r="F181" s="667" t="s">
        <v>21</v>
      </c>
      <c r="G181" s="21">
        <f t="shared" si="30"/>
        <v>1</v>
      </c>
      <c r="H181" s="667">
        <v>3</v>
      </c>
      <c r="I181" s="21">
        <f t="shared" si="31"/>
        <v>1</v>
      </c>
      <c r="J181" s="667"/>
      <c r="K181" s="21">
        <f t="shared" si="32"/>
        <v>1</v>
      </c>
      <c r="L181" s="667"/>
      <c r="M181" s="21">
        <f t="shared" si="33"/>
        <v>1</v>
      </c>
      <c r="N181" s="667"/>
      <c r="O181" s="21">
        <f t="shared" si="34"/>
        <v>1</v>
      </c>
      <c r="P181" s="667" t="s">
        <v>3552</v>
      </c>
      <c r="Q181" s="21">
        <f t="shared" si="35"/>
        <v>1.0149999999999999</v>
      </c>
      <c r="R181" s="663">
        <f t="shared" ca="1" si="36"/>
        <v>14403</v>
      </c>
      <c r="S181" s="316">
        <f t="shared" ca="1" si="27"/>
        <v>55</v>
      </c>
    </row>
    <row r="182" spans="1:19">
      <c r="A182" s="3520" t="str">
        <f>面积表!D177</f>
        <v>718</v>
      </c>
      <c r="B182" s="54">
        <f>面积表!E177</f>
        <v>41.4</v>
      </c>
      <c r="C182" s="21">
        <f t="shared" si="28"/>
        <v>1</v>
      </c>
      <c r="D182" s="2806" t="s">
        <v>4020</v>
      </c>
      <c r="E182" s="21">
        <f t="shared" si="29"/>
        <v>1</v>
      </c>
      <c r="F182" s="667" t="s">
        <v>21</v>
      </c>
      <c r="G182" s="21">
        <f t="shared" si="30"/>
        <v>1</v>
      </c>
      <c r="H182" s="667">
        <v>3</v>
      </c>
      <c r="I182" s="21">
        <f t="shared" si="31"/>
        <v>1</v>
      </c>
      <c r="J182" s="667"/>
      <c r="K182" s="21">
        <f t="shared" si="32"/>
        <v>1</v>
      </c>
      <c r="L182" s="667"/>
      <c r="M182" s="21">
        <f t="shared" si="33"/>
        <v>1</v>
      </c>
      <c r="N182" s="667"/>
      <c r="O182" s="21">
        <f t="shared" si="34"/>
        <v>1</v>
      </c>
      <c r="P182" s="667" t="s">
        <v>3552</v>
      </c>
      <c r="Q182" s="21">
        <f t="shared" si="35"/>
        <v>1.0149999999999999</v>
      </c>
      <c r="R182" s="663">
        <f t="shared" ca="1" si="36"/>
        <v>14403</v>
      </c>
      <c r="S182" s="316">
        <f t="shared" ca="1" si="27"/>
        <v>60</v>
      </c>
    </row>
    <row r="183" spans="1:19">
      <c r="A183" s="3520" t="str">
        <f>面积表!D178</f>
        <v>719</v>
      </c>
      <c r="B183" s="54">
        <f>面积表!E178</f>
        <v>44.09</v>
      </c>
      <c r="C183" s="21">
        <f t="shared" si="28"/>
        <v>1</v>
      </c>
      <c r="D183" s="2806" t="s">
        <v>4020</v>
      </c>
      <c r="E183" s="21">
        <f t="shared" si="29"/>
        <v>1</v>
      </c>
      <c r="F183" s="667" t="s">
        <v>21</v>
      </c>
      <c r="G183" s="21">
        <f t="shared" si="30"/>
        <v>1</v>
      </c>
      <c r="H183" s="667">
        <v>3</v>
      </c>
      <c r="I183" s="21">
        <f t="shared" si="31"/>
        <v>1</v>
      </c>
      <c r="J183" s="667"/>
      <c r="K183" s="21">
        <f t="shared" si="32"/>
        <v>1</v>
      </c>
      <c r="L183" s="667"/>
      <c r="M183" s="21">
        <f t="shared" si="33"/>
        <v>1</v>
      </c>
      <c r="N183" s="667"/>
      <c r="O183" s="21">
        <f t="shared" si="34"/>
        <v>1</v>
      </c>
      <c r="P183" s="667" t="s">
        <v>3552</v>
      </c>
      <c r="Q183" s="21">
        <f t="shared" si="35"/>
        <v>1.0149999999999999</v>
      </c>
      <c r="R183" s="663">
        <f t="shared" ca="1" si="36"/>
        <v>14403</v>
      </c>
      <c r="S183" s="316">
        <f t="shared" ca="1" si="27"/>
        <v>64</v>
      </c>
    </row>
    <row r="184" spans="1:19">
      <c r="A184" s="3520" t="str">
        <f>面积表!D179</f>
        <v>720</v>
      </c>
      <c r="B184" s="54">
        <f>面积表!E179</f>
        <v>46.17</v>
      </c>
      <c r="C184" s="21">
        <f t="shared" si="28"/>
        <v>1</v>
      </c>
      <c r="D184" s="2806" t="s">
        <v>4020</v>
      </c>
      <c r="E184" s="21">
        <f t="shared" si="29"/>
        <v>1</v>
      </c>
      <c r="F184" s="667" t="s">
        <v>21</v>
      </c>
      <c r="G184" s="21">
        <f t="shared" si="30"/>
        <v>1</v>
      </c>
      <c r="H184" s="667">
        <v>3</v>
      </c>
      <c r="I184" s="21">
        <f t="shared" si="31"/>
        <v>1</v>
      </c>
      <c r="J184" s="667"/>
      <c r="K184" s="21">
        <f t="shared" si="32"/>
        <v>1</v>
      </c>
      <c r="L184" s="667"/>
      <c r="M184" s="21">
        <f t="shared" si="33"/>
        <v>1</v>
      </c>
      <c r="N184" s="667"/>
      <c r="O184" s="21">
        <f t="shared" si="34"/>
        <v>1</v>
      </c>
      <c r="P184" s="667" t="s">
        <v>3552</v>
      </c>
      <c r="Q184" s="21">
        <f t="shared" si="35"/>
        <v>1.0149999999999999</v>
      </c>
      <c r="R184" s="663">
        <f t="shared" ca="1" si="36"/>
        <v>14403</v>
      </c>
      <c r="S184" s="316">
        <f t="shared" ca="1" si="27"/>
        <v>66</v>
      </c>
    </row>
    <row r="185" spans="1:19">
      <c r="A185" s="3520" t="str">
        <f>面积表!D180</f>
        <v>721</v>
      </c>
      <c r="B185" s="54">
        <f>面积表!E180</f>
        <v>47.65</v>
      </c>
      <c r="C185" s="21">
        <f t="shared" si="28"/>
        <v>1</v>
      </c>
      <c r="D185" s="2806" t="s">
        <v>4020</v>
      </c>
      <c r="E185" s="21">
        <f t="shared" si="29"/>
        <v>1</v>
      </c>
      <c r="F185" s="667" t="s">
        <v>21</v>
      </c>
      <c r="G185" s="21">
        <f t="shared" si="30"/>
        <v>1</v>
      </c>
      <c r="H185" s="667">
        <v>3</v>
      </c>
      <c r="I185" s="21">
        <f t="shared" si="31"/>
        <v>1</v>
      </c>
      <c r="J185" s="667"/>
      <c r="K185" s="21">
        <f t="shared" si="32"/>
        <v>1</v>
      </c>
      <c r="L185" s="667"/>
      <c r="M185" s="21">
        <f t="shared" si="33"/>
        <v>1</v>
      </c>
      <c r="N185" s="667"/>
      <c r="O185" s="21">
        <f t="shared" si="34"/>
        <v>1</v>
      </c>
      <c r="P185" s="667" t="s">
        <v>3552</v>
      </c>
      <c r="Q185" s="21">
        <f t="shared" si="35"/>
        <v>1.0149999999999999</v>
      </c>
      <c r="R185" s="663">
        <f t="shared" ca="1" si="36"/>
        <v>14403</v>
      </c>
      <c r="S185" s="316">
        <f t="shared" ca="1" si="27"/>
        <v>69</v>
      </c>
    </row>
    <row r="186" spans="1:19">
      <c r="A186" s="3520" t="str">
        <f>面积表!D181</f>
        <v>722</v>
      </c>
      <c r="B186" s="54">
        <f>面积表!E181</f>
        <v>48.6</v>
      </c>
      <c r="C186" s="21">
        <f t="shared" si="28"/>
        <v>1</v>
      </c>
      <c r="D186" s="2806" t="s">
        <v>4020</v>
      </c>
      <c r="E186" s="21">
        <f t="shared" si="29"/>
        <v>1</v>
      </c>
      <c r="F186" s="667" t="s">
        <v>21</v>
      </c>
      <c r="G186" s="21">
        <f t="shared" si="30"/>
        <v>1</v>
      </c>
      <c r="H186" s="667">
        <v>3</v>
      </c>
      <c r="I186" s="21">
        <f t="shared" si="31"/>
        <v>1</v>
      </c>
      <c r="J186" s="667"/>
      <c r="K186" s="21">
        <f t="shared" si="32"/>
        <v>1</v>
      </c>
      <c r="L186" s="667"/>
      <c r="M186" s="21">
        <f t="shared" si="33"/>
        <v>1</v>
      </c>
      <c r="N186" s="667"/>
      <c r="O186" s="21">
        <f t="shared" si="34"/>
        <v>1</v>
      </c>
      <c r="P186" s="667" t="s">
        <v>3552</v>
      </c>
      <c r="Q186" s="21">
        <f t="shared" si="35"/>
        <v>1.0149999999999999</v>
      </c>
      <c r="R186" s="663">
        <f t="shared" ca="1" si="36"/>
        <v>14403</v>
      </c>
      <c r="S186" s="316">
        <f t="shared" ca="1" si="27"/>
        <v>70</v>
      </c>
    </row>
    <row r="187" spans="1:19">
      <c r="A187" s="3520" t="str">
        <f>面积表!D182</f>
        <v>723</v>
      </c>
      <c r="B187" s="54">
        <f>面积表!E182</f>
        <v>48.89</v>
      </c>
      <c r="C187" s="21">
        <f t="shared" si="28"/>
        <v>1</v>
      </c>
      <c r="D187" s="2806" t="s">
        <v>4020</v>
      </c>
      <c r="E187" s="21">
        <f t="shared" si="29"/>
        <v>1</v>
      </c>
      <c r="F187" s="667" t="s">
        <v>21</v>
      </c>
      <c r="G187" s="21">
        <f t="shared" si="30"/>
        <v>1</v>
      </c>
      <c r="H187" s="667">
        <v>3</v>
      </c>
      <c r="I187" s="21">
        <f t="shared" si="31"/>
        <v>1</v>
      </c>
      <c r="J187" s="667"/>
      <c r="K187" s="21">
        <f t="shared" si="32"/>
        <v>1</v>
      </c>
      <c r="L187" s="667"/>
      <c r="M187" s="21">
        <f t="shared" si="33"/>
        <v>1</v>
      </c>
      <c r="N187" s="667"/>
      <c r="O187" s="21">
        <f t="shared" si="34"/>
        <v>1</v>
      </c>
      <c r="P187" s="667" t="s">
        <v>3552</v>
      </c>
      <c r="Q187" s="21">
        <f t="shared" si="35"/>
        <v>1.0149999999999999</v>
      </c>
      <c r="R187" s="663">
        <f t="shared" ca="1" si="36"/>
        <v>14403</v>
      </c>
      <c r="S187" s="316">
        <f t="shared" ref="S187:S222" ca="1" si="37">ROUND(R187*B187/10000,0)</f>
        <v>70</v>
      </c>
    </row>
    <row r="188" spans="1:19">
      <c r="A188" s="3520" t="str">
        <f>面积表!D183</f>
        <v>724</v>
      </c>
      <c r="B188" s="54">
        <f>面积表!E183</f>
        <v>48.59</v>
      </c>
      <c r="C188" s="21">
        <f t="shared" si="28"/>
        <v>1</v>
      </c>
      <c r="D188" s="2806" t="s">
        <v>4020</v>
      </c>
      <c r="E188" s="21">
        <f t="shared" si="29"/>
        <v>1</v>
      </c>
      <c r="F188" s="667" t="s">
        <v>21</v>
      </c>
      <c r="G188" s="21">
        <f t="shared" si="30"/>
        <v>1</v>
      </c>
      <c r="H188" s="667">
        <v>3</v>
      </c>
      <c r="I188" s="21">
        <f t="shared" si="31"/>
        <v>1</v>
      </c>
      <c r="J188" s="667"/>
      <c r="K188" s="21">
        <f t="shared" si="32"/>
        <v>1</v>
      </c>
      <c r="L188" s="667"/>
      <c r="M188" s="21">
        <f t="shared" si="33"/>
        <v>1</v>
      </c>
      <c r="N188" s="667"/>
      <c r="O188" s="21">
        <f t="shared" si="34"/>
        <v>1</v>
      </c>
      <c r="P188" s="667" t="s">
        <v>3552</v>
      </c>
      <c r="Q188" s="21">
        <f t="shared" si="35"/>
        <v>1.0149999999999999</v>
      </c>
      <c r="R188" s="663">
        <f t="shared" ca="1" si="36"/>
        <v>14403</v>
      </c>
      <c r="S188" s="316">
        <f t="shared" ca="1" si="37"/>
        <v>70</v>
      </c>
    </row>
    <row r="189" spans="1:19">
      <c r="A189" s="3520" t="str">
        <f>面积表!D184</f>
        <v>725</v>
      </c>
      <c r="B189" s="54">
        <f>面积表!E184</f>
        <v>47.73</v>
      </c>
      <c r="C189" s="21">
        <f t="shared" si="28"/>
        <v>1</v>
      </c>
      <c r="D189" s="2806" t="s">
        <v>4020</v>
      </c>
      <c r="E189" s="21">
        <f t="shared" si="29"/>
        <v>1</v>
      </c>
      <c r="F189" s="667" t="s">
        <v>21</v>
      </c>
      <c r="G189" s="21">
        <f t="shared" si="30"/>
        <v>1</v>
      </c>
      <c r="H189" s="667">
        <v>3</v>
      </c>
      <c r="I189" s="21">
        <f t="shared" si="31"/>
        <v>1</v>
      </c>
      <c r="J189" s="667"/>
      <c r="K189" s="21">
        <f t="shared" si="32"/>
        <v>1</v>
      </c>
      <c r="L189" s="667"/>
      <c r="M189" s="21">
        <f t="shared" si="33"/>
        <v>1</v>
      </c>
      <c r="N189" s="667"/>
      <c r="O189" s="21">
        <f t="shared" si="34"/>
        <v>1</v>
      </c>
      <c r="P189" s="667" t="s">
        <v>3552</v>
      </c>
      <c r="Q189" s="21">
        <f t="shared" si="35"/>
        <v>1.0149999999999999</v>
      </c>
      <c r="R189" s="663">
        <f t="shared" ca="1" si="36"/>
        <v>14403</v>
      </c>
      <c r="S189" s="316">
        <f t="shared" ca="1" si="37"/>
        <v>69</v>
      </c>
    </row>
    <row r="190" spans="1:19">
      <c r="A190" s="3520" t="str">
        <f>面积表!D185</f>
        <v>726</v>
      </c>
      <c r="B190" s="54">
        <f>面积表!E185</f>
        <v>70.2</v>
      </c>
      <c r="C190" s="21">
        <f t="shared" si="28"/>
        <v>1.01</v>
      </c>
      <c r="D190" s="2806" t="s">
        <v>4020</v>
      </c>
      <c r="E190" s="21">
        <f t="shared" si="29"/>
        <v>1</v>
      </c>
      <c r="F190" s="667" t="s">
        <v>21</v>
      </c>
      <c r="G190" s="21">
        <f t="shared" si="30"/>
        <v>1</v>
      </c>
      <c r="H190" s="667">
        <v>3</v>
      </c>
      <c r="I190" s="21">
        <f t="shared" si="31"/>
        <v>1</v>
      </c>
      <c r="J190" s="667"/>
      <c r="K190" s="21">
        <f t="shared" si="32"/>
        <v>1</v>
      </c>
      <c r="L190" s="667"/>
      <c r="M190" s="21">
        <f t="shared" si="33"/>
        <v>1</v>
      </c>
      <c r="N190" s="667"/>
      <c r="O190" s="21">
        <f t="shared" si="34"/>
        <v>1</v>
      </c>
      <c r="P190" s="667" t="s">
        <v>3552</v>
      </c>
      <c r="Q190" s="21">
        <f t="shared" si="35"/>
        <v>1.0149999999999999</v>
      </c>
      <c r="R190" s="663">
        <f t="shared" ca="1" si="36"/>
        <v>14547</v>
      </c>
      <c r="S190" s="316">
        <f t="shared" ca="1" si="37"/>
        <v>102</v>
      </c>
    </row>
    <row r="191" spans="1:19">
      <c r="A191" s="3520" t="str">
        <f>面积表!D186</f>
        <v>801</v>
      </c>
      <c r="B191" s="54">
        <f>面积表!E186</f>
        <v>51.46</v>
      </c>
      <c r="C191" s="21">
        <f t="shared" si="28"/>
        <v>1</v>
      </c>
      <c r="D191" s="2806" t="s">
        <v>4020</v>
      </c>
      <c r="E191" s="21">
        <f t="shared" si="29"/>
        <v>1</v>
      </c>
      <c r="F191" s="667" t="s">
        <v>21</v>
      </c>
      <c r="G191" s="21">
        <f t="shared" si="30"/>
        <v>1</v>
      </c>
      <c r="H191" s="667">
        <v>3</v>
      </c>
      <c r="I191" s="21">
        <f t="shared" si="31"/>
        <v>1</v>
      </c>
      <c r="J191" s="667"/>
      <c r="K191" s="21">
        <f t="shared" si="32"/>
        <v>1</v>
      </c>
      <c r="L191" s="667"/>
      <c r="M191" s="21">
        <f t="shared" si="33"/>
        <v>1</v>
      </c>
      <c r="N191" s="667"/>
      <c r="O191" s="21">
        <f t="shared" si="34"/>
        <v>1</v>
      </c>
      <c r="P191" s="667" t="s">
        <v>3552</v>
      </c>
      <c r="Q191" s="21">
        <f t="shared" si="35"/>
        <v>1.0149999999999999</v>
      </c>
      <c r="R191" s="663">
        <f t="shared" ca="1" si="36"/>
        <v>14403</v>
      </c>
      <c r="S191" s="316">
        <f t="shared" ca="1" si="37"/>
        <v>74</v>
      </c>
    </row>
    <row r="192" spans="1:19">
      <c r="A192" s="3520" t="str">
        <f>面积表!D187</f>
        <v>802</v>
      </c>
      <c r="B192" s="54">
        <f>面积表!E187</f>
        <v>49.62</v>
      </c>
      <c r="C192" s="21">
        <f t="shared" si="28"/>
        <v>1</v>
      </c>
      <c r="D192" s="2806" t="s">
        <v>4020</v>
      </c>
      <c r="E192" s="21">
        <f t="shared" si="29"/>
        <v>1</v>
      </c>
      <c r="F192" s="667" t="s">
        <v>21</v>
      </c>
      <c r="G192" s="21">
        <f t="shared" si="30"/>
        <v>1</v>
      </c>
      <c r="H192" s="667">
        <v>3</v>
      </c>
      <c r="I192" s="21">
        <f t="shared" si="31"/>
        <v>1</v>
      </c>
      <c r="J192" s="667"/>
      <c r="K192" s="21">
        <f t="shared" si="32"/>
        <v>1</v>
      </c>
      <c r="L192" s="667"/>
      <c r="M192" s="21">
        <f t="shared" si="33"/>
        <v>1</v>
      </c>
      <c r="N192" s="667"/>
      <c r="O192" s="21">
        <f t="shared" si="34"/>
        <v>1</v>
      </c>
      <c r="P192" s="667" t="s">
        <v>3552</v>
      </c>
      <c r="Q192" s="21">
        <f t="shared" si="35"/>
        <v>1.0149999999999999</v>
      </c>
      <c r="R192" s="663">
        <f t="shared" ca="1" si="36"/>
        <v>14403</v>
      </c>
      <c r="S192" s="316">
        <f t="shared" ca="1" si="37"/>
        <v>71</v>
      </c>
    </row>
    <row r="193" spans="1:19">
      <c r="A193" s="3520" t="str">
        <f>面积表!D188</f>
        <v>803</v>
      </c>
      <c r="B193" s="54">
        <f>面积表!E188</f>
        <v>49.62</v>
      </c>
      <c r="C193" s="21">
        <f t="shared" si="28"/>
        <v>1</v>
      </c>
      <c r="D193" s="2806" t="s">
        <v>4020</v>
      </c>
      <c r="E193" s="21">
        <f t="shared" si="29"/>
        <v>1</v>
      </c>
      <c r="F193" s="667" t="s">
        <v>21</v>
      </c>
      <c r="G193" s="21">
        <f t="shared" si="30"/>
        <v>1</v>
      </c>
      <c r="H193" s="667">
        <v>3</v>
      </c>
      <c r="I193" s="21">
        <f t="shared" si="31"/>
        <v>1</v>
      </c>
      <c r="J193" s="667"/>
      <c r="K193" s="21">
        <f t="shared" si="32"/>
        <v>1</v>
      </c>
      <c r="L193" s="667"/>
      <c r="M193" s="21">
        <f t="shared" si="33"/>
        <v>1</v>
      </c>
      <c r="N193" s="667"/>
      <c r="O193" s="21">
        <f t="shared" si="34"/>
        <v>1</v>
      </c>
      <c r="P193" s="667" t="s">
        <v>3552</v>
      </c>
      <c r="Q193" s="21">
        <f t="shared" si="35"/>
        <v>1.0149999999999999</v>
      </c>
      <c r="R193" s="663">
        <f t="shared" ca="1" si="36"/>
        <v>14403</v>
      </c>
      <c r="S193" s="316">
        <f t="shared" ca="1" si="37"/>
        <v>71</v>
      </c>
    </row>
    <row r="194" spans="1:19">
      <c r="A194" s="3520" t="str">
        <f>面积表!D189</f>
        <v>804</v>
      </c>
      <c r="B194" s="54">
        <f>面积表!E189</f>
        <v>49.62</v>
      </c>
      <c r="C194" s="21">
        <f t="shared" si="28"/>
        <v>1</v>
      </c>
      <c r="D194" s="2806" t="s">
        <v>4020</v>
      </c>
      <c r="E194" s="21">
        <f t="shared" si="29"/>
        <v>1</v>
      </c>
      <c r="F194" s="667" t="s">
        <v>21</v>
      </c>
      <c r="G194" s="21">
        <f t="shared" si="30"/>
        <v>1</v>
      </c>
      <c r="H194" s="667">
        <v>3</v>
      </c>
      <c r="I194" s="21">
        <f t="shared" si="31"/>
        <v>1</v>
      </c>
      <c r="J194" s="667"/>
      <c r="K194" s="21">
        <f t="shared" si="32"/>
        <v>1</v>
      </c>
      <c r="L194" s="667"/>
      <c r="M194" s="21">
        <f t="shared" si="33"/>
        <v>1</v>
      </c>
      <c r="N194" s="667"/>
      <c r="O194" s="21">
        <f t="shared" si="34"/>
        <v>1</v>
      </c>
      <c r="P194" s="667" t="s">
        <v>3552</v>
      </c>
      <c r="Q194" s="21">
        <f t="shared" si="35"/>
        <v>1.0149999999999999</v>
      </c>
      <c r="R194" s="663">
        <f t="shared" ca="1" si="36"/>
        <v>14403</v>
      </c>
      <c r="S194" s="316">
        <f t="shared" ca="1" si="37"/>
        <v>71</v>
      </c>
    </row>
    <row r="195" spans="1:19">
      <c r="A195" s="3520" t="str">
        <f>面积表!D190</f>
        <v>805</v>
      </c>
      <c r="B195" s="54">
        <f>面积表!E190</f>
        <v>49.62</v>
      </c>
      <c r="C195" s="21">
        <f t="shared" si="28"/>
        <v>1</v>
      </c>
      <c r="D195" s="2806" t="s">
        <v>4020</v>
      </c>
      <c r="E195" s="21">
        <f t="shared" si="29"/>
        <v>1</v>
      </c>
      <c r="F195" s="667" t="s">
        <v>21</v>
      </c>
      <c r="G195" s="21">
        <f t="shared" si="30"/>
        <v>1</v>
      </c>
      <c r="H195" s="667">
        <v>3</v>
      </c>
      <c r="I195" s="21">
        <f t="shared" si="31"/>
        <v>1</v>
      </c>
      <c r="J195" s="667"/>
      <c r="K195" s="21">
        <f t="shared" si="32"/>
        <v>1</v>
      </c>
      <c r="L195" s="667"/>
      <c r="M195" s="21">
        <f t="shared" si="33"/>
        <v>1</v>
      </c>
      <c r="N195" s="667"/>
      <c r="O195" s="21">
        <f t="shared" si="34"/>
        <v>1</v>
      </c>
      <c r="P195" s="667" t="s">
        <v>3552</v>
      </c>
      <c r="Q195" s="21">
        <f t="shared" si="35"/>
        <v>1.0149999999999999</v>
      </c>
      <c r="R195" s="663">
        <f t="shared" ca="1" si="36"/>
        <v>14403</v>
      </c>
      <c r="S195" s="316">
        <f t="shared" ca="1" si="37"/>
        <v>71</v>
      </c>
    </row>
    <row r="196" spans="1:19">
      <c r="A196" s="3520" t="str">
        <f>面积表!D191</f>
        <v>806</v>
      </c>
      <c r="B196" s="54">
        <f>面积表!E191</f>
        <v>49.62</v>
      </c>
      <c r="C196" s="21">
        <f t="shared" si="28"/>
        <v>1</v>
      </c>
      <c r="D196" s="2806" t="s">
        <v>4020</v>
      </c>
      <c r="E196" s="21">
        <f t="shared" si="29"/>
        <v>1</v>
      </c>
      <c r="F196" s="667" t="s">
        <v>21</v>
      </c>
      <c r="G196" s="21">
        <f t="shared" si="30"/>
        <v>1</v>
      </c>
      <c r="H196" s="667">
        <v>3</v>
      </c>
      <c r="I196" s="21">
        <f t="shared" si="31"/>
        <v>1</v>
      </c>
      <c r="J196" s="667"/>
      <c r="K196" s="21">
        <f t="shared" si="32"/>
        <v>1</v>
      </c>
      <c r="L196" s="667"/>
      <c r="M196" s="21">
        <f t="shared" si="33"/>
        <v>1</v>
      </c>
      <c r="N196" s="667"/>
      <c r="O196" s="21">
        <f t="shared" si="34"/>
        <v>1</v>
      </c>
      <c r="P196" s="667" t="s">
        <v>3552</v>
      </c>
      <c r="Q196" s="21">
        <f t="shared" si="35"/>
        <v>1.0149999999999999</v>
      </c>
      <c r="R196" s="663">
        <f t="shared" ca="1" si="36"/>
        <v>14403</v>
      </c>
      <c r="S196" s="316">
        <f t="shared" ca="1" si="37"/>
        <v>71</v>
      </c>
    </row>
    <row r="197" spans="1:19">
      <c r="A197" s="3520" t="str">
        <f>面积表!D192</f>
        <v>807</v>
      </c>
      <c r="B197" s="54">
        <f>面积表!E192</f>
        <v>49.62</v>
      </c>
      <c r="C197" s="21">
        <f t="shared" si="28"/>
        <v>1</v>
      </c>
      <c r="D197" s="2806" t="s">
        <v>4020</v>
      </c>
      <c r="E197" s="21">
        <f t="shared" si="29"/>
        <v>1</v>
      </c>
      <c r="F197" s="667" t="s">
        <v>21</v>
      </c>
      <c r="G197" s="21">
        <f t="shared" si="30"/>
        <v>1</v>
      </c>
      <c r="H197" s="667">
        <v>3</v>
      </c>
      <c r="I197" s="21">
        <f t="shared" si="31"/>
        <v>1</v>
      </c>
      <c r="J197" s="667"/>
      <c r="K197" s="21">
        <f t="shared" si="32"/>
        <v>1</v>
      </c>
      <c r="L197" s="667"/>
      <c r="M197" s="21">
        <f t="shared" si="33"/>
        <v>1</v>
      </c>
      <c r="N197" s="667"/>
      <c r="O197" s="21">
        <f t="shared" si="34"/>
        <v>1</v>
      </c>
      <c r="P197" s="667" t="s">
        <v>3552</v>
      </c>
      <c r="Q197" s="21">
        <f t="shared" si="35"/>
        <v>1.0149999999999999</v>
      </c>
      <c r="R197" s="663">
        <f t="shared" ca="1" si="36"/>
        <v>14403</v>
      </c>
      <c r="S197" s="316">
        <f t="shared" ca="1" si="37"/>
        <v>71</v>
      </c>
    </row>
    <row r="198" spans="1:19">
      <c r="A198" s="3520" t="str">
        <f>面积表!D193</f>
        <v>808</v>
      </c>
      <c r="B198" s="54">
        <f>面积表!E193</f>
        <v>49.62</v>
      </c>
      <c r="C198" s="21">
        <f t="shared" si="28"/>
        <v>1</v>
      </c>
      <c r="D198" s="2806" t="s">
        <v>4020</v>
      </c>
      <c r="E198" s="21">
        <f t="shared" si="29"/>
        <v>1</v>
      </c>
      <c r="F198" s="667" t="s">
        <v>21</v>
      </c>
      <c r="G198" s="21">
        <f t="shared" si="30"/>
        <v>1</v>
      </c>
      <c r="H198" s="667">
        <v>3</v>
      </c>
      <c r="I198" s="21">
        <f t="shared" si="31"/>
        <v>1</v>
      </c>
      <c r="J198" s="667"/>
      <c r="K198" s="21">
        <f t="shared" si="32"/>
        <v>1</v>
      </c>
      <c r="L198" s="667"/>
      <c r="M198" s="21">
        <f t="shared" si="33"/>
        <v>1</v>
      </c>
      <c r="N198" s="667"/>
      <c r="O198" s="21">
        <f t="shared" si="34"/>
        <v>1</v>
      </c>
      <c r="P198" s="667" t="s">
        <v>3552</v>
      </c>
      <c r="Q198" s="21">
        <f t="shared" si="35"/>
        <v>1.0149999999999999</v>
      </c>
      <c r="R198" s="663">
        <f t="shared" ca="1" si="36"/>
        <v>14403</v>
      </c>
      <c r="S198" s="316">
        <f t="shared" ca="1" si="37"/>
        <v>71</v>
      </c>
    </row>
    <row r="199" spans="1:19">
      <c r="A199" s="3520" t="str">
        <f>面积表!D194</f>
        <v>809</v>
      </c>
      <c r="B199" s="54">
        <f>面积表!E194</f>
        <v>49.62</v>
      </c>
      <c r="C199" s="21">
        <f t="shared" si="28"/>
        <v>1</v>
      </c>
      <c r="D199" s="2806" t="s">
        <v>4020</v>
      </c>
      <c r="E199" s="21">
        <f t="shared" si="29"/>
        <v>1</v>
      </c>
      <c r="F199" s="667" t="s">
        <v>21</v>
      </c>
      <c r="G199" s="21">
        <f t="shared" si="30"/>
        <v>1</v>
      </c>
      <c r="H199" s="667">
        <v>3</v>
      </c>
      <c r="I199" s="21">
        <f t="shared" si="31"/>
        <v>1</v>
      </c>
      <c r="J199" s="667"/>
      <c r="K199" s="21">
        <f t="shared" si="32"/>
        <v>1</v>
      </c>
      <c r="L199" s="667"/>
      <c r="M199" s="21">
        <f t="shared" si="33"/>
        <v>1</v>
      </c>
      <c r="N199" s="667"/>
      <c r="O199" s="21">
        <f t="shared" si="34"/>
        <v>1</v>
      </c>
      <c r="P199" s="667" t="s">
        <v>3552</v>
      </c>
      <c r="Q199" s="21">
        <f t="shared" si="35"/>
        <v>1.0149999999999999</v>
      </c>
      <c r="R199" s="663">
        <f t="shared" ca="1" si="36"/>
        <v>14403</v>
      </c>
      <c r="S199" s="316">
        <f t="shared" ca="1" si="37"/>
        <v>71</v>
      </c>
    </row>
    <row r="200" spans="1:19">
      <c r="A200" s="3520" t="str">
        <f>面积表!D195</f>
        <v>810</v>
      </c>
      <c r="B200" s="54">
        <f>面积表!E195</f>
        <v>49.62</v>
      </c>
      <c r="C200" s="21">
        <f t="shared" si="28"/>
        <v>1</v>
      </c>
      <c r="D200" s="2806" t="s">
        <v>4020</v>
      </c>
      <c r="E200" s="21">
        <f t="shared" si="29"/>
        <v>1</v>
      </c>
      <c r="F200" s="667" t="s">
        <v>21</v>
      </c>
      <c r="G200" s="21">
        <f t="shared" si="30"/>
        <v>1</v>
      </c>
      <c r="H200" s="667">
        <v>3</v>
      </c>
      <c r="I200" s="21">
        <f t="shared" si="31"/>
        <v>1</v>
      </c>
      <c r="J200" s="667"/>
      <c r="K200" s="21">
        <f t="shared" si="32"/>
        <v>1</v>
      </c>
      <c r="L200" s="667"/>
      <c r="M200" s="21">
        <f t="shared" si="33"/>
        <v>1</v>
      </c>
      <c r="N200" s="667"/>
      <c r="O200" s="21">
        <f t="shared" si="34"/>
        <v>1</v>
      </c>
      <c r="P200" s="667" t="s">
        <v>3552</v>
      </c>
      <c r="Q200" s="21">
        <f t="shared" si="35"/>
        <v>1.0149999999999999</v>
      </c>
      <c r="R200" s="663">
        <f t="shared" ca="1" si="36"/>
        <v>14403</v>
      </c>
      <c r="S200" s="316">
        <f t="shared" ca="1" si="37"/>
        <v>71</v>
      </c>
    </row>
    <row r="201" spans="1:19">
      <c r="A201" s="3520" t="str">
        <f>面积表!D196</f>
        <v>811</v>
      </c>
      <c r="B201" s="54">
        <f>面积表!E196</f>
        <v>49.62</v>
      </c>
      <c r="C201" s="21">
        <f t="shared" si="28"/>
        <v>1</v>
      </c>
      <c r="D201" s="2806" t="s">
        <v>4020</v>
      </c>
      <c r="E201" s="21">
        <f t="shared" si="29"/>
        <v>1</v>
      </c>
      <c r="F201" s="667" t="s">
        <v>21</v>
      </c>
      <c r="G201" s="21">
        <f t="shared" si="30"/>
        <v>1</v>
      </c>
      <c r="H201" s="667">
        <v>3</v>
      </c>
      <c r="I201" s="21">
        <f t="shared" si="31"/>
        <v>1</v>
      </c>
      <c r="J201" s="667"/>
      <c r="K201" s="21">
        <f t="shared" si="32"/>
        <v>1</v>
      </c>
      <c r="L201" s="667"/>
      <c r="M201" s="21">
        <f t="shared" si="33"/>
        <v>1</v>
      </c>
      <c r="N201" s="667"/>
      <c r="O201" s="21">
        <f t="shared" si="34"/>
        <v>1</v>
      </c>
      <c r="P201" s="667" t="s">
        <v>3552</v>
      </c>
      <c r="Q201" s="21">
        <f t="shared" si="35"/>
        <v>1.0149999999999999</v>
      </c>
      <c r="R201" s="663">
        <f t="shared" ca="1" si="36"/>
        <v>14403</v>
      </c>
      <c r="S201" s="316">
        <f t="shared" ca="1" si="37"/>
        <v>71</v>
      </c>
    </row>
    <row r="202" spans="1:19">
      <c r="A202" s="3520" t="str">
        <f>面积表!D197</f>
        <v>812</v>
      </c>
      <c r="B202" s="54">
        <f>面积表!E197</f>
        <v>49.62</v>
      </c>
      <c r="C202" s="21">
        <f t="shared" si="28"/>
        <v>1</v>
      </c>
      <c r="D202" s="2806" t="s">
        <v>4020</v>
      </c>
      <c r="E202" s="21">
        <f t="shared" si="29"/>
        <v>1</v>
      </c>
      <c r="F202" s="667" t="s">
        <v>21</v>
      </c>
      <c r="G202" s="21">
        <f t="shared" si="30"/>
        <v>1</v>
      </c>
      <c r="H202" s="667">
        <v>3</v>
      </c>
      <c r="I202" s="21">
        <f t="shared" si="31"/>
        <v>1</v>
      </c>
      <c r="J202" s="667"/>
      <c r="K202" s="21">
        <f t="shared" si="32"/>
        <v>1</v>
      </c>
      <c r="L202" s="667"/>
      <c r="M202" s="21">
        <f t="shared" si="33"/>
        <v>1</v>
      </c>
      <c r="N202" s="667"/>
      <c r="O202" s="21">
        <f t="shared" si="34"/>
        <v>1</v>
      </c>
      <c r="P202" s="667" t="s">
        <v>3552</v>
      </c>
      <c r="Q202" s="21">
        <f t="shared" si="35"/>
        <v>1.0149999999999999</v>
      </c>
      <c r="R202" s="663">
        <f t="shared" ca="1" si="36"/>
        <v>14403</v>
      </c>
      <c r="S202" s="316">
        <f t="shared" ca="1" si="37"/>
        <v>71</v>
      </c>
    </row>
    <row r="203" spans="1:19">
      <c r="A203" s="3520" t="str">
        <f>面积表!D198</f>
        <v>813</v>
      </c>
      <c r="B203" s="54">
        <f>面积表!E198</f>
        <v>49.62</v>
      </c>
      <c r="C203" s="21">
        <f t="shared" si="28"/>
        <v>1</v>
      </c>
      <c r="D203" s="2806" t="s">
        <v>4020</v>
      </c>
      <c r="E203" s="21">
        <f t="shared" si="29"/>
        <v>1</v>
      </c>
      <c r="F203" s="667" t="s">
        <v>21</v>
      </c>
      <c r="G203" s="21">
        <f t="shared" si="30"/>
        <v>1</v>
      </c>
      <c r="H203" s="667">
        <v>3</v>
      </c>
      <c r="I203" s="21">
        <f t="shared" si="31"/>
        <v>1</v>
      </c>
      <c r="J203" s="667"/>
      <c r="K203" s="21">
        <f t="shared" si="32"/>
        <v>1</v>
      </c>
      <c r="L203" s="667"/>
      <c r="M203" s="21">
        <f t="shared" si="33"/>
        <v>1</v>
      </c>
      <c r="N203" s="667"/>
      <c r="O203" s="21">
        <f t="shared" si="34"/>
        <v>1</v>
      </c>
      <c r="P203" s="667" t="s">
        <v>3552</v>
      </c>
      <c r="Q203" s="21">
        <f t="shared" si="35"/>
        <v>1.0149999999999999</v>
      </c>
      <c r="R203" s="663">
        <f t="shared" ca="1" si="36"/>
        <v>14403</v>
      </c>
      <c r="S203" s="316">
        <f t="shared" ca="1" si="37"/>
        <v>71</v>
      </c>
    </row>
    <row r="204" spans="1:19">
      <c r="A204" s="3520" t="str">
        <f>面积表!D199</f>
        <v>814</v>
      </c>
      <c r="B204" s="54">
        <f>面积表!E199</f>
        <v>49.62</v>
      </c>
      <c r="C204" s="21">
        <f t="shared" si="28"/>
        <v>1</v>
      </c>
      <c r="D204" s="2806" t="s">
        <v>4020</v>
      </c>
      <c r="E204" s="21">
        <f t="shared" si="29"/>
        <v>1</v>
      </c>
      <c r="F204" s="667" t="s">
        <v>21</v>
      </c>
      <c r="G204" s="21">
        <f t="shared" si="30"/>
        <v>1</v>
      </c>
      <c r="H204" s="667">
        <v>3</v>
      </c>
      <c r="I204" s="21">
        <f t="shared" si="31"/>
        <v>1</v>
      </c>
      <c r="J204" s="667"/>
      <c r="K204" s="21">
        <f t="shared" si="32"/>
        <v>1</v>
      </c>
      <c r="L204" s="667"/>
      <c r="M204" s="21">
        <f t="shared" si="33"/>
        <v>1</v>
      </c>
      <c r="N204" s="667"/>
      <c r="O204" s="21">
        <f t="shared" si="34"/>
        <v>1</v>
      </c>
      <c r="P204" s="667" t="s">
        <v>3552</v>
      </c>
      <c r="Q204" s="21">
        <f t="shared" si="35"/>
        <v>1.0149999999999999</v>
      </c>
      <c r="R204" s="663">
        <f t="shared" ca="1" si="36"/>
        <v>14403</v>
      </c>
      <c r="S204" s="316">
        <f t="shared" ca="1" si="37"/>
        <v>71</v>
      </c>
    </row>
    <row r="205" spans="1:19">
      <c r="A205" s="3520" t="str">
        <f>面积表!D200</f>
        <v>815</v>
      </c>
      <c r="B205" s="54">
        <f>面积表!E200</f>
        <v>49.62</v>
      </c>
      <c r="C205" s="21">
        <f t="shared" si="28"/>
        <v>1</v>
      </c>
      <c r="D205" s="2806" t="s">
        <v>4020</v>
      </c>
      <c r="E205" s="21">
        <f t="shared" si="29"/>
        <v>1</v>
      </c>
      <c r="F205" s="667" t="s">
        <v>21</v>
      </c>
      <c r="G205" s="21">
        <f t="shared" si="30"/>
        <v>1</v>
      </c>
      <c r="H205" s="667">
        <v>3</v>
      </c>
      <c r="I205" s="21">
        <f t="shared" si="31"/>
        <v>1</v>
      </c>
      <c r="J205" s="667"/>
      <c r="K205" s="21">
        <f t="shared" si="32"/>
        <v>1</v>
      </c>
      <c r="L205" s="667"/>
      <c r="M205" s="21">
        <f t="shared" si="33"/>
        <v>1</v>
      </c>
      <c r="N205" s="667"/>
      <c r="O205" s="21">
        <f t="shared" si="34"/>
        <v>1</v>
      </c>
      <c r="P205" s="667" t="s">
        <v>3552</v>
      </c>
      <c r="Q205" s="21">
        <f t="shared" si="35"/>
        <v>1.0149999999999999</v>
      </c>
      <c r="R205" s="663">
        <f t="shared" ca="1" si="36"/>
        <v>14403</v>
      </c>
      <c r="S205" s="316">
        <f t="shared" ca="1" si="37"/>
        <v>71</v>
      </c>
    </row>
    <row r="206" spans="1:19">
      <c r="A206" s="3520" t="str">
        <f>面积表!D201</f>
        <v>816</v>
      </c>
      <c r="B206" s="54">
        <f>面积表!E201</f>
        <v>68.78</v>
      </c>
      <c r="C206" s="21">
        <f t="shared" si="28"/>
        <v>1.01</v>
      </c>
      <c r="D206" s="2806" t="s">
        <v>4020</v>
      </c>
      <c r="E206" s="21">
        <f t="shared" si="29"/>
        <v>1</v>
      </c>
      <c r="F206" s="667" t="s">
        <v>21</v>
      </c>
      <c r="G206" s="21">
        <f t="shared" si="30"/>
        <v>1</v>
      </c>
      <c r="H206" s="667">
        <v>3</v>
      </c>
      <c r="I206" s="21">
        <f t="shared" si="31"/>
        <v>1</v>
      </c>
      <c r="J206" s="667"/>
      <c r="K206" s="21">
        <f t="shared" si="32"/>
        <v>1</v>
      </c>
      <c r="L206" s="667"/>
      <c r="M206" s="21">
        <f t="shared" si="33"/>
        <v>1</v>
      </c>
      <c r="N206" s="667"/>
      <c r="O206" s="21">
        <f t="shared" si="34"/>
        <v>1</v>
      </c>
      <c r="P206" s="667" t="s">
        <v>3552</v>
      </c>
      <c r="Q206" s="21">
        <f t="shared" si="35"/>
        <v>1.0149999999999999</v>
      </c>
      <c r="R206" s="663">
        <f t="shared" ca="1" si="36"/>
        <v>14547</v>
      </c>
      <c r="S206" s="316">
        <f t="shared" ca="1" si="37"/>
        <v>100</v>
      </c>
    </row>
    <row r="207" spans="1:19">
      <c r="A207" s="3520" t="str">
        <f>面积表!D202</f>
        <v>817</v>
      </c>
      <c r="B207" s="54">
        <f>面积表!E202</f>
        <v>38.1</v>
      </c>
      <c r="C207" s="21">
        <f t="shared" si="28"/>
        <v>1</v>
      </c>
      <c r="D207" s="2806" t="s">
        <v>4020</v>
      </c>
      <c r="E207" s="21">
        <f t="shared" si="29"/>
        <v>1</v>
      </c>
      <c r="F207" s="667" t="s">
        <v>21</v>
      </c>
      <c r="G207" s="21">
        <f t="shared" si="30"/>
        <v>1</v>
      </c>
      <c r="H207" s="667">
        <v>3</v>
      </c>
      <c r="I207" s="21">
        <f t="shared" si="31"/>
        <v>1</v>
      </c>
      <c r="J207" s="667"/>
      <c r="K207" s="21">
        <f t="shared" si="32"/>
        <v>1</v>
      </c>
      <c r="L207" s="667"/>
      <c r="M207" s="21">
        <f t="shared" si="33"/>
        <v>1</v>
      </c>
      <c r="N207" s="667"/>
      <c r="O207" s="21">
        <f t="shared" si="34"/>
        <v>1</v>
      </c>
      <c r="P207" s="667" t="s">
        <v>3552</v>
      </c>
      <c r="Q207" s="21">
        <f t="shared" si="35"/>
        <v>1.0149999999999999</v>
      </c>
      <c r="R207" s="663">
        <f t="shared" ca="1" si="36"/>
        <v>14403</v>
      </c>
      <c r="S207" s="316">
        <f t="shared" ca="1" si="37"/>
        <v>55</v>
      </c>
    </row>
    <row r="208" spans="1:19">
      <c r="A208" s="3520" t="str">
        <f>面积表!D203</f>
        <v>818</v>
      </c>
      <c r="B208" s="54">
        <f>面积表!E203</f>
        <v>41.4</v>
      </c>
      <c r="C208" s="21">
        <f t="shared" si="28"/>
        <v>1</v>
      </c>
      <c r="D208" s="2806" t="s">
        <v>4020</v>
      </c>
      <c r="E208" s="21">
        <f t="shared" si="29"/>
        <v>1</v>
      </c>
      <c r="F208" s="667" t="s">
        <v>21</v>
      </c>
      <c r="G208" s="21">
        <f t="shared" si="30"/>
        <v>1</v>
      </c>
      <c r="H208" s="667">
        <v>3</v>
      </c>
      <c r="I208" s="21">
        <f t="shared" si="31"/>
        <v>1</v>
      </c>
      <c r="J208" s="667"/>
      <c r="K208" s="21">
        <f t="shared" si="32"/>
        <v>1</v>
      </c>
      <c r="L208" s="667"/>
      <c r="M208" s="21">
        <f t="shared" si="33"/>
        <v>1</v>
      </c>
      <c r="N208" s="667"/>
      <c r="O208" s="21">
        <f t="shared" si="34"/>
        <v>1</v>
      </c>
      <c r="P208" s="667" t="s">
        <v>3552</v>
      </c>
      <c r="Q208" s="21">
        <f t="shared" si="35"/>
        <v>1.0149999999999999</v>
      </c>
      <c r="R208" s="663">
        <f t="shared" ca="1" si="36"/>
        <v>14403</v>
      </c>
      <c r="S208" s="316">
        <f t="shared" ca="1" si="37"/>
        <v>60</v>
      </c>
    </row>
    <row r="209" spans="1:19">
      <c r="A209" s="3520" t="str">
        <f>面积表!D204</f>
        <v>819</v>
      </c>
      <c r="B209" s="54">
        <f>面积表!E204</f>
        <v>44.09</v>
      </c>
      <c r="C209" s="21">
        <f t="shared" si="28"/>
        <v>1</v>
      </c>
      <c r="D209" s="2806" t="s">
        <v>4020</v>
      </c>
      <c r="E209" s="21">
        <f t="shared" si="29"/>
        <v>1</v>
      </c>
      <c r="F209" s="667" t="s">
        <v>21</v>
      </c>
      <c r="G209" s="21">
        <f t="shared" si="30"/>
        <v>1</v>
      </c>
      <c r="H209" s="667">
        <v>3</v>
      </c>
      <c r="I209" s="21">
        <f t="shared" si="31"/>
        <v>1</v>
      </c>
      <c r="J209" s="667"/>
      <c r="K209" s="21">
        <f t="shared" si="32"/>
        <v>1</v>
      </c>
      <c r="L209" s="667"/>
      <c r="M209" s="21">
        <f t="shared" si="33"/>
        <v>1</v>
      </c>
      <c r="N209" s="667"/>
      <c r="O209" s="21">
        <f t="shared" si="34"/>
        <v>1</v>
      </c>
      <c r="P209" s="667" t="s">
        <v>3552</v>
      </c>
      <c r="Q209" s="21">
        <f t="shared" si="35"/>
        <v>1.0149999999999999</v>
      </c>
      <c r="R209" s="663">
        <f t="shared" ca="1" si="36"/>
        <v>14403</v>
      </c>
      <c r="S209" s="316">
        <f t="shared" ca="1" si="37"/>
        <v>64</v>
      </c>
    </row>
    <row r="210" spans="1:19">
      <c r="A210" s="3520" t="str">
        <f>面积表!D205</f>
        <v>820</v>
      </c>
      <c r="B210" s="54">
        <f>面积表!E205</f>
        <v>46.17</v>
      </c>
      <c r="C210" s="21">
        <f t="shared" si="28"/>
        <v>1</v>
      </c>
      <c r="D210" s="2806" t="s">
        <v>4020</v>
      </c>
      <c r="E210" s="21">
        <f t="shared" si="29"/>
        <v>1</v>
      </c>
      <c r="F210" s="667" t="s">
        <v>21</v>
      </c>
      <c r="G210" s="21">
        <f t="shared" si="30"/>
        <v>1</v>
      </c>
      <c r="H210" s="667">
        <v>3</v>
      </c>
      <c r="I210" s="21">
        <f t="shared" si="31"/>
        <v>1</v>
      </c>
      <c r="J210" s="667"/>
      <c r="K210" s="21">
        <f t="shared" si="32"/>
        <v>1</v>
      </c>
      <c r="L210" s="667"/>
      <c r="M210" s="21">
        <f t="shared" si="33"/>
        <v>1</v>
      </c>
      <c r="N210" s="667"/>
      <c r="O210" s="21">
        <f t="shared" si="34"/>
        <v>1</v>
      </c>
      <c r="P210" s="667" t="s">
        <v>3552</v>
      </c>
      <c r="Q210" s="21">
        <f t="shared" si="35"/>
        <v>1.0149999999999999</v>
      </c>
      <c r="R210" s="663">
        <f t="shared" ca="1" si="36"/>
        <v>14403</v>
      </c>
      <c r="S210" s="316">
        <f t="shared" ca="1" si="37"/>
        <v>66</v>
      </c>
    </row>
    <row r="211" spans="1:19">
      <c r="A211" s="3520" t="str">
        <f>面积表!D206</f>
        <v>821</v>
      </c>
      <c r="B211" s="54">
        <f>面积表!E206</f>
        <v>47.65</v>
      </c>
      <c r="C211" s="21">
        <f t="shared" si="28"/>
        <v>1</v>
      </c>
      <c r="D211" s="2806" t="s">
        <v>4020</v>
      </c>
      <c r="E211" s="21">
        <f t="shared" si="29"/>
        <v>1</v>
      </c>
      <c r="F211" s="667" t="s">
        <v>21</v>
      </c>
      <c r="G211" s="21">
        <f t="shared" si="30"/>
        <v>1</v>
      </c>
      <c r="H211" s="667">
        <v>3</v>
      </c>
      <c r="I211" s="21">
        <f t="shared" si="31"/>
        <v>1</v>
      </c>
      <c r="J211" s="667"/>
      <c r="K211" s="21">
        <f t="shared" si="32"/>
        <v>1</v>
      </c>
      <c r="L211" s="667"/>
      <c r="M211" s="21">
        <f t="shared" si="33"/>
        <v>1</v>
      </c>
      <c r="N211" s="667"/>
      <c r="O211" s="21">
        <f t="shared" si="34"/>
        <v>1</v>
      </c>
      <c r="P211" s="667" t="s">
        <v>3552</v>
      </c>
      <c r="Q211" s="21">
        <f t="shared" si="35"/>
        <v>1.0149999999999999</v>
      </c>
      <c r="R211" s="663">
        <f t="shared" ca="1" si="36"/>
        <v>14403</v>
      </c>
      <c r="S211" s="316">
        <f t="shared" ca="1" si="37"/>
        <v>69</v>
      </c>
    </row>
    <row r="212" spans="1:19">
      <c r="A212" s="3520" t="str">
        <f>面积表!D207</f>
        <v>822</v>
      </c>
      <c r="B212" s="54">
        <f>面积表!E207</f>
        <v>48.6</v>
      </c>
      <c r="C212" s="21">
        <f t="shared" si="28"/>
        <v>1</v>
      </c>
      <c r="D212" s="2806" t="s">
        <v>4020</v>
      </c>
      <c r="E212" s="21">
        <f t="shared" si="29"/>
        <v>1</v>
      </c>
      <c r="F212" s="667" t="s">
        <v>21</v>
      </c>
      <c r="G212" s="21">
        <f t="shared" si="30"/>
        <v>1</v>
      </c>
      <c r="H212" s="667">
        <v>3</v>
      </c>
      <c r="I212" s="21">
        <f t="shared" si="31"/>
        <v>1</v>
      </c>
      <c r="J212" s="667"/>
      <c r="K212" s="21">
        <f t="shared" si="32"/>
        <v>1</v>
      </c>
      <c r="L212" s="667"/>
      <c r="M212" s="21">
        <f t="shared" si="33"/>
        <v>1</v>
      </c>
      <c r="N212" s="667"/>
      <c r="O212" s="21">
        <f t="shared" si="34"/>
        <v>1</v>
      </c>
      <c r="P212" s="667" t="s">
        <v>3552</v>
      </c>
      <c r="Q212" s="21">
        <f t="shared" si="35"/>
        <v>1.0149999999999999</v>
      </c>
      <c r="R212" s="663">
        <f t="shared" ca="1" si="36"/>
        <v>14403</v>
      </c>
      <c r="S212" s="316">
        <f t="shared" ca="1" si="37"/>
        <v>70</v>
      </c>
    </row>
    <row r="213" spans="1:19">
      <c r="A213" s="3520" t="str">
        <f>面积表!D208</f>
        <v>823</v>
      </c>
      <c r="B213" s="54">
        <f>面积表!E208</f>
        <v>48.89</v>
      </c>
      <c r="C213" s="21">
        <f t="shared" si="28"/>
        <v>1</v>
      </c>
      <c r="D213" s="2806" t="s">
        <v>4020</v>
      </c>
      <c r="E213" s="21">
        <f t="shared" si="29"/>
        <v>1</v>
      </c>
      <c r="F213" s="667" t="s">
        <v>21</v>
      </c>
      <c r="G213" s="21">
        <f t="shared" si="30"/>
        <v>1</v>
      </c>
      <c r="H213" s="667">
        <v>3</v>
      </c>
      <c r="I213" s="21">
        <f t="shared" si="31"/>
        <v>1</v>
      </c>
      <c r="J213" s="667"/>
      <c r="K213" s="21">
        <f t="shared" si="32"/>
        <v>1</v>
      </c>
      <c r="L213" s="667"/>
      <c r="M213" s="21">
        <f t="shared" si="33"/>
        <v>1</v>
      </c>
      <c r="N213" s="667"/>
      <c r="O213" s="21">
        <f t="shared" si="34"/>
        <v>1</v>
      </c>
      <c r="P213" s="667" t="s">
        <v>3552</v>
      </c>
      <c r="Q213" s="21">
        <f t="shared" si="35"/>
        <v>1.0149999999999999</v>
      </c>
      <c r="R213" s="663">
        <f t="shared" ca="1" si="36"/>
        <v>14403</v>
      </c>
      <c r="S213" s="316">
        <f t="shared" ca="1" si="37"/>
        <v>70</v>
      </c>
    </row>
    <row r="214" spans="1:19">
      <c r="A214" s="3520" t="str">
        <f>面积表!D209</f>
        <v>824</v>
      </c>
      <c r="B214" s="54">
        <f>面积表!E209</f>
        <v>48.59</v>
      </c>
      <c r="C214" s="21">
        <f t="shared" si="28"/>
        <v>1</v>
      </c>
      <c r="D214" s="2806" t="s">
        <v>4020</v>
      </c>
      <c r="E214" s="21">
        <f t="shared" si="29"/>
        <v>1</v>
      </c>
      <c r="F214" s="667" t="s">
        <v>21</v>
      </c>
      <c r="G214" s="21">
        <f t="shared" si="30"/>
        <v>1</v>
      </c>
      <c r="H214" s="667">
        <v>3</v>
      </c>
      <c r="I214" s="21">
        <f t="shared" si="31"/>
        <v>1</v>
      </c>
      <c r="J214" s="667"/>
      <c r="K214" s="21">
        <f t="shared" si="32"/>
        <v>1</v>
      </c>
      <c r="L214" s="667"/>
      <c r="M214" s="21">
        <f t="shared" si="33"/>
        <v>1</v>
      </c>
      <c r="N214" s="667"/>
      <c r="O214" s="21">
        <f t="shared" si="34"/>
        <v>1</v>
      </c>
      <c r="P214" s="667" t="s">
        <v>3552</v>
      </c>
      <c r="Q214" s="21">
        <f t="shared" si="35"/>
        <v>1.0149999999999999</v>
      </c>
      <c r="R214" s="663">
        <f t="shared" ca="1" si="36"/>
        <v>14403</v>
      </c>
      <c r="S214" s="316">
        <f t="shared" ca="1" si="37"/>
        <v>70</v>
      </c>
    </row>
    <row r="215" spans="1:19">
      <c r="A215" s="3520" t="str">
        <f>面积表!D210</f>
        <v>825</v>
      </c>
      <c r="B215" s="54">
        <f>面积表!E210</f>
        <v>47.73</v>
      </c>
      <c r="C215" s="21">
        <f t="shared" si="28"/>
        <v>1</v>
      </c>
      <c r="D215" s="2806" t="s">
        <v>4020</v>
      </c>
      <c r="E215" s="21">
        <f t="shared" si="29"/>
        <v>1</v>
      </c>
      <c r="F215" s="667" t="s">
        <v>21</v>
      </c>
      <c r="G215" s="21">
        <f t="shared" si="30"/>
        <v>1</v>
      </c>
      <c r="H215" s="667">
        <v>3</v>
      </c>
      <c r="I215" s="21">
        <f t="shared" si="31"/>
        <v>1</v>
      </c>
      <c r="J215" s="667"/>
      <c r="K215" s="21">
        <f t="shared" si="32"/>
        <v>1</v>
      </c>
      <c r="L215" s="667"/>
      <c r="M215" s="21">
        <f t="shared" si="33"/>
        <v>1</v>
      </c>
      <c r="N215" s="667"/>
      <c r="O215" s="21">
        <f t="shared" si="34"/>
        <v>1</v>
      </c>
      <c r="P215" s="667" t="s">
        <v>3552</v>
      </c>
      <c r="Q215" s="21">
        <f t="shared" si="35"/>
        <v>1.0149999999999999</v>
      </c>
      <c r="R215" s="663">
        <f t="shared" ca="1" si="36"/>
        <v>14403</v>
      </c>
      <c r="S215" s="316">
        <f t="shared" ca="1" si="37"/>
        <v>69</v>
      </c>
    </row>
    <row r="216" spans="1:19">
      <c r="A216" s="3520" t="str">
        <f>面积表!D211</f>
        <v>826</v>
      </c>
      <c r="B216" s="54">
        <f>面积表!E211</f>
        <v>70.2</v>
      </c>
      <c r="C216" s="21">
        <f t="shared" si="28"/>
        <v>1.01</v>
      </c>
      <c r="D216" s="2806" t="s">
        <v>4020</v>
      </c>
      <c r="E216" s="21">
        <f t="shared" si="29"/>
        <v>1</v>
      </c>
      <c r="F216" s="667" t="s">
        <v>21</v>
      </c>
      <c r="G216" s="21">
        <f t="shared" si="30"/>
        <v>1</v>
      </c>
      <c r="H216" s="667">
        <v>3</v>
      </c>
      <c r="I216" s="21">
        <f t="shared" si="31"/>
        <v>1</v>
      </c>
      <c r="J216" s="667"/>
      <c r="K216" s="21">
        <f t="shared" si="32"/>
        <v>1</v>
      </c>
      <c r="L216" s="667"/>
      <c r="M216" s="21">
        <f t="shared" si="33"/>
        <v>1</v>
      </c>
      <c r="N216" s="667"/>
      <c r="O216" s="21">
        <f t="shared" si="34"/>
        <v>1</v>
      </c>
      <c r="P216" s="667" t="s">
        <v>3552</v>
      </c>
      <c r="Q216" s="21">
        <f t="shared" si="35"/>
        <v>1.0149999999999999</v>
      </c>
      <c r="R216" s="663">
        <f t="shared" ca="1" si="36"/>
        <v>14547</v>
      </c>
      <c r="S216" s="316">
        <f t="shared" ca="1" si="37"/>
        <v>102</v>
      </c>
    </row>
    <row r="217" spans="1:19">
      <c r="A217" s="3520" t="str">
        <f>面积表!D212</f>
        <v>901</v>
      </c>
      <c r="B217" s="54">
        <f>面积表!E212</f>
        <v>51.46</v>
      </c>
      <c r="C217" s="21">
        <f t="shared" si="28"/>
        <v>1</v>
      </c>
      <c r="D217" s="2806" t="s">
        <v>4020</v>
      </c>
      <c r="E217" s="21">
        <f t="shared" si="29"/>
        <v>1</v>
      </c>
      <c r="F217" s="667" t="s">
        <v>21</v>
      </c>
      <c r="G217" s="21">
        <f t="shared" si="30"/>
        <v>1</v>
      </c>
      <c r="H217" s="667">
        <v>3</v>
      </c>
      <c r="I217" s="21">
        <f t="shared" si="31"/>
        <v>1</v>
      </c>
      <c r="J217" s="667"/>
      <c r="K217" s="21">
        <f t="shared" si="32"/>
        <v>1</v>
      </c>
      <c r="L217" s="667"/>
      <c r="M217" s="21">
        <f t="shared" si="33"/>
        <v>1</v>
      </c>
      <c r="N217" s="667"/>
      <c r="O217" s="21">
        <f t="shared" si="34"/>
        <v>1</v>
      </c>
      <c r="P217" s="667" t="s">
        <v>3552</v>
      </c>
      <c r="Q217" s="21">
        <f t="shared" si="35"/>
        <v>1.0149999999999999</v>
      </c>
      <c r="R217" s="663">
        <f t="shared" ca="1" si="36"/>
        <v>14403</v>
      </c>
      <c r="S217" s="316">
        <f t="shared" ca="1" si="37"/>
        <v>74</v>
      </c>
    </row>
    <row r="218" spans="1:19">
      <c r="A218" s="3520" t="str">
        <f>面积表!D213</f>
        <v>902</v>
      </c>
      <c r="B218" s="54">
        <f>面积表!E213</f>
        <v>49.62</v>
      </c>
      <c r="C218" s="21">
        <f t="shared" ref="C218:C281" si="38">IF(B218="",1,(LOOKUP(B218,$3:$3,$4:$4)-LOOKUP($B$24,$3:$3,$4:$4)+100)/100)</f>
        <v>1</v>
      </c>
      <c r="D218" s="2806" t="s">
        <v>4020</v>
      </c>
      <c r="E218" s="21">
        <f t="shared" ref="E218:E281" si="39">(SUMIF($5:$5,D218,$6:$6)-SUMIF($5:$5,$D$24,$6:$6)+100)/100</f>
        <v>1</v>
      </c>
      <c r="F218" s="667" t="s">
        <v>21</v>
      </c>
      <c r="G218" s="21">
        <f t="shared" ref="G218:G281" si="40">(SUMIF($7:$7,F218,$8:$8)-SUMIF($7:$7,$F$24,$8:$8)+100)/100</f>
        <v>1</v>
      </c>
      <c r="H218" s="667">
        <v>3</v>
      </c>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t="s">
        <v>3552</v>
      </c>
      <c r="Q218" s="21">
        <f t="shared" ref="Q218:Q281" si="45">(SUMIF($17:$17,P218,$18:$18)-SUMIF($17:$17,$P$24,$18:$18)+100)/100</f>
        <v>1.0149999999999999</v>
      </c>
      <c r="R218" s="663">
        <f t="shared" ref="R218:R281" ca="1" si="46">IF(B218="",0,ROUND($R$24*C218*E218*G218*I218*K218*M218*O218*Q218,0))</f>
        <v>14403</v>
      </c>
      <c r="S218" s="316">
        <f t="shared" ca="1" si="37"/>
        <v>71</v>
      </c>
    </row>
    <row r="219" spans="1:19">
      <c r="A219" s="3520" t="str">
        <f>面积表!D214</f>
        <v>903</v>
      </c>
      <c r="B219" s="54">
        <f>面积表!E214</f>
        <v>49.62</v>
      </c>
      <c r="C219" s="21">
        <f t="shared" si="38"/>
        <v>1</v>
      </c>
      <c r="D219" s="2806" t="s">
        <v>4020</v>
      </c>
      <c r="E219" s="21">
        <f t="shared" si="39"/>
        <v>1</v>
      </c>
      <c r="F219" s="667" t="s">
        <v>21</v>
      </c>
      <c r="G219" s="21">
        <f t="shared" si="40"/>
        <v>1</v>
      </c>
      <c r="H219" s="667">
        <v>3</v>
      </c>
      <c r="I219" s="21">
        <f t="shared" si="41"/>
        <v>1</v>
      </c>
      <c r="J219" s="667"/>
      <c r="K219" s="21">
        <f t="shared" si="42"/>
        <v>1</v>
      </c>
      <c r="L219" s="667"/>
      <c r="M219" s="21">
        <f t="shared" si="43"/>
        <v>1</v>
      </c>
      <c r="N219" s="667"/>
      <c r="O219" s="21">
        <f t="shared" si="44"/>
        <v>1</v>
      </c>
      <c r="P219" s="667" t="s">
        <v>3552</v>
      </c>
      <c r="Q219" s="21">
        <f t="shared" si="45"/>
        <v>1.0149999999999999</v>
      </c>
      <c r="R219" s="663">
        <f t="shared" ca="1" si="46"/>
        <v>14403</v>
      </c>
      <c r="S219" s="316">
        <f t="shared" ca="1" si="37"/>
        <v>71</v>
      </c>
    </row>
    <row r="220" spans="1:19">
      <c r="A220" s="3520" t="str">
        <f>面积表!D215</f>
        <v>904</v>
      </c>
      <c r="B220" s="54">
        <f>面积表!E215</f>
        <v>49.62</v>
      </c>
      <c r="C220" s="21">
        <f t="shared" si="38"/>
        <v>1</v>
      </c>
      <c r="D220" s="2806" t="s">
        <v>4020</v>
      </c>
      <c r="E220" s="21">
        <f t="shared" si="39"/>
        <v>1</v>
      </c>
      <c r="F220" s="667" t="s">
        <v>21</v>
      </c>
      <c r="G220" s="21">
        <f t="shared" si="40"/>
        <v>1</v>
      </c>
      <c r="H220" s="667">
        <v>3</v>
      </c>
      <c r="I220" s="21">
        <f t="shared" si="41"/>
        <v>1</v>
      </c>
      <c r="J220" s="667"/>
      <c r="K220" s="21">
        <f t="shared" si="42"/>
        <v>1</v>
      </c>
      <c r="L220" s="667"/>
      <c r="M220" s="21">
        <f t="shared" si="43"/>
        <v>1</v>
      </c>
      <c r="N220" s="667"/>
      <c r="O220" s="21">
        <f t="shared" si="44"/>
        <v>1</v>
      </c>
      <c r="P220" s="667" t="s">
        <v>3552</v>
      </c>
      <c r="Q220" s="21">
        <f t="shared" si="45"/>
        <v>1.0149999999999999</v>
      </c>
      <c r="R220" s="663">
        <f t="shared" ca="1" si="46"/>
        <v>14403</v>
      </c>
      <c r="S220" s="316">
        <f t="shared" ca="1" si="37"/>
        <v>71</v>
      </c>
    </row>
    <row r="221" spans="1:19">
      <c r="A221" s="3520" t="str">
        <f>面积表!D216</f>
        <v>905</v>
      </c>
      <c r="B221" s="54">
        <f>面积表!E216</f>
        <v>49.62</v>
      </c>
      <c r="C221" s="21">
        <f t="shared" si="38"/>
        <v>1</v>
      </c>
      <c r="D221" s="2806" t="s">
        <v>4020</v>
      </c>
      <c r="E221" s="21">
        <f t="shared" si="39"/>
        <v>1</v>
      </c>
      <c r="F221" s="667" t="s">
        <v>21</v>
      </c>
      <c r="G221" s="21">
        <f t="shared" si="40"/>
        <v>1</v>
      </c>
      <c r="H221" s="667">
        <v>3</v>
      </c>
      <c r="I221" s="21">
        <f t="shared" si="41"/>
        <v>1</v>
      </c>
      <c r="J221" s="667"/>
      <c r="K221" s="21">
        <f t="shared" si="42"/>
        <v>1</v>
      </c>
      <c r="L221" s="667"/>
      <c r="M221" s="21">
        <f t="shared" si="43"/>
        <v>1</v>
      </c>
      <c r="N221" s="667"/>
      <c r="O221" s="21">
        <f t="shared" si="44"/>
        <v>1</v>
      </c>
      <c r="P221" s="667" t="s">
        <v>3552</v>
      </c>
      <c r="Q221" s="21">
        <f t="shared" si="45"/>
        <v>1.0149999999999999</v>
      </c>
      <c r="R221" s="663">
        <f t="shared" ca="1" si="46"/>
        <v>14403</v>
      </c>
      <c r="S221" s="316">
        <f t="shared" ca="1" si="37"/>
        <v>71</v>
      </c>
    </row>
    <row r="222" spans="1:19">
      <c r="A222" s="3520" t="str">
        <f>面积表!D217</f>
        <v>906</v>
      </c>
      <c r="B222" s="54">
        <f>面积表!E217</f>
        <v>49.62</v>
      </c>
      <c r="C222" s="21">
        <f t="shared" si="38"/>
        <v>1</v>
      </c>
      <c r="D222" s="2806" t="s">
        <v>4020</v>
      </c>
      <c r="E222" s="21">
        <f t="shared" si="39"/>
        <v>1</v>
      </c>
      <c r="F222" s="667" t="s">
        <v>21</v>
      </c>
      <c r="G222" s="21">
        <f t="shared" si="40"/>
        <v>1</v>
      </c>
      <c r="H222" s="667">
        <v>3</v>
      </c>
      <c r="I222" s="21">
        <f t="shared" si="41"/>
        <v>1</v>
      </c>
      <c r="J222" s="667"/>
      <c r="K222" s="21">
        <f t="shared" si="42"/>
        <v>1</v>
      </c>
      <c r="L222" s="667"/>
      <c r="M222" s="21">
        <f t="shared" si="43"/>
        <v>1</v>
      </c>
      <c r="N222" s="667"/>
      <c r="O222" s="21">
        <f t="shared" si="44"/>
        <v>1</v>
      </c>
      <c r="P222" s="667" t="s">
        <v>3552</v>
      </c>
      <c r="Q222" s="21">
        <f t="shared" si="45"/>
        <v>1.0149999999999999</v>
      </c>
      <c r="R222" s="663">
        <f t="shared" ca="1" si="46"/>
        <v>14403</v>
      </c>
      <c r="S222" s="316">
        <f t="shared" ca="1" si="37"/>
        <v>71</v>
      </c>
    </row>
    <row r="223" spans="1:19">
      <c r="A223" s="3520" t="str">
        <f>面积表!D218</f>
        <v>907</v>
      </c>
      <c r="B223" s="54">
        <f>面积表!E218</f>
        <v>49.62</v>
      </c>
      <c r="C223" s="21">
        <f t="shared" si="38"/>
        <v>1</v>
      </c>
      <c r="D223" s="2806" t="s">
        <v>4020</v>
      </c>
      <c r="E223" s="21">
        <f t="shared" si="39"/>
        <v>1</v>
      </c>
      <c r="F223" s="667" t="s">
        <v>21</v>
      </c>
      <c r="G223" s="21">
        <f t="shared" si="40"/>
        <v>1</v>
      </c>
      <c r="H223" s="667">
        <v>3</v>
      </c>
      <c r="I223" s="21">
        <f t="shared" si="41"/>
        <v>1</v>
      </c>
      <c r="J223" s="667"/>
      <c r="K223" s="21">
        <f t="shared" si="42"/>
        <v>1</v>
      </c>
      <c r="L223" s="667"/>
      <c r="M223" s="21">
        <f t="shared" si="43"/>
        <v>1</v>
      </c>
      <c r="N223" s="667"/>
      <c r="O223" s="21">
        <f t="shared" si="44"/>
        <v>1</v>
      </c>
      <c r="P223" s="667" t="s">
        <v>3552</v>
      </c>
      <c r="Q223" s="21">
        <f t="shared" si="45"/>
        <v>1.0149999999999999</v>
      </c>
      <c r="R223" s="663">
        <f t="shared" ca="1" si="46"/>
        <v>14403</v>
      </c>
      <c r="S223" s="316">
        <f t="shared" ref="S223:S286" ca="1" si="47">ROUND(R223*B223/10000,0)</f>
        <v>71</v>
      </c>
    </row>
    <row r="224" spans="1:19">
      <c r="A224" s="3520" t="str">
        <f>面积表!D219</f>
        <v>908</v>
      </c>
      <c r="B224" s="54">
        <f>面积表!E219</f>
        <v>49.62</v>
      </c>
      <c r="C224" s="21">
        <f t="shared" si="38"/>
        <v>1</v>
      </c>
      <c r="D224" s="2806" t="s">
        <v>4020</v>
      </c>
      <c r="E224" s="21">
        <f t="shared" si="39"/>
        <v>1</v>
      </c>
      <c r="F224" s="667" t="s">
        <v>21</v>
      </c>
      <c r="G224" s="21">
        <f t="shared" si="40"/>
        <v>1</v>
      </c>
      <c r="H224" s="667">
        <v>3</v>
      </c>
      <c r="I224" s="21">
        <f t="shared" si="41"/>
        <v>1</v>
      </c>
      <c r="J224" s="667"/>
      <c r="K224" s="21">
        <f t="shared" si="42"/>
        <v>1</v>
      </c>
      <c r="L224" s="667"/>
      <c r="M224" s="21">
        <f t="shared" si="43"/>
        <v>1</v>
      </c>
      <c r="N224" s="667"/>
      <c r="O224" s="21">
        <f t="shared" si="44"/>
        <v>1</v>
      </c>
      <c r="P224" s="667" t="s">
        <v>3552</v>
      </c>
      <c r="Q224" s="21">
        <f t="shared" si="45"/>
        <v>1.0149999999999999</v>
      </c>
      <c r="R224" s="663">
        <f t="shared" ca="1" si="46"/>
        <v>14403</v>
      </c>
      <c r="S224" s="316">
        <f t="shared" ca="1" si="47"/>
        <v>71</v>
      </c>
    </row>
    <row r="225" spans="1:19">
      <c r="A225" s="3520" t="str">
        <f>面积表!D220</f>
        <v>909</v>
      </c>
      <c r="B225" s="54">
        <f>面积表!E220</f>
        <v>49.62</v>
      </c>
      <c r="C225" s="21">
        <f t="shared" si="38"/>
        <v>1</v>
      </c>
      <c r="D225" s="2806" t="s">
        <v>4020</v>
      </c>
      <c r="E225" s="21">
        <f t="shared" si="39"/>
        <v>1</v>
      </c>
      <c r="F225" s="667" t="s">
        <v>21</v>
      </c>
      <c r="G225" s="21">
        <f t="shared" si="40"/>
        <v>1</v>
      </c>
      <c r="H225" s="667">
        <v>3</v>
      </c>
      <c r="I225" s="21">
        <f t="shared" si="41"/>
        <v>1</v>
      </c>
      <c r="J225" s="667"/>
      <c r="K225" s="21">
        <f t="shared" si="42"/>
        <v>1</v>
      </c>
      <c r="L225" s="667"/>
      <c r="M225" s="21">
        <f t="shared" si="43"/>
        <v>1</v>
      </c>
      <c r="N225" s="667"/>
      <c r="O225" s="21">
        <f t="shared" si="44"/>
        <v>1</v>
      </c>
      <c r="P225" s="667" t="s">
        <v>3552</v>
      </c>
      <c r="Q225" s="21">
        <f t="shared" si="45"/>
        <v>1.0149999999999999</v>
      </c>
      <c r="R225" s="663">
        <f t="shared" ca="1" si="46"/>
        <v>14403</v>
      </c>
      <c r="S225" s="316">
        <f t="shared" ca="1" si="47"/>
        <v>71</v>
      </c>
    </row>
    <row r="226" spans="1:19">
      <c r="A226" s="3520" t="str">
        <f>面积表!D221</f>
        <v>910</v>
      </c>
      <c r="B226" s="54">
        <f>面积表!E221</f>
        <v>49.62</v>
      </c>
      <c r="C226" s="21">
        <f t="shared" si="38"/>
        <v>1</v>
      </c>
      <c r="D226" s="2806" t="s">
        <v>4020</v>
      </c>
      <c r="E226" s="21">
        <f t="shared" si="39"/>
        <v>1</v>
      </c>
      <c r="F226" s="667" t="s">
        <v>21</v>
      </c>
      <c r="G226" s="21">
        <f t="shared" si="40"/>
        <v>1</v>
      </c>
      <c r="H226" s="667">
        <v>3</v>
      </c>
      <c r="I226" s="21">
        <f t="shared" si="41"/>
        <v>1</v>
      </c>
      <c r="J226" s="667"/>
      <c r="K226" s="21">
        <f t="shared" si="42"/>
        <v>1</v>
      </c>
      <c r="L226" s="667"/>
      <c r="M226" s="21">
        <f t="shared" si="43"/>
        <v>1</v>
      </c>
      <c r="N226" s="667"/>
      <c r="O226" s="21">
        <f t="shared" si="44"/>
        <v>1</v>
      </c>
      <c r="P226" s="667" t="s">
        <v>3552</v>
      </c>
      <c r="Q226" s="21">
        <f t="shared" si="45"/>
        <v>1.0149999999999999</v>
      </c>
      <c r="R226" s="663">
        <f t="shared" ca="1" si="46"/>
        <v>14403</v>
      </c>
      <c r="S226" s="316">
        <f t="shared" ca="1" si="47"/>
        <v>71</v>
      </c>
    </row>
    <row r="227" spans="1:19">
      <c r="A227" s="3520" t="str">
        <f>面积表!D222</f>
        <v>911</v>
      </c>
      <c r="B227" s="54">
        <f>面积表!E222</f>
        <v>49.62</v>
      </c>
      <c r="C227" s="21">
        <f t="shared" si="38"/>
        <v>1</v>
      </c>
      <c r="D227" s="2806" t="s">
        <v>4020</v>
      </c>
      <c r="E227" s="21">
        <f t="shared" si="39"/>
        <v>1</v>
      </c>
      <c r="F227" s="667" t="s">
        <v>21</v>
      </c>
      <c r="G227" s="21">
        <f t="shared" si="40"/>
        <v>1</v>
      </c>
      <c r="H227" s="667">
        <v>3</v>
      </c>
      <c r="I227" s="21">
        <f t="shared" si="41"/>
        <v>1</v>
      </c>
      <c r="J227" s="667"/>
      <c r="K227" s="21">
        <f t="shared" si="42"/>
        <v>1</v>
      </c>
      <c r="L227" s="667"/>
      <c r="M227" s="21">
        <f t="shared" si="43"/>
        <v>1</v>
      </c>
      <c r="N227" s="667"/>
      <c r="O227" s="21">
        <f t="shared" si="44"/>
        <v>1</v>
      </c>
      <c r="P227" s="667" t="s">
        <v>3552</v>
      </c>
      <c r="Q227" s="21">
        <f t="shared" si="45"/>
        <v>1.0149999999999999</v>
      </c>
      <c r="R227" s="663">
        <f t="shared" ca="1" si="46"/>
        <v>14403</v>
      </c>
      <c r="S227" s="316">
        <f t="shared" ca="1" si="47"/>
        <v>71</v>
      </c>
    </row>
    <row r="228" spans="1:19">
      <c r="A228" s="3520" t="str">
        <f>面积表!D223</f>
        <v>912</v>
      </c>
      <c r="B228" s="54">
        <f>面积表!E223</f>
        <v>49.62</v>
      </c>
      <c r="C228" s="21">
        <f t="shared" si="38"/>
        <v>1</v>
      </c>
      <c r="D228" s="2806" t="s">
        <v>4020</v>
      </c>
      <c r="E228" s="21">
        <f t="shared" si="39"/>
        <v>1</v>
      </c>
      <c r="F228" s="667" t="s">
        <v>21</v>
      </c>
      <c r="G228" s="21">
        <f t="shared" si="40"/>
        <v>1</v>
      </c>
      <c r="H228" s="667">
        <v>3</v>
      </c>
      <c r="I228" s="21">
        <f t="shared" si="41"/>
        <v>1</v>
      </c>
      <c r="J228" s="667"/>
      <c r="K228" s="21">
        <f t="shared" si="42"/>
        <v>1</v>
      </c>
      <c r="L228" s="667"/>
      <c r="M228" s="21">
        <f t="shared" si="43"/>
        <v>1</v>
      </c>
      <c r="N228" s="667"/>
      <c r="O228" s="21">
        <f t="shared" si="44"/>
        <v>1</v>
      </c>
      <c r="P228" s="667" t="s">
        <v>3552</v>
      </c>
      <c r="Q228" s="21">
        <f t="shared" si="45"/>
        <v>1.0149999999999999</v>
      </c>
      <c r="R228" s="663">
        <f t="shared" ca="1" si="46"/>
        <v>14403</v>
      </c>
      <c r="S228" s="316">
        <f t="shared" ca="1" si="47"/>
        <v>71</v>
      </c>
    </row>
    <row r="229" spans="1:19">
      <c r="A229" s="3520" t="str">
        <f>面积表!D224</f>
        <v>913</v>
      </c>
      <c r="B229" s="54">
        <f>面积表!E224</f>
        <v>49.62</v>
      </c>
      <c r="C229" s="21">
        <f t="shared" si="38"/>
        <v>1</v>
      </c>
      <c r="D229" s="2806" t="s">
        <v>4020</v>
      </c>
      <c r="E229" s="21">
        <f t="shared" si="39"/>
        <v>1</v>
      </c>
      <c r="F229" s="667" t="s">
        <v>21</v>
      </c>
      <c r="G229" s="21">
        <f t="shared" si="40"/>
        <v>1</v>
      </c>
      <c r="H229" s="667">
        <v>3</v>
      </c>
      <c r="I229" s="21">
        <f t="shared" si="41"/>
        <v>1</v>
      </c>
      <c r="J229" s="667"/>
      <c r="K229" s="21">
        <f t="shared" si="42"/>
        <v>1</v>
      </c>
      <c r="L229" s="667"/>
      <c r="M229" s="21">
        <f t="shared" si="43"/>
        <v>1</v>
      </c>
      <c r="N229" s="667"/>
      <c r="O229" s="21">
        <f t="shared" si="44"/>
        <v>1</v>
      </c>
      <c r="P229" s="667" t="s">
        <v>3552</v>
      </c>
      <c r="Q229" s="21">
        <f t="shared" si="45"/>
        <v>1.0149999999999999</v>
      </c>
      <c r="R229" s="663">
        <f t="shared" ca="1" si="46"/>
        <v>14403</v>
      </c>
      <c r="S229" s="316">
        <f t="shared" ca="1" si="47"/>
        <v>71</v>
      </c>
    </row>
    <row r="230" spans="1:19">
      <c r="A230" s="3520" t="str">
        <f>面积表!D225</f>
        <v>914</v>
      </c>
      <c r="B230" s="54">
        <f>面积表!E225</f>
        <v>49.62</v>
      </c>
      <c r="C230" s="21">
        <f t="shared" si="38"/>
        <v>1</v>
      </c>
      <c r="D230" s="2806" t="s">
        <v>4020</v>
      </c>
      <c r="E230" s="21">
        <f t="shared" si="39"/>
        <v>1</v>
      </c>
      <c r="F230" s="667" t="s">
        <v>21</v>
      </c>
      <c r="G230" s="21">
        <f t="shared" si="40"/>
        <v>1</v>
      </c>
      <c r="H230" s="667">
        <v>3</v>
      </c>
      <c r="I230" s="21">
        <f t="shared" si="41"/>
        <v>1</v>
      </c>
      <c r="J230" s="667"/>
      <c r="K230" s="21">
        <f t="shared" si="42"/>
        <v>1</v>
      </c>
      <c r="L230" s="667"/>
      <c r="M230" s="21">
        <f t="shared" si="43"/>
        <v>1</v>
      </c>
      <c r="N230" s="667"/>
      <c r="O230" s="21">
        <f t="shared" si="44"/>
        <v>1</v>
      </c>
      <c r="P230" s="667" t="s">
        <v>3552</v>
      </c>
      <c r="Q230" s="21">
        <f t="shared" si="45"/>
        <v>1.0149999999999999</v>
      </c>
      <c r="R230" s="663">
        <f t="shared" ca="1" si="46"/>
        <v>14403</v>
      </c>
      <c r="S230" s="316">
        <f t="shared" ca="1" si="47"/>
        <v>71</v>
      </c>
    </row>
    <row r="231" spans="1:19">
      <c r="A231" s="3520" t="str">
        <f>面积表!D226</f>
        <v>915</v>
      </c>
      <c r="B231" s="54">
        <f>面积表!E226</f>
        <v>49.62</v>
      </c>
      <c r="C231" s="21">
        <f t="shared" si="38"/>
        <v>1</v>
      </c>
      <c r="D231" s="2806" t="s">
        <v>4020</v>
      </c>
      <c r="E231" s="21">
        <f t="shared" si="39"/>
        <v>1</v>
      </c>
      <c r="F231" s="667" t="s">
        <v>21</v>
      </c>
      <c r="G231" s="21">
        <f t="shared" si="40"/>
        <v>1</v>
      </c>
      <c r="H231" s="667">
        <v>3</v>
      </c>
      <c r="I231" s="21">
        <f t="shared" si="41"/>
        <v>1</v>
      </c>
      <c r="J231" s="667"/>
      <c r="K231" s="21">
        <f t="shared" si="42"/>
        <v>1</v>
      </c>
      <c r="L231" s="667"/>
      <c r="M231" s="21">
        <f t="shared" si="43"/>
        <v>1</v>
      </c>
      <c r="N231" s="667"/>
      <c r="O231" s="21">
        <f t="shared" si="44"/>
        <v>1</v>
      </c>
      <c r="P231" s="667" t="s">
        <v>3552</v>
      </c>
      <c r="Q231" s="21">
        <f t="shared" si="45"/>
        <v>1.0149999999999999</v>
      </c>
      <c r="R231" s="663">
        <f t="shared" ca="1" si="46"/>
        <v>14403</v>
      </c>
      <c r="S231" s="316">
        <f t="shared" ca="1" si="47"/>
        <v>71</v>
      </c>
    </row>
    <row r="232" spans="1:19">
      <c r="A232" s="3520" t="str">
        <f>面积表!D227</f>
        <v>916</v>
      </c>
      <c r="B232" s="54">
        <f>面积表!E227</f>
        <v>68.78</v>
      </c>
      <c r="C232" s="21">
        <f t="shared" si="38"/>
        <v>1.01</v>
      </c>
      <c r="D232" s="2806" t="s">
        <v>4020</v>
      </c>
      <c r="E232" s="21">
        <f t="shared" si="39"/>
        <v>1</v>
      </c>
      <c r="F232" s="667" t="s">
        <v>21</v>
      </c>
      <c r="G232" s="21">
        <f t="shared" si="40"/>
        <v>1</v>
      </c>
      <c r="H232" s="667">
        <v>3</v>
      </c>
      <c r="I232" s="21">
        <f t="shared" si="41"/>
        <v>1</v>
      </c>
      <c r="J232" s="667"/>
      <c r="K232" s="21">
        <f t="shared" si="42"/>
        <v>1</v>
      </c>
      <c r="L232" s="667"/>
      <c r="M232" s="21">
        <f t="shared" si="43"/>
        <v>1</v>
      </c>
      <c r="N232" s="667"/>
      <c r="O232" s="21">
        <f t="shared" si="44"/>
        <v>1</v>
      </c>
      <c r="P232" s="667" t="s">
        <v>3552</v>
      </c>
      <c r="Q232" s="21">
        <f t="shared" si="45"/>
        <v>1.0149999999999999</v>
      </c>
      <c r="R232" s="663">
        <f t="shared" ca="1" si="46"/>
        <v>14547</v>
      </c>
      <c r="S232" s="316">
        <f t="shared" ca="1" si="47"/>
        <v>100</v>
      </c>
    </row>
    <row r="233" spans="1:19">
      <c r="A233" s="3520" t="str">
        <f>面积表!D228</f>
        <v>917</v>
      </c>
      <c r="B233" s="54">
        <f>面积表!E228</f>
        <v>38.1</v>
      </c>
      <c r="C233" s="21">
        <f t="shared" si="38"/>
        <v>1</v>
      </c>
      <c r="D233" s="2806" t="s">
        <v>4020</v>
      </c>
      <c r="E233" s="21">
        <f t="shared" si="39"/>
        <v>1</v>
      </c>
      <c r="F233" s="667" t="s">
        <v>21</v>
      </c>
      <c r="G233" s="21">
        <f t="shared" si="40"/>
        <v>1</v>
      </c>
      <c r="H233" s="667">
        <v>3</v>
      </c>
      <c r="I233" s="21">
        <f t="shared" si="41"/>
        <v>1</v>
      </c>
      <c r="J233" s="667"/>
      <c r="K233" s="21">
        <f t="shared" si="42"/>
        <v>1</v>
      </c>
      <c r="L233" s="667"/>
      <c r="M233" s="21">
        <f t="shared" si="43"/>
        <v>1</v>
      </c>
      <c r="N233" s="667"/>
      <c r="O233" s="21">
        <f t="shared" si="44"/>
        <v>1</v>
      </c>
      <c r="P233" s="667" t="s">
        <v>3552</v>
      </c>
      <c r="Q233" s="21">
        <f t="shared" si="45"/>
        <v>1.0149999999999999</v>
      </c>
      <c r="R233" s="663">
        <f t="shared" ca="1" si="46"/>
        <v>14403</v>
      </c>
      <c r="S233" s="316">
        <f t="shared" ca="1" si="47"/>
        <v>55</v>
      </c>
    </row>
    <row r="234" spans="1:19">
      <c r="A234" s="3520" t="str">
        <f>面积表!D229</f>
        <v>918</v>
      </c>
      <c r="B234" s="54">
        <f>面积表!E229</f>
        <v>41.4</v>
      </c>
      <c r="C234" s="21">
        <f t="shared" si="38"/>
        <v>1</v>
      </c>
      <c r="D234" s="2806" t="s">
        <v>4020</v>
      </c>
      <c r="E234" s="21">
        <f t="shared" si="39"/>
        <v>1</v>
      </c>
      <c r="F234" s="667" t="s">
        <v>21</v>
      </c>
      <c r="G234" s="21">
        <f t="shared" si="40"/>
        <v>1</v>
      </c>
      <c r="H234" s="667">
        <v>3</v>
      </c>
      <c r="I234" s="21">
        <f t="shared" si="41"/>
        <v>1</v>
      </c>
      <c r="J234" s="667"/>
      <c r="K234" s="21">
        <f t="shared" si="42"/>
        <v>1</v>
      </c>
      <c r="L234" s="667"/>
      <c r="M234" s="21">
        <f t="shared" si="43"/>
        <v>1</v>
      </c>
      <c r="N234" s="667"/>
      <c r="O234" s="21">
        <f t="shared" si="44"/>
        <v>1</v>
      </c>
      <c r="P234" s="667" t="s">
        <v>3552</v>
      </c>
      <c r="Q234" s="21">
        <f t="shared" si="45"/>
        <v>1.0149999999999999</v>
      </c>
      <c r="R234" s="663">
        <f t="shared" ca="1" si="46"/>
        <v>14403</v>
      </c>
      <c r="S234" s="316">
        <f t="shared" ca="1" si="47"/>
        <v>60</v>
      </c>
    </row>
    <row r="235" spans="1:19">
      <c r="A235" s="3520" t="str">
        <f>面积表!D230</f>
        <v>919</v>
      </c>
      <c r="B235" s="54">
        <f>面积表!E230</f>
        <v>44.09</v>
      </c>
      <c r="C235" s="21">
        <f t="shared" si="38"/>
        <v>1</v>
      </c>
      <c r="D235" s="2806" t="s">
        <v>4020</v>
      </c>
      <c r="E235" s="21">
        <f t="shared" si="39"/>
        <v>1</v>
      </c>
      <c r="F235" s="667" t="s">
        <v>21</v>
      </c>
      <c r="G235" s="21">
        <f t="shared" si="40"/>
        <v>1</v>
      </c>
      <c r="H235" s="667">
        <v>3</v>
      </c>
      <c r="I235" s="21">
        <f t="shared" si="41"/>
        <v>1</v>
      </c>
      <c r="J235" s="667"/>
      <c r="K235" s="21">
        <f t="shared" si="42"/>
        <v>1</v>
      </c>
      <c r="L235" s="667"/>
      <c r="M235" s="21">
        <f t="shared" si="43"/>
        <v>1</v>
      </c>
      <c r="N235" s="667"/>
      <c r="O235" s="21">
        <f t="shared" si="44"/>
        <v>1</v>
      </c>
      <c r="P235" s="667" t="s">
        <v>3552</v>
      </c>
      <c r="Q235" s="21">
        <f t="shared" si="45"/>
        <v>1.0149999999999999</v>
      </c>
      <c r="R235" s="663">
        <f t="shared" ca="1" si="46"/>
        <v>14403</v>
      </c>
      <c r="S235" s="316">
        <f t="shared" ca="1" si="47"/>
        <v>64</v>
      </c>
    </row>
    <row r="236" spans="1:19">
      <c r="A236" s="3520" t="str">
        <f>面积表!D231</f>
        <v>920</v>
      </c>
      <c r="B236" s="54">
        <f>面积表!E231</f>
        <v>46.17</v>
      </c>
      <c r="C236" s="21">
        <f t="shared" si="38"/>
        <v>1</v>
      </c>
      <c r="D236" s="2806" t="s">
        <v>4020</v>
      </c>
      <c r="E236" s="21">
        <f t="shared" si="39"/>
        <v>1</v>
      </c>
      <c r="F236" s="667" t="s">
        <v>21</v>
      </c>
      <c r="G236" s="21">
        <f t="shared" si="40"/>
        <v>1</v>
      </c>
      <c r="H236" s="667">
        <v>3</v>
      </c>
      <c r="I236" s="21">
        <f t="shared" si="41"/>
        <v>1</v>
      </c>
      <c r="J236" s="667"/>
      <c r="K236" s="21">
        <f t="shared" si="42"/>
        <v>1</v>
      </c>
      <c r="L236" s="667"/>
      <c r="M236" s="21">
        <f t="shared" si="43"/>
        <v>1</v>
      </c>
      <c r="N236" s="667"/>
      <c r="O236" s="21">
        <f t="shared" si="44"/>
        <v>1</v>
      </c>
      <c r="P236" s="667" t="s">
        <v>3552</v>
      </c>
      <c r="Q236" s="21">
        <f t="shared" si="45"/>
        <v>1.0149999999999999</v>
      </c>
      <c r="R236" s="663">
        <f t="shared" ca="1" si="46"/>
        <v>14403</v>
      </c>
      <c r="S236" s="316">
        <f t="shared" ca="1" si="47"/>
        <v>66</v>
      </c>
    </row>
    <row r="237" spans="1:19">
      <c r="A237" s="3520" t="str">
        <f>面积表!D232</f>
        <v>921</v>
      </c>
      <c r="B237" s="54">
        <f>面积表!E232</f>
        <v>47.65</v>
      </c>
      <c r="C237" s="21">
        <f t="shared" si="38"/>
        <v>1</v>
      </c>
      <c r="D237" s="2806" t="s">
        <v>4020</v>
      </c>
      <c r="E237" s="21">
        <f t="shared" si="39"/>
        <v>1</v>
      </c>
      <c r="F237" s="667" t="s">
        <v>21</v>
      </c>
      <c r="G237" s="21">
        <f t="shared" si="40"/>
        <v>1</v>
      </c>
      <c r="H237" s="667">
        <v>3</v>
      </c>
      <c r="I237" s="21">
        <f t="shared" si="41"/>
        <v>1</v>
      </c>
      <c r="J237" s="667"/>
      <c r="K237" s="21">
        <f t="shared" si="42"/>
        <v>1</v>
      </c>
      <c r="L237" s="667"/>
      <c r="M237" s="21">
        <f t="shared" si="43"/>
        <v>1</v>
      </c>
      <c r="N237" s="667"/>
      <c r="O237" s="21">
        <f t="shared" si="44"/>
        <v>1</v>
      </c>
      <c r="P237" s="667" t="s">
        <v>3552</v>
      </c>
      <c r="Q237" s="21">
        <f t="shared" si="45"/>
        <v>1.0149999999999999</v>
      </c>
      <c r="R237" s="663">
        <f t="shared" ca="1" si="46"/>
        <v>14403</v>
      </c>
      <c r="S237" s="316">
        <f t="shared" ca="1" si="47"/>
        <v>69</v>
      </c>
    </row>
    <row r="238" spans="1:19">
      <c r="A238" s="3520" t="str">
        <f>面积表!D233</f>
        <v>922</v>
      </c>
      <c r="B238" s="54">
        <f>面积表!E233</f>
        <v>48.6</v>
      </c>
      <c r="C238" s="21">
        <f t="shared" si="38"/>
        <v>1</v>
      </c>
      <c r="D238" s="2806" t="s">
        <v>4020</v>
      </c>
      <c r="E238" s="21">
        <f t="shared" si="39"/>
        <v>1</v>
      </c>
      <c r="F238" s="667" t="s">
        <v>21</v>
      </c>
      <c r="G238" s="21">
        <f t="shared" si="40"/>
        <v>1</v>
      </c>
      <c r="H238" s="667">
        <v>3</v>
      </c>
      <c r="I238" s="21">
        <f t="shared" si="41"/>
        <v>1</v>
      </c>
      <c r="J238" s="667"/>
      <c r="K238" s="21">
        <f t="shared" si="42"/>
        <v>1</v>
      </c>
      <c r="L238" s="667"/>
      <c r="M238" s="21">
        <f t="shared" si="43"/>
        <v>1</v>
      </c>
      <c r="N238" s="667"/>
      <c r="O238" s="21">
        <f t="shared" si="44"/>
        <v>1</v>
      </c>
      <c r="P238" s="667" t="s">
        <v>3552</v>
      </c>
      <c r="Q238" s="21">
        <f t="shared" si="45"/>
        <v>1.0149999999999999</v>
      </c>
      <c r="R238" s="663">
        <f t="shared" ca="1" si="46"/>
        <v>14403</v>
      </c>
      <c r="S238" s="316">
        <f t="shared" ca="1" si="47"/>
        <v>70</v>
      </c>
    </row>
    <row r="239" spans="1:19">
      <c r="A239" s="3520" t="str">
        <f>面积表!D234</f>
        <v>923</v>
      </c>
      <c r="B239" s="54">
        <f>面积表!E234</f>
        <v>48.89</v>
      </c>
      <c r="C239" s="21">
        <f t="shared" si="38"/>
        <v>1</v>
      </c>
      <c r="D239" s="2806" t="s">
        <v>4020</v>
      </c>
      <c r="E239" s="21">
        <f t="shared" si="39"/>
        <v>1</v>
      </c>
      <c r="F239" s="667" t="s">
        <v>21</v>
      </c>
      <c r="G239" s="21">
        <f t="shared" si="40"/>
        <v>1</v>
      </c>
      <c r="H239" s="667">
        <v>3</v>
      </c>
      <c r="I239" s="21">
        <f t="shared" si="41"/>
        <v>1</v>
      </c>
      <c r="J239" s="667"/>
      <c r="K239" s="21">
        <f t="shared" si="42"/>
        <v>1</v>
      </c>
      <c r="L239" s="667"/>
      <c r="M239" s="21">
        <f t="shared" si="43"/>
        <v>1</v>
      </c>
      <c r="N239" s="667"/>
      <c r="O239" s="21">
        <f t="shared" si="44"/>
        <v>1</v>
      </c>
      <c r="P239" s="667" t="s">
        <v>3552</v>
      </c>
      <c r="Q239" s="21">
        <f t="shared" si="45"/>
        <v>1.0149999999999999</v>
      </c>
      <c r="R239" s="663">
        <f t="shared" ca="1" si="46"/>
        <v>14403</v>
      </c>
      <c r="S239" s="316">
        <f t="shared" ca="1" si="47"/>
        <v>70</v>
      </c>
    </row>
    <row r="240" spans="1:19">
      <c r="A240" s="3520" t="str">
        <f>面积表!D235</f>
        <v>924</v>
      </c>
      <c r="B240" s="54">
        <f>面积表!E235</f>
        <v>48.59</v>
      </c>
      <c r="C240" s="21">
        <f t="shared" si="38"/>
        <v>1</v>
      </c>
      <c r="D240" s="2806" t="s">
        <v>4020</v>
      </c>
      <c r="E240" s="21">
        <f t="shared" si="39"/>
        <v>1</v>
      </c>
      <c r="F240" s="667" t="s">
        <v>21</v>
      </c>
      <c r="G240" s="21">
        <f t="shared" si="40"/>
        <v>1</v>
      </c>
      <c r="H240" s="667">
        <v>3</v>
      </c>
      <c r="I240" s="21">
        <f t="shared" si="41"/>
        <v>1</v>
      </c>
      <c r="J240" s="667"/>
      <c r="K240" s="21">
        <f t="shared" si="42"/>
        <v>1</v>
      </c>
      <c r="L240" s="667"/>
      <c r="M240" s="21">
        <f t="shared" si="43"/>
        <v>1</v>
      </c>
      <c r="N240" s="667"/>
      <c r="O240" s="21">
        <f t="shared" si="44"/>
        <v>1</v>
      </c>
      <c r="P240" s="667" t="s">
        <v>3552</v>
      </c>
      <c r="Q240" s="21">
        <f t="shared" si="45"/>
        <v>1.0149999999999999</v>
      </c>
      <c r="R240" s="663">
        <f t="shared" ca="1" si="46"/>
        <v>14403</v>
      </c>
      <c r="S240" s="316">
        <f t="shared" ca="1" si="47"/>
        <v>70</v>
      </c>
    </row>
    <row r="241" spans="1:19">
      <c r="A241" s="3520" t="str">
        <f>面积表!D236</f>
        <v>925</v>
      </c>
      <c r="B241" s="54">
        <f>面积表!E236</f>
        <v>47.73</v>
      </c>
      <c r="C241" s="21">
        <f t="shared" si="38"/>
        <v>1</v>
      </c>
      <c r="D241" s="2806" t="s">
        <v>4020</v>
      </c>
      <c r="E241" s="21">
        <f t="shared" si="39"/>
        <v>1</v>
      </c>
      <c r="F241" s="667" t="s">
        <v>21</v>
      </c>
      <c r="G241" s="21">
        <f t="shared" si="40"/>
        <v>1</v>
      </c>
      <c r="H241" s="667">
        <v>3</v>
      </c>
      <c r="I241" s="21">
        <f t="shared" si="41"/>
        <v>1</v>
      </c>
      <c r="J241" s="667"/>
      <c r="K241" s="21">
        <f t="shared" si="42"/>
        <v>1</v>
      </c>
      <c r="L241" s="667"/>
      <c r="M241" s="21">
        <f t="shared" si="43"/>
        <v>1</v>
      </c>
      <c r="N241" s="667"/>
      <c r="O241" s="21">
        <f t="shared" si="44"/>
        <v>1</v>
      </c>
      <c r="P241" s="667" t="s">
        <v>3552</v>
      </c>
      <c r="Q241" s="21">
        <f t="shared" si="45"/>
        <v>1.0149999999999999</v>
      </c>
      <c r="R241" s="663">
        <f t="shared" ca="1" si="46"/>
        <v>14403</v>
      </c>
      <c r="S241" s="316">
        <f t="shared" ca="1" si="47"/>
        <v>69</v>
      </c>
    </row>
    <row r="242" spans="1:19">
      <c r="A242" s="3520" t="str">
        <f>面积表!D237</f>
        <v>926</v>
      </c>
      <c r="B242" s="54">
        <f>面积表!E237</f>
        <v>70.2</v>
      </c>
      <c r="C242" s="21">
        <f t="shared" si="38"/>
        <v>1.01</v>
      </c>
      <c r="D242" s="2806" t="s">
        <v>4020</v>
      </c>
      <c r="E242" s="21">
        <f t="shared" si="39"/>
        <v>1</v>
      </c>
      <c r="F242" s="667" t="s">
        <v>21</v>
      </c>
      <c r="G242" s="21">
        <f t="shared" si="40"/>
        <v>1</v>
      </c>
      <c r="H242" s="667">
        <v>3</v>
      </c>
      <c r="I242" s="21">
        <f t="shared" si="41"/>
        <v>1</v>
      </c>
      <c r="J242" s="667"/>
      <c r="K242" s="21">
        <f t="shared" si="42"/>
        <v>1</v>
      </c>
      <c r="L242" s="667"/>
      <c r="M242" s="21">
        <f t="shared" si="43"/>
        <v>1</v>
      </c>
      <c r="N242" s="667"/>
      <c r="O242" s="21">
        <f t="shared" si="44"/>
        <v>1</v>
      </c>
      <c r="P242" s="667" t="s">
        <v>3552</v>
      </c>
      <c r="Q242" s="21">
        <f t="shared" si="45"/>
        <v>1.0149999999999999</v>
      </c>
      <c r="R242" s="663">
        <f t="shared" ca="1" si="46"/>
        <v>14547</v>
      </c>
      <c r="S242" s="316">
        <f t="shared" ca="1" si="47"/>
        <v>102</v>
      </c>
    </row>
    <row r="243" spans="1:19">
      <c r="A243" s="3520" t="str">
        <f>面积表!D238</f>
        <v>1001</v>
      </c>
      <c r="B243" s="54">
        <f>面积表!E238</f>
        <v>51.46</v>
      </c>
      <c r="C243" s="21">
        <f t="shared" si="38"/>
        <v>1</v>
      </c>
      <c r="D243" s="2806" t="s">
        <v>4020</v>
      </c>
      <c r="E243" s="21">
        <f t="shared" si="39"/>
        <v>1</v>
      </c>
      <c r="F243" s="667" t="s">
        <v>21</v>
      </c>
      <c r="G243" s="21">
        <f t="shared" si="40"/>
        <v>1</v>
      </c>
      <c r="H243" s="667">
        <v>3</v>
      </c>
      <c r="I243" s="21">
        <f t="shared" si="41"/>
        <v>1</v>
      </c>
      <c r="J243" s="667"/>
      <c r="K243" s="21">
        <f t="shared" si="42"/>
        <v>1</v>
      </c>
      <c r="L243" s="667"/>
      <c r="M243" s="21">
        <f t="shared" si="43"/>
        <v>1</v>
      </c>
      <c r="N243" s="667"/>
      <c r="O243" s="21">
        <f t="shared" si="44"/>
        <v>1</v>
      </c>
      <c r="P243" s="667" t="s">
        <v>3552</v>
      </c>
      <c r="Q243" s="21">
        <f t="shared" si="45"/>
        <v>1.0149999999999999</v>
      </c>
      <c r="R243" s="663">
        <f t="shared" ca="1" si="46"/>
        <v>14403</v>
      </c>
      <c r="S243" s="316">
        <f t="shared" ca="1" si="47"/>
        <v>74</v>
      </c>
    </row>
    <row r="244" spans="1:19">
      <c r="A244" s="3520" t="str">
        <f>面积表!D239</f>
        <v>1002</v>
      </c>
      <c r="B244" s="54">
        <f>面积表!E239</f>
        <v>49.62</v>
      </c>
      <c r="C244" s="21">
        <f t="shared" si="38"/>
        <v>1</v>
      </c>
      <c r="D244" s="2806" t="s">
        <v>4020</v>
      </c>
      <c r="E244" s="21">
        <f t="shared" si="39"/>
        <v>1</v>
      </c>
      <c r="F244" s="667" t="s">
        <v>21</v>
      </c>
      <c r="G244" s="21">
        <f t="shared" si="40"/>
        <v>1</v>
      </c>
      <c r="H244" s="667">
        <v>3</v>
      </c>
      <c r="I244" s="21">
        <f t="shared" si="41"/>
        <v>1</v>
      </c>
      <c r="J244" s="667"/>
      <c r="K244" s="21">
        <f t="shared" si="42"/>
        <v>1</v>
      </c>
      <c r="L244" s="667"/>
      <c r="M244" s="21">
        <f t="shared" si="43"/>
        <v>1</v>
      </c>
      <c r="N244" s="667"/>
      <c r="O244" s="21">
        <f t="shared" si="44"/>
        <v>1</v>
      </c>
      <c r="P244" s="667" t="s">
        <v>3552</v>
      </c>
      <c r="Q244" s="21">
        <f t="shared" si="45"/>
        <v>1.0149999999999999</v>
      </c>
      <c r="R244" s="663">
        <f t="shared" ca="1" si="46"/>
        <v>14403</v>
      </c>
      <c r="S244" s="316">
        <f t="shared" ca="1" si="47"/>
        <v>71</v>
      </c>
    </row>
    <row r="245" spans="1:19">
      <c r="A245" s="3520" t="str">
        <f>面积表!D240</f>
        <v>1003</v>
      </c>
      <c r="B245" s="54">
        <f>面积表!E240</f>
        <v>49.62</v>
      </c>
      <c r="C245" s="21">
        <f t="shared" si="38"/>
        <v>1</v>
      </c>
      <c r="D245" s="2806" t="s">
        <v>4020</v>
      </c>
      <c r="E245" s="21">
        <f t="shared" si="39"/>
        <v>1</v>
      </c>
      <c r="F245" s="667" t="s">
        <v>21</v>
      </c>
      <c r="G245" s="21">
        <f t="shared" si="40"/>
        <v>1</v>
      </c>
      <c r="H245" s="667">
        <v>3</v>
      </c>
      <c r="I245" s="21">
        <f t="shared" si="41"/>
        <v>1</v>
      </c>
      <c r="J245" s="667"/>
      <c r="K245" s="21">
        <f t="shared" si="42"/>
        <v>1</v>
      </c>
      <c r="L245" s="667"/>
      <c r="M245" s="21">
        <f t="shared" si="43"/>
        <v>1</v>
      </c>
      <c r="N245" s="667"/>
      <c r="O245" s="21">
        <f t="shared" si="44"/>
        <v>1</v>
      </c>
      <c r="P245" s="667" t="s">
        <v>3552</v>
      </c>
      <c r="Q245" s="21">
        <f t="shared" si="45"/>
        <v>1.0149999999999999</v>
      </c>
      <c r="R245" s="663">
        <f t="shared" ca="1" si="46"/>
        <v>14403</v>
      </c>
      <c r="S245" s="316">
        <f t="shared" ca="1" si="47"/>
        <v>71</v>
      </c>
    </row>
    <row r="246" spans="1:19">
      <c r="A246" s="3520" t="str">
        <f>面积表!D241</f>
        <v>1004</v>
      </c>
      <c r="B246" s="54">
        <f>面积表!E241</f>
        <v>49.62</v>
      </c>
      <c r="C246" s="21">
        <f t="shared" si="38"/>
        <v>1</v>
      </c>
      <c r="D246" s="2806" t="s">
        <v>4020</v>
      </c>
      <c r="E246" s="21">
        <f t="shared" si="39"/>
        <v>1</v>
      </c>
      <c r="F246" s="667" t="s">
        <v>21</v>
      </c>
      <c r="G246" s="21">
        <f t="shared" si="40"/>
        <v>1</v>
      </c>
      <c r="H246" s="667">
        <v>3</v>
      </c>
      <c r="I246" s="21">
        <f t="shared" si="41"/>
        <v>1</v>
      </c>
      <c r="J246" s="667"/>
      <c r="K246" s="21">
        <f t="shared" si="42"/>
        <v>1</v>
      </c>
      <c r="L246" s="667"/>
      <c r="M246" s="21">
        <f t="shared" si="43"/>
        <v>1</v>
      </c>
      <c r="N246" s="667"/>
      <c r="O246" s="21">
        <f t="shared" si="44"/>
        <v>1</v>
      </c>
      <c r="P246" s="667" t="s">
        <v>3552</v>
      </c>
      <c r="Q246" s="21">
        <f t="shared" si="45"/>
        <v>1.0149999999999999</v>
      </c>
      <c r="R246" s="663">
        <f t="shared" ca="1" si="46"/>
        <v>14403</v>
      </c>
      <c r="S246" s="316">
        <f t="shared" ca="1" si="47"/>
        <v>71</v>
      </c>
    </row>
    <row r="247" spans="1:19">
      <c r="A247" s="3520" t="str">
        <f>面积表!D242</f>
        <v>1005</v>
      </c>
      <c r="B247" s="54">
        <f>面积表!E242</f>
        <v>49.62</v>
      </c>
      <c r="C247" s="21">
        <f t="shared" si="38"/>
        <v>1</v>
      </c>
      <c r="D247" s="2806" t="s">
        <v>4020</v>
      </c>
      <c r="E247" s="21">
        <f t="shared" si="39"/>
        <v>1</v>
      </c>
      <c r="F247" s="667" t="s">
        <v>21</v>
      </c>
      <c r="G247" s="21">
        <f t="shared" si="40"/>
        <v>1</v>
      </c>
      <c r="H247" s="667">
        <v>3</v>
      </c>
      <c r="I247" s="21">
        <f t="shared" si="41"/>
        <v>1</v>
      </c>
      <c r="J247" s="667"/>
      <c r="K247" s="21">
        <f t="shared" si="42"/>
        <v>1</v>
      </c>
      <c r="L247" s="667"/>
      <c r="M247" s="21">
        <f t="shared" si="43"/>
        <v>1</v>
      </c>
      <c r="N247" s="667"/>
      <c r="O247" s="21">
        <f t="shared" si="44"/>
        <v>1</v>
      </c>
      <c r="P247" s="667" t="s">
        <v>3552</v>
      </c>
      <c r="Q247" s="21">
        <f t="shared" si="45"/>
        <v>1.0149999999999999</v>
      </c>
      <c r="R247" s="663">
        <f t="shared" ca="1" si="46"/>
        <v>14403</v>
      </c>
      <c r="S247" s="316">
        <f t="shared" ca="1" si="47"/>
        <v>71</v>
      </c>
    </row>
    <row r="248" spans="1:19">
      <c r="A248" s="3520" t="str">
        <f>面积表!D243</f>
        <v>1006</v>
      </c>
      <c r="B248" s="54">
        <f>面积表!E243</f>
        <v>49.62</v>
      </c>
      <c r="C248" s="21">
        <f t="shared" si="38"/>
        <v>1</v>
      </c>
      <c r="D248" s="2806" t="s">
        <v>4020</v>
      </c>
      <c r="E248" s="21">
        <f t="shared" si="39"/>
        <v>1</v>
      </c>
      <c r="F248" s="667" t="s">
        <v>21</v>
      </c>
      <c r="G248" s="21">
        <f t="shared" si="40"/>
        <v>1</v>
      </c>
      <c r="H248" s="667">
        <v>3</v>
      </c>
      <c r="I248" s="21">
        <f t="shared" si="41"/>
        <v>1</v>
      </c>
      <c r="J248" s="667"/>
      <c r="K248" s="21">
        <f t="shared" si="42"/>
        <v>1</v>
      </c>
      <c r="L248" s="667"/>
      <c r="M248" s="21">
        <f t="shared" si="43"/>
        <v>1</v>
      </c>
      <c r="N248" s="667"/>
      <c r="O248" s="21">
        <f t="shared" si="44"/>
        <v>1</v>
      </c>
      <c r="P248" s="667" t="s">
        <v>3552</v>
      </c>
      <c r="Q248" s="21">
        <f t="shared" si="45"/>
        <v>1.0149999999999999</v>
      </c>
      <c r="R248" s="663">
        <f t="shared" ca="1" si="46"/>
        <v>14403</v>
      </c>
      <c r="S248" s="316">
        <f t="shared" ca="1" si="47"/>
        <v>71</v>
      </c>
    </row>
    <row r="249" spans="1:19">
      <c r="A249" s="3520" t="str">
        <f>面积表!D244</f>
        <v>1007</v>
      </c>
      <c r="B249" s="54">
        <f>面积表!E244</f>
        <v>49.62</v>
      </c>
      <c r="C249" s="21">
        <f t="shared" si="38"/>
        <v>1</v>
      </c>
      <c r="D249" s="2806" t="s">
        <v>4020</v>
      </c>
      <c r="E249" s="21">
        <f t="shared" si="39"/>
        <v>1</v>
      </c>
      <c r="F249" s="667" t="s">
        <v>21</v>
      </c>
      <c r="G249" s="21">
        <f t="shared" si="40"/>
        <v>1</v>
      </c>
      <c r="H249" s="667">
        <v>3</v>
      </c>
      <c r="I249" s="21">
        <f t="shared" si="41"/>
        <v>1</v>
      </c>
      <c r="J249" s="667"/>
      <c r="K249" s="21">
        <f t="shared" si="42"/>
        <v>1</v>
      </c>
      <c r="L249" s="667"/>
      <c r="M249" s="21">
        <f t="shared" si="43"/>
        <v>1</v>
      </c>
      <c r="N249" s="667"/>
      <c r="O249" s="21">
        <f t="shared" si="44"/>
        <v>1</v>
      </c>
      <c r="P249" s="667" t="s">
        <v>3552</v>
      </c>
      <c r="Q249" s="21">
        <f t="shared" si="45"/>
        <v>1.0149999999999999</v>
      </c>
      <c r="R249" s="663">
        <f t="shared" ca="1" si="46"/>
        <v>14403</v>
      </c>
      <c r="S249" s="316">
        <f t="shared" ca="1" si="47"/>
        <v>71</v>
      </c>
    </row>
    <row r="250" spans="1:19">
      <c r="A250" s="3520" t="str">
        <f>面积表!D245</f>
        <v>1008</v>
      </c>
      <c r="B250" s="54">
        <f>面积表!E245</f>
        <v>49.62</v>
      </c>
      <c r="C250" s="21">
        <f t="shared" si="38"/>
        <v>1</v>
      </c>
      <c r="D250" s="2806" t="s">
        <v>4020</v>
      </c>
      <c r="E250" s="21">
        <f t="shared" si="39"/>
        <v>1</v>
      </c>
      <c r="F250" s="667" t="s">
        <v>21</v>
      </c>
      <c r="G250" s="21">
        <f t="shared" si="40"/>
        <v>1</v>
      </c>
      <c r="H250" s="667">
        <v>3</v>
      </c>
      <c r="I250" s="21">
        <f t="shared" si="41"/>
        <v>1</v>
      </c>
      <c r="J250" s="667"/>
      <c r="K250" s="21">
        <f t="shared" si="42"/>
        <v>1</v>
      </c>
      <c r="L250" s="667"/>
      <c r="M250" s="21">
        <f t="shared" si="43"/>
        <v>1</v>
      </c>
      <c r="N250" s="667"/>
      <c r="O250" s="21">
        <f t="shared" si="44"/>
        <v>1</v>
      </c>
      <c r="P250" s="667" t="s">
        <v>3552</v>
      </c>
      <c r="Q250" s="21">
        <f t="shared" si="45"/>
        <v>1.0149999999999999</v>
      </c>
      <c r="R250" s="663">
        <f t="shared" ca="1" si="46"/>
        <v>14403</v>
      </c>
      <c r="S250" s="316">
        <f t="shared" ca="1" si="47"/>
        <v>71</v>
      </c>
    </row>
    <row r="251" spans="1:19">
      <c r="A251" s="3520" t="str">
        <f>面积表!D246</f>
        <v>1009</v>
      </c>
      <c r="B251" s="54">
        <f>面积表!E246</f>
        <v>49.62</v>
      </c>
      <c r="C251" s="21">
        <f t="shared" si="38"/>
        <v>1</v>
      </c>
      <c r="D251" s="2806" t="s">
        <v>4020</v>
      </c>
      <c r="E251" s="21">
        <f t="shared" si="39"/>
        <v>1</v>
      </c>
      <c r="F251" s="667" t="s">
        <v>21</v>
      </c>
      <c r="G251" s="21">
        <f t="shared" si="40"/>
        <v>1</v>
      </c>
      <c r="H251" s="667">
        <v>3</v>
      </c>
      <c r="I251" s="21">
        <f t="shared" si="41"/>
        <v>1</v>
      </c>
      <c r="J251" s="667"/>
      <c r="K251" s="21">
        <f t="shared" si="42"/>
        <v>1</v>
      </c>
      <c r="L251" s="667"/>
      <c r="M251" s="21">
        <f t="shared" si="43"/>
        <v>1</v>
      </c>
      <c r="N251" s="667"/>
      <c r="O251" s="21">
        <f t="shared" si="44"/>
        <v>1</v>
      </c>
      <c r="P251" s="667" t="s">
        <v>3552</v>
      </c>
      <c r="Q251" s="21">
        <f t="shared" si="45"/>
        <v>1.0149999999999999</v>
      </c>
      <c r="R251" s="663">
        <f t="shared" ca="1" si="46"/>
        <v>14403</v>
      </c>
      <c r="S251" s="316">
        <f t="shared" ca="1" si="47"/>
        <v>71</v>
      </c>
    </row>
    <row r="252" spans="1:19">
      <c r="A252" s="3520" t="str">
        <f>面积表!D247</f>
        <v>1010</v>
      </c>
      <c r="B252" s="54">
        <f>面积表!E247</f>
        <v>49.62</v>
      </c>
      <c r="C252" s="21">
        <f t="shared" si="38"/>
        <v>1</v>
      </c>
      <c r="D252" s="2806" t="s">
        <v>4020</v>
      </c>
      <c r="E252" s="21">
        <f t="shared" si="39"/>
        <v>1</v>
      </c>
      <c r="F252" s="667" t="s">
        <v>21</v>
      </c>
      <c r="G252" s="21">
        <f t="shared" si="40"/>
        <v>1</v>
      </c>
      <c r="H252" s="667">
        <v>3</v>
      </c>
      <c r="I252" s="21">
        <f t="shared" si="41"/>
        <v>1</v>
      </c>
      <c r="J252" s="667"/>
      <c r="K252" s="21">
        <f t="shared" si="42"/>
        <v>1</v>
      </c>
      <c r="L252" s="667"/>
      <c r="M252" s="21">
        <f t="shared" si="43"/>
        <v>1</v>
      </c>
      <c r="N252" s="667"/>
      <c r="O252" s="21">
        <f t="shared" si="44"/>
        <v>1</v>
      </c>
      <c r="P252" s="667" t="s">
        <v>3552</v>
      </c>
      <c r="Q252" s="21">
        <f t="shared" si="45"/>
        <v>1.0149999999999999</v>
      </c>
      <c r="R252" s="663">
        <f t="shared" ca="1" si="46"/>
        <v>14403</v>
      </c>
      <c r="S252" s="316">
        <f t="shared" ca="1" si="47"/>
        <v>71</v>
      </c>
    </row>
    <row r="253" spans="1:19">
      <c r="A253" s="3520" t="str">
        <f>面积表!D248</f>
        <v>1011</v>
      </c>
      <c r="B253" s="54">
        <f>面积表!E248</f>
        <v>49.62</v>
      </c>
      <c r="C253" s="21">
        <f t="shared" si="38"/>
        <v>1</v>
      </c>
      <c r="D253" s="2806" t="s">
        <v>4020</v>
      </c>
      <c r="E253" s="21">
        <f t="shared" si="39"/>
        <v>1</v>
      </c>
      <c r="F253" s="667" t="s">
        <v>21</v>
      </c>
      <c r="G253" s="21">
        <f t="shared" si="40"/>
        <v>1</v>
      </c>
      <c r="H253" s="667">
        <v>3</v>
      </c>
      <c r="I253" s="21">
        <f t="shared" si="41"/>
        <v>1</v>
      </c>
      <c r="J253" s="667"/>
      <c r="K253" s="21">
        <f t="shared" si="42"/>
        <v>1</v>
      </c>
      <c r="L253" s="667"/>
      <c r="M253" s="21">
        <f t="shared" si="43"/>
        <v>1</v>
      </c>
      <c r="N253" s="667"/>
      <c r="O253" s="21">
        <f t="shared" si="44"/>
        <v>1</v>
      </c>
      <c r="P253" s="667" t="s">
        <v>3552</v>
      </c>
      <c r="Q253" s="21">
        <f t="shared" si="45"/>
        <v>1.0149999999999999</v>
      </c>
      <c r="R253" s="663">
        <f t="shared" ca="1" si="46"/>
        <v>14403</v>
      </c>
      <c r="S253" s="316">
        <f t="shared" ca="1" si="47"/>
        <v>71</v>
      </c>
    </row>
    <row r="254" spans="1:19">
      <c r="A254" s="3520" t="str">
        <f>面积表!D249</f>
        <v>1012</v>
      </c>
      <c r="B254" s="54">
        <f>面积表!E249</f>
        <v>49.62</v>
      </c>
      <c r="C254" s="21">
        <f t="shared" si="38"/>
        <v>1</v>
      </c>
      <c r="D254" s="2806" t="s">
        <v>4020</v>
      </c>
      <c r="E254" s="21">
        <f t="shared" si="39"/>
        <v>1</v>
      </c>
      <c r="F254" s="667" t="s">
        <v>21</v>
      </c>
      <c r="G254" s="21">
        <f t="shared" si="40"/>
        <v>1</v>
      </c>
      <c r="H254" s="667">
        <v>3</v>
      </c>
      <c r="I254" s="21">
        <f t="shared" si="41"/>
        <v>1</v>
      </c>
      <c r="J254" s="667"/>
      <c r="K254" s="21">
        <f t="shared" si="42"/>
        <v>1</v>
      </c>
      <c r="L254" s="667"/>
      <c r="M254" s="21">
        <f t="shared" si="43"/>
        <v>1</v>
      </c>
      <c r="N254" s="667"/>
      <c r="O254" s="21">
        <f t="shared" si="44"/>
        <v>1</v>
      </c>
      <c r="P254" s="667" t="s">
        <v>3552</v>
      </c>
      <c r="Q254" s="21">
        <f t="shared" si="45"/>
        <v>1.0149999999999999</v>
      </c>
      <c r="R254" s="663">
        <f t="shared" ca="1" si="46"/>
        <v>14403</v>
      </c>
      <c r="S254" s="316">
        <f t="shared" ca="1" si="47"/>
        <v>71</v>
      </c>
    </row>
    <row r="255" spans="1:19">
      <c r="A255" s="3520" t="str">
        <f>面积表!D250</f>
        <v>1013</v>
      </c>
      <c r="B255" s="54">
        <f>面积表!E250</f>
        <v>49.62</v>
      </c>
      <c r="C255" s="21">
        <f t="shared" si="38"/>
        <v>1</v>
      </c>
      <c r="D255" s="2806" t="s">
        <v>4020</v>
      </c>
      <c r="E255" s="21">
        <f t="shared" si="39"/>
        <v>1</v>
      </c>
      <c r="F255" s="667" t="s">
        <v>21</v>
      </c>
      <c r="G255" s="21">
        <f t="shared" si="40"/>
        <v>1</v>
      </c>
      <c r="H255" s="667">
        <v>3</v>
      </c>
      <c r="I255" s="21">
        <f t="shared" si="41"/>
        <v>1</v>
      </c>
      <c r="J255" s="667"/>
      <c r="K255" s="21">
        <f t="shared" si="42"/>
        <v>1</v>
      </c>
      <c r="L255" s="667"/>
      <c r="M255" s="21">
        <f t="shared" si="43"/>
        <v>1</v>
      </c>
      <c r="N255" s="667"/>
      <c r="O255" s="21">
        <f t="shared" si="44"/>
        <v>1</v>
      </c>
      <c r="P255" s="667" t="s">
        <v>3552</v>
      </c>
      <c r="Q255" s="21">
        <f t="shared" si="45"/>
        <v>1.0149999999999999</v>
      </c>
      <c r="R255" s="663">
        <f t="shared" ca="1" si="46"/>
        <v>14403</v>
      </c>
      <c r="S255" s="316">
        <f t="shared" ca="1" si="47"/>
        <v>71</v>
      </c>
    </row>
    <row r="256" spans="1:19">
      <c r="A256" s="3520" t="str">
        <f>面积表!D251</f>
        <v>1014</v>
      </c>
      <c r="B256" s="54">
        <f>面积表!E251</f>
        <v>49.62</v>
      </c>
      <c r="C256" s="21">
        <f t="shared" si="38"/>
        <v>1</v>
      </c>
      <c r="D256" s="2806" t="s">
        <v>4020</v>
      </c>
      <c r="E256" s="21">
        <f t="shared" si="39"/>
        <v>1</v>
      </c>
      <c r="F256" s="667" t="s">
        <v>21</v>
      </c>
      <c r="G256" s="21">
        <f t="shared" si="40"/>
        <v>1</v>
      </c>
      <c r="H256" s="667">
        <v>3</v>
      </c>
      <c r="I256" s="21">
        <f t="shared" si="41"/>
        <v>1</v>
      </c>
      <c r="J256" s="667"/>
      <c r="K256" s="21">
        <f t="shared" si="42"/>
        <v>1</v>
      </c>
      <c r="L256" s="667"/>
      <c r="M256" s="21">
        <f t="shared" si="43"/>
        <v>1</v>
      </c>
      <c r="N256" s="667"/>
      <c r="O256" s="21">
        <f t="shared" si="44"/>
        <v>1</v>
      </c>
      <c r="P256" s="667" t="s">
        <v>3552</v>
      </c>
      <c r="Q256" s="21">
        <f t="shared" si="45"/>
        <v>1.0149999999999999</v>
      </c>
      <c r="R256" s="663">
        <f t="shared" ca="1" si="46"/>
        <v>14403</v>
      </c>
      <c r="S256" s="316">
        <f t="shared" ca="1" si="47"/>
        <v>71</v>
      </c>
    </row>
    <row r="257" spans="1:19">
      <c r="A257" s="3520" t="str">
        <f>面积表!D252</f>
        <v>1015</v>
      </c>
      <c r="B257" s="54">
        <f>面积表!E252</f>
        <v>49.62</v>
      </c>
      <c r="C257" s="21">
        <f t="shared" si="38"/>
        <v>1</v>
      </c>
      <c r="D257" s="2806" t="s">
        <v>4020</v>
      </c>
      <c r="E257" s="21">
        <f t="shared" si="39"/>
        <v>1</v>
      </c>
      <c r="F257" s="667" t="s">
        <v>21</v>
      </c>
      <c r="G257" s="21">
        <f t="shared" si="40"/>
        <v>1</v>
      </c>
      <c r="H257" s="667">
        <v>3</v>
      </c>
      <c r="I257" s="21">
        <f t="shared" si="41"/>
        <v>1</v>
      </c>
      <c r="J257" s="667"/>
      <c r="K257" s="21">
        <f t="shared" si="42"/>
        <v>1</v>
      </c>
      <c r="L257" s="667"/>
      <c r="M257" s="21">
        <f t="shared" si="43"/>
        <v>1</v>
      </c>
      <c r="N257" s="667"/>
      <c r="O257" s="21">
        <f t="shared" si="44"/>
        <v>1</v>
      </c>
      <c r="P257" s="667" t="s">
        <v>3552</v>
      </c>
      <c r="Q257" s="21">
        <f t="shared" si="45"/>
        <v>1.0149999999999999</v>
      </c>
      <c r="R257" s="663">
        <f t="shared" ca="1" si="46"/>
        <v>14403</v>
      </c>
      <c r="S257" s="316">
        <f t="shared" ca="1" si="47"/>
        <v>71</v>
      </c>
    </row>
    <row r="258" spans="1:19">
      <c r="A258" s="3520" t="str">
        <f>面积表!D253</f>
        <v>1016</v>
      </c>
      <c r="B258" s="54">
        <f>面积表!E253</f>
        <v>68.78</v>
      </c>
      <c r="C258" s="21">
        <f t="shared" si="38"/>
        <v>1.01</v>
      </c>
      <c r="D258" s="2806" t="s">
        <v>4020</v>
      </c>
      <c r="E258" s="21">
        <f t="shared" si="39"/>
        <v>1</v>
      </c>
      <c r="F258" s="667" t="s">
        <v>21</v>
      </c>
      <c r="G258" s="21">
        <f t="shared" si="40"/>
        <v>1</v>
      </c>
      <c r="H258" s="667">
        <v>3</v>
      </c>
      <c r="I258" s="21">
        <f t="shared" si="41"/>
        <v>1</v>
      </c>
      <c r="J258" s="667"/>
      <c r="K258" s="21">
        <f t="shared" si="42"/>
        <v>1</v>
      </c>
      <c r="L258" s="667"/>
      <c r="M258" s="21">
        <f t="shared" si="43"/>
        <v>1</v>
      </c>
      <c r="N258" s="667"/>
      <c r="O258" s="21">
        <f t="shared" si="44"/>
        <v>1</v>
      </c>
      <c r="P258" s="667" t="s">
        <v>3552</v>
      </c>
      <c r="Q258" s="21">
        <f t="shared" si="45"/>
        <v>1.0149999999999999</v>
      </c>
      <c r="R258" s="663">
        <f t="shared" ca="1" si="46"/>
        <v>14547</v>
      </c>
      <c r="S258" s="316">
        <f t="shared" ca="1" si="47"/>
        <v>100</v>
      </c>
    </row>
    <row r="259" spans="1:19">
      <c r="A259" s="3520" t="str">
        <f>面积表!D254</f>
        <v>1017</v>
      </c>
      <c r="B259" s="54">
        <f>面积表!E254</f>
        <v>38.1</v>
      </c>
      <c r="C259" s="21">
        <f t="shared" si="38"/>
        <v>1</v>
      </c>
      <c r="D259" s="2806" t="s">
        <v>4020</v>
      </c>
      <c r="E259" s="21">
        <f t="shared" si="39"/>
        <v>1</v>
      </c>
      <c r="F259" s="667" t="s">
        <v>21</v>
      </c>
      <c r="G259" s="21">
        <f t="shared" si="40"/>
        <v>1</v>
      </c>
      <c r="H259" s="667">
        <v>3</v>
      </c>
      <c r="I259" s="21">
        <f t="shared" si="41"/>
        <v>1</v>
      </c>
      <c r="J259" s="667"/>
      <c r="K259" s="21">
        <f t="shared" si="42"/>
        <v>1</v>
      </c>
      <c r="L259" s="667"/>
      <c r="M259" s="21">
        <f t="shared" si="43"/>
        <v>1</v>
      </c>
      <c r="N259" s="667"/>
      <c r="O259" s="21">
        <f t="shared" si="44"/>
        <v>1</v>
      </c>
      <c r="P259" s="667" t="s">
        <v>3552</v>
      </c>
      <c r="Q259" s="21">
        <f t="shared" si="45"/>
        <v>1.0149999999999999</v>
      </c>
      <c r="R259" s="663">
        <f t="shared" ca="1" si="46"/>
        <v>14403</v>
      </c>
      <c r="S259" s="316">
        <f t="shared" ca="1" si="47"/>
        <v>55</v>
      </c>
    </row>
    <row r="260" spans="1:19">
      <c r="A260" s="3520" t="str">
        <f>面积表!D255</f>
        <v>1018</v>
      </c>
      <c r="B260" s="54">
        <f>面积表!E255</f>
        <v>41.4</v>
      </c>
      <c r="C260" s="21">
        <f t="shared" si="38"/>
        <v>1</v>
      </c>
      <c r="D260" s="2806" t="s">
        <v>4020</v>
      </c>
      <c r="E260" s="21">
        <f t="shared" si="39"/>
        <v>1</v>
      </c>
      <c r="F260" s="667" t="s">
        <v>21</v>
      </c>
      <c r="G260" s="21">
        <f t="shared" si="40"/>
        <v>1</v>
      </c>
      <c r="H260" s="667">
        <v>3</v>
      </c>
      <c r="I260" s="21">
        <f t="shared" si="41"/>
        <v>1</v>
      </c>
      <c r="J260" s="667"/>
      <c r="K260" s="21">
        <f t="shared" si="42"/>
        <v>1</v>
      </c>
      <c r="L260" s="667"/>
      <c r="M260" s="21">
        <f t="shared" si="43"/>
        <v>1</v>
      </c>
      <c r="N260" s="667"/>
      <c r="O260" s="21">
        <f t="shared" si="44"/>
        <v>1</v>
      </c>
      <c r="P260" s="667" t="s">
        <v>3552</v>
      </c>
      <c r="Q260" s="21">
        <f t="shared" si="45"/>
        <v>1.0149999999999999</v>
      </c>
      <c r="R260" s="663">
        <f t="shared" ca="1" si="46"/>
        <v>14403</v>
      </c>
      <c r="S260" s="316">
        <f t="shared" ca="1" si="47"/>
        <v>60</v>
      </c>
    </row>
    <row r="261" spans="1:19">
      <c r="A261" s="3520" t="str">
        <f>面积表!D256</f>
        <v>1019</v>
      </c>
      <c r="B261" s="54">
        <f>面积表!E256</f>
        <v>44.09</v>
      </c>
      <c r="C261" s="21">
        <f t="shared" si="38"/>
        <v>1</v>
      </c>
      <c r="D261" s="2806" t="s">
        <v>4020</v>
      </c>
      <c r="E261" s="21">
        <f t="shared" si="39"/>
        <v>1</v>
      </c>
      <c r="F261" s="667" t="s">
        <v>21</v>
      </c>
      <c r="G261" s="21">
        <f t="shared" si="40"/>
        <v>1</v>
      </c>
      <c r="H261" s="667">
        <v>3</v>
      </c>
      <c r="I261" s="21">
        <f t="shared" si="41"/>
        <v>1</v>
      </c>
      <c r="J261" s="667"/>
      <c r="K261" s="21">
        <f t="shared" si="42"/>
        <v>1</v>
      </c>
      <c r="L261" s="667"/>
      <c r="M261" s="21">
        <f t="shared" si="43"/>
        <v>1</v>
      </c>
      <c r="N261" s="667"/>
      <c r="O261" s="21">
        <f t="shared" si="44"/>
        <v>1</v>
      </c>
      <c r="P261" s="667" t="s">
        <v>3552</v>
      </c>
      <c r="Q261" s="21">
        <f t="shared" si="45"/>
        <v>1.0149999999999999</v>
      </c>
      <c r="R261" s="663">
        <f t="shared" ca="1" si="46"/>
        <v>14403</v>
      </c>
      <c r="S261" s="316">
        <f t="shared" ca="1" si="47"/>
        <v>64</v>
      </c>
    </row>
    <row r="262" spans="1:19">
      <c r="A262" s="3520" t="str">
        <f>面积表!D257</f>
        <v>1020</v>
      </c>
      <c r="B262" s="54">
        <f>面积表!E257</f>
        <v>46.17</v>
      </c>
      <c r="C262" s="21">
        <f t="shared" si="38"/>
        <v>1</v>
      </c>
      <c r="D262" s="2806" t="s">
        <v>4020</v>
      </c>
      <c r="E262" s="21">
        <f t="shared" si="39"/>
        <v>1</v>
      </c>
      <c r="F262" s="667" t="s">
        <v>21</v>
      </c>
      <c r="G262" s="21">
        <f t="shared" si="40"/>
        <v>1</v>
      </c>
      <c r="H262" s="667">
        <v>3</v>
      </c>
      <c r="I262" s="21">
        <f t="shared" si="41"/>
        <v>1</v>
      </c>
      <c r="J262" s="667"/>
      <c r="K262" s="21">
        <f t="shared" si="42"/>
        <v>1</v>
      </c>
      <c r="L262" s="667"/>
      <c r="M262" s="21">
        <f t="shared" si="43"/>
        <v>1</v>
      </c>
      <c r="N262" s="667"/>
      <c r="O262" s="21">
        <f t="shared" si="44"/>
        <v>1</v>
      </c>
      <c r="P262" s="667" t="s">
        <v>3552</v>
      </c>
      <c r="Q262" s="21">
        <f t="shared" si="45"/>
        <v>1.0149999999999999</v>
      </c>
      <c r="R262" s="663">
        <f t="shared" ca="1" si="46"/>
        <v>14403</v>
      </c>
      <c r="S262" s="316">
        <f t="shared" ca="1" si="47"/>
        <v>66</v>
      </c>
    </row>
    <row r="263" spans="1:19">
      <c r="A263" s="3520" t="str">
        <f>面积表!D258</f>
        <v>1021</v>
      </c>
      <c r="B263" s="54">
        <f>面积表!E258</f>
        <v>47.65</v>
      </c>
      <c r="C263" s="21">
        <f t="shared" si="38"/>
        <v>1</v>
      </c>
      <c r="D263" s="2806" t="s">
        <v>4020</v>
      </c>
      <c r="E263" s="21">
        <f t="shared" si="39"/>
        <v>1</v>
      </c>
      <c r="F263" s="667" t="s">
        <v>21</v>
      </c>
      <c r="G263" s="21">
        <f t="shared" si="40"/>
        <v>1</v>
      </c>
      <c r="H263" s="667">
        <v>3</v>
      </c>
      <c r="I263" s="21">
        <f t="shared" si="41"/>
        <v>1</v>
      </c>
      <c r="J263" s="667"/>
      <c r="K263" s="21">
        <f t="shared" si="42"/>
        <v>1</v>
      </c>
      <c r="L263" s="667"/>
      <c r="M263" s="21">
        <f t="shared" si="43"/>
        <v>1</v>
      </c>
      <c r="N263" s="667"/>
      <c r="O263" s="21">
        <f t="shared" si="44"/>
        <v>1</v>
      </c>
      <c r="P263" s="667" t="s">
        <v>3552</v>
      </c>
      <c r="Q263" s="21">
        <f t="shared" si="45"/>
        <v>1.0149999999999999</v>
      </c>
      <c r="R263" s="663">
        <f t="shared" ca="1" si="46"/>
        <v>14403</v>
      </c>
      <c r="S263" s="316">
        <f t="shared" ca="1" si="47"/>
        <v>69</v>
      </c>
    </row>
    <row r="264" spans="1:19">
      <c r="A264" s="3520" t="str">
        <f>面积表!D259</f>
        <v>1022</v>
      </c>
      <c r="B264" s="54">
        <f>面积表!E259</f>
        <v>48.6</v>
      </c>
      <c r="C264" s="21">
        <f t="shared" si="38"/>
        <v>1</v>
      </c>
      <c r="D264" s="2806" t="s">
        <v>4020</v>
      </c>
      <c r="E264" s="21">
        <f t="shared" si="39"/>
        <v>1</v>
      </c>
      <c r="F264" s="667" t="s">
        <v>21</v>
      </c>
      <c r="G264" s="21">
        <f t="shared" si="40"/>
        <v>1</v>
      </c>
      <c r="H264" s="667">
        <v>3</v>
      </c>
      <c r="I264" s="21">
        <f t="shared" si="41"/>
        <v>1</v>
      </c>
      <c r="J264" s="667"/>
      <c r="K264" s="21">
        <f t="shared" si="42"/>
        <v>1</v>
      </c>
      <c r="L264" s="667"/>
      <c r="M264" s="21">
        <f t="shared" si="43"/>
        <v>1</v>
      </c>
      <c r="N264" s="667"/>
      <c r="O264" s="21">
        <f t="shared" si="44"/>
        <v>1</v>
      </c>
      <c r="P264" s="667" t="s">
        <v>3552</v>
      </c>
      <c r="Q264" s="21">
        <f t="shared" si="45"/>
        <v>1.0149999999999999</v>
      </c>
      <c r="R264" s="663">
        <f t="shared" ca="1" si="46"/>
        <v>14403</v>
      </c>
      <c r="S264" s="316">
        <f t="shared" ca="1" si="47"/>
        <v>70</v>
      </c>
    </row>
    <row r="265" spans="1:19">
      <c r="A265" s="3520" t="str">
        <f>面积表!D260</f>
        <v>1023</v>
      </c>
      <c r="B265" s="54">
        <f>面积表!E260</f>
        <v>48.89</v>
      </c>
      <c r="C265" s="21">
        <f t="shared" si="38"/>
        <v>1</v>
      </c>
      <c r="D265" s="2806" t="s">
        <v>4020</v>
      </c>
      <c r="E265" s="21">
        <f t="shared" si="39"/>
        <v>1</v>
      </c>
      <c r="F265" s="667" t="s">
        <v>21</v>
      </c>
      <c r="G265" s="21">
        <f t="shared" si="40"/>
        <v>1</v>
      </c>
      <c r="H265" s="667">
        <v>3</v>
      </c>
      <c r="I265" s="21">
        <f t="shared" si="41"/>
        <v>1</v>
      </c>
      <c r="J265" s="667"/>
      <c r="K265" s="21">
        <f t="shared" si="42"/>
        <v>1</v>
      </c>
      <c r="L265" s="667"/>
      <c r="M265" s="21">
        <f t="shared" si="43"/>
        <v>1</v>
      </c>
      <c r="N265" s="667"/>
      <c r="O265" s="21">
        <f t="shared" si="44"/>
        <v>1</v>
      </c>
      <c r="P265" s="667" t="s">
        <v>3552</v>
      </c>
      <c r="Q265" s="21">
        <f t="shared" si="45"/>
        <v>1.0149999999999999</v>
      </c>
      <c r="R265" s="663">
        <f t="shared" ca="1" si="46"/>
        <v>14403</v>
      </c>
      <c r="S265" s="316">
        <f t="shared" ca="1" si="47"/>
        <v>70</v>
      </c>
    </row>
    <row r="266" spans="1:19">
      <c r="A266" s="3520" t="str">
        <f>面积表!D261</f>
        <v>1024</v>
      </c>
      <c r="B266" s="54">
        <f>面积表!E261</f>
        <v>48.59</v>
      </c>
      <c r="C266" s="21">
        <f t="shared" si="38"/>
        <v>1</v>
      </c>
      <c r="D266" s="2806" t="s">
        <v>4020</v>
      </c>
      <c r="E266" s="21">
        <f t="shared" si="39"/>
        <v>1</v>
      </c>
      <c r="F266" s="667" t="s">
        <v>21</v>
      </c>
      <c r="G266" s="21">
        <f t="shared" si="40"/>
        <v>1</v>
      </c>
      <c r="H266" s="667">
        <v>3</v>
      </c>
      <c r="I266" s="21">
        <f t="shared" si="41"/>
        <v>1</v>
      </c>
      <c r="J266" s="667"/>
      <c r="K266" s="21">
        <f t="shared" si="42"/>
        <v>1</v>
      </c>
      <c r="L266" s="667"/>
      <c r="M266" s="21">
        <f t="shared" si="43"/>
        <v>1</v>
      </c>
      <c r="N266" s="667"/>
      <c r="O266" s="21">
        <f t="shared" si="44"/>
        <v>1</v>
      </c>
      <c r="P266" s="667" t="s">
        <v>3552</v>
      </c>
      <c r="Q266" s="21">
        <f t="shared" si="45"/>
        <v>1.0149999999999999</v>
      </c>
      <c r="R266" s="663">
        <f t="shared" ca="1" si="46"/>
        <v>14403</v>
      </c>
      <c r="S266" s="316">
        <f t="shared" ca="1" si="47"/>
        <v>70</v>
      </c>
    </row>
    <row r="267" spans="1:19">
      <c r="A267" s="3520" t="str">
        <f>面积表!D262</f>
        <v>1025</v>
      </c>
      <c r="B267" s="54">
        <f>面积表!E262</f>
        <v>47.73</v>
      </c>
      <c r="C267" s="21">
        <f t="shared" si="38"/>
        <v>1</v>
      </c>
      <c r="D267" s="2806" t="s">
        <v>4020</v>
      </c>
      <c r="E267" s="21">
        <f t="shared" si="39"/>
        <v>1</v>
      </c>
      <c r="F267" s="667" t="s">
        <v>21</v>
      </c>
      <c r="G267" s="21">
        <f t="shared" si="40"/>
        <v>1</v>
      </c>
      <c r="H267" s="667">
        <v>3</v>
      </c>
      <c r="I267" s="21">
        <f t="shared" si="41"/>
        <v>1</v>
      </c>
      <c r="J267" s="667"/>
      <c r="K267" s="21">
        <f t="shared" si="42"/>
        <v>1</v>
      </c>
      <c r="L267" s="667"/>
      <c r="M267" s="21">
        <f t="shared" si="43"/>
        <v>1</v>
      </c>
      <c r="N267" s="667"/>
      <c r="O267" s="21">
        <f t="shared" si="44"/>
        <v>1</v>
      </c>
      <c r="P267" s="667" t="s">
        <v>3552</v>
      </c>
      <c r="Q267" s="21">
        <f t="shared" si="45"/>
        <v>1.0149999999999999</v>
      </c>
      <c r="R267" s="663">
        <f t="shared" ca="1" si="46"/>
        <v>14403</v>
      </c>
      <c r="S267" s="316">
        <f t="shared" ca="1" si="47"/>
        <v>69</v>
      </c>
    </row>
    <row r="268" spans="1:19">
      <c r="A268" s="3520" t="str">
        <f>面积表!D263</f>
        <v>1026</v>
      </c>
      <c r="B268" s="54">
        <f>面积表!E263</f>
        <v>70.2</v>
      </c>
      <c r="C268" s="21">
        <f t="shared" si="38"/>
        <v>1.01</v>
      </c>
      <c r="D268" s="2806" t="s">
        <v>4020</v>
      </c>
      <c r="E268" s="21">
        <f t="shared" si="39"/>
        <v>1</v>
      </c>
      <c r="F268" s="667" t="s">
        <v>21</v>
      </c>
      <c r="G268" s="21">
        <f t="shared" si="40"/>
        <v>1</v>
      </c>
      <c r="H268" s="667">
        <v>3</v>
      </c>
      <c r="I268" s="21">
        <f t="shared" si="41"/>
        <v>1</v>
      </c>
      <c r="J268" s="667"/>
      <c r="K268" s="21">
        <f t="shared" si="42"/>
        <v>1</v>
      </c>
      <c r="L268" s="667"/>
      <c r="M268" s="21">
        <f t="shared" si="43"/>
        <v>1</v>
      </c>
      <c r="N268" s="667"/>
      <c r="O268" s="21">
        <f t="shared" si="44"/>
        <v>1</v>
      </c>
      <c r="P268" s="667" t="s">
        <v>3552</v>
      </c>
      <c r="Q268" s="21">
        <f t="shared" si="45"/>
        <v>1.0149999999999999</v>
      </c>
      <c r="R268" s="663">
        <f t="shared" ca="1" si="46"/>
        <v>14547</v>
      </c>
      <c r="S268" s="316">
        <f t="shared" ca="1" si="47"/>
        <v>102</v>
      </c>
    </row>
    <row r="269" spans="1:19">
      <c r="A269" s="3520" t="str">
        <f>面积表!D264</f>
        <v>1101</v>
      </c>
      <c r="B269" s="54">
        <f>面积表!E264</f>
        <v>51.46</v>
      </c>
      <c r="C269" s="21">
        <f t="shared" si="38"/>
        <v>1</v>
      </c>
      <c r="D269" s="2806" t="s">
        <v>4020</v>
      </c>
      <c r="E269" s="21">
        <f t="shared" si="39"/>
        <v>1</v>
      </c>
      <c r="F269" s="667" t="s">
        <v>21</v>
      </c>
      <c r="G269" s="21">
        <f t="shared" si="40"/>
        <v>1</v>
      </c>
      <c r="H269" s="667">
        <v>3</v>
      </c>
      <c r="I269" s="21">
        <f t="shared" si="41"/>
        <v>1</v>
      </c>
      <c r="J269" s="667"/>
      <c r="K269" s="21">
        <f t="shared" si="42"/>
        <v>1</v>
      </c>
      <c r="L269" s="667"/>
      <c r="M269" s="21">
        <f t="shared" si="43"/>
        <v>1</v>
      </c>
      <c r="N269" s="667"/>
      <c r="O269" s="21">
        <f t="shared" si="44"/>
        <v>1</v>
      </c>
      <c r="P269" s="667" t="s">
        <v>3552</v>
      </c>
      <c r="Q269" s="21">
        <f t="shared" si="45"/>
        <v>1.0149999999999999</v>
      </c>
      <c r="R269" s="663">
        <f t="shared" ca="1" si="46"/>
        <v>14403</v>
      </c>
      <c r="S269" s="316">
        <f t="shared" ca="1" si="47"/>
        <v>74</v>
      </c>
    </row>
    <row r="270" spans="1:19">
      <c r="A270" s="3520" t="str">
        <f>面积表!D265</f>
        <v>1102</v>
      </c>
      <c r="B270" s="54">
        <f>面积表!E265</f>
        <v>49.62</v>
      </c>
      <c r="C270" s="21">
        <f t="shared" si="38"/>
        <v>1</v>
      </c>
      <c r="D270" s="2806" t="s">
        <v>4020</v>
      </c>
      <c r="E270" s="21">
        <f t="shared" si="39"/>
        <v>1</v>
      </c>
      <c r="F270" s="667" t="s">
        <v>21</v>
      </c>
      <c r="G270" s="21">
        <f t="shared" si="40"/>
        <v>1</v>
      </c>
      <c r="H270" s="667">
        <v>3</v>
      </c>
      <c r="I270" s="21">
        <f t="shared" si="41"/>
        <v>1</v>
      </c>
      <c r="J270" s="667"/>
      <c r="K270" s="21">
        <f t="shared" si="42"/>
        <v>1</v>
      </c>
      <c r="L270" s="667"/>
      <c r="M270" s="21">
        <f t="shared" si="43"/>
        <v>1</v>
      </c>
      <c r="N270" s="667"/>
      <c r="O270" s="21">
        <f t="shared" si="44"/>
        <v>1</v>
      </c>
      <c r="P270" s="667" t="s">
        <v>3552</v>
      </c>
      <c r="Q270" s="21">
        <f t="shared" si="45"/>
        <v>1.0149999999999999</v>
      </c>
      <c r="R270" s="663">
        <f t="shared" ca="1" si="46"/>
        <v>14403</v>
      </c>
      <c r="S270" s="316">
        <f t="shared" ca="1" si="47"/>
        <v>71</v>
      </c>
    </row>
    <row r="271" spans="1:19">
      <c r="A271" s="3520" t="str">
        <f>面积表!D266</f>
        <v>1103</v>
      </c>
      <c r="B271" s="54">
        <f>面积表!E266</f>
        <v>49.62</v>
      </c>
      <c r="C271" s="21">
        <f t="shared" si="38"/>
        <v>1</v>
      </c>
      <c r="D271" s="2806" t="s">
        <v>4020</v>
      </c>
      <c r="E271" s="21">
        <f t="shared" si="39"/>
        <v>1</v>
      </c>
      <c r="F271" s="667" t="s">
        <v>21</v>
      </c>
      <c r="G271" s="21">
        <f t="shared" si="40"/>
        <v>1</v>
      </c>
      <c r="H271" s="667">
        <v>3</v>
      </c>
      <c r="I271" s="21">
        <f t="shared" si="41"/>
        <v>1</v>
      </c>
      <c r="J271" s="667"/>
      <c r="K271" s="21">
        <f t="shared" si="42"/>
        <v>1</v>
      </c>
      <c r="L271" s="667"/>
      <c r="M271" s="21">
        <f t="shared" si="43"/>
        <v>1</v>
      </c>
      <c r="N271" s="667"/>
      <c r="O271" s="21">
        <f t="shared" si="44"/>
        <v>1</v>
      </c>
      <c r="P271" s="667" t="s">
        <v>3552</v>
      </c>
      <c r="Q271" s="21">
        <f t="shared" si="45"/>
        <v>1.0149999999999999</v>
      </c>
      <c r="R271" s="663">
        <f t="shared" ca="1" si="46"/>
        <v>14403</v>
      </c>
      <c r="S271" s="316">
        <f t="shared" ca="1" si="47"/>
        <v>71</v>
      </c>
    </row>
    <row r="272" spans="1:19">
      <c r="A272" s="3520" t="str">
        <f>面积表!D267</f>
        <v>1104</v>
      </c>
      <c r="B272" s="54">
        <f>面积表!E267</f>
        <v>49.62</v>
      </c>
      <c r="C272" s="21">
        <f t="shared" si="38"/>
        <v>1</v>
      </c>
      <c r="D272" s="2806" t="s">
        <v>4020</v>
      </c>
      <c r="E272" s="21">
        <f t="shared" si="39"/>
        <v>1</v>
      </c>
      <c r="F272" s="667" t="s">
        <v>21</v>
      </c>
      <c r="G272" s="21">
        <f t="shared" si="40"/>
        <v>1</v>
      </c>
      <c r="H272" s="667">
        <v>3</v>
      </c>
      <c r="I272" s="21">
        <f t="shared" si="41"/>
        <v>1</v>
      </c>
      <c r="J272" s="667"/>
      <c r="K272" s="21">
        <f t="shared" si="42"/>
        <v>1</v>
      </c>
      <c r="L272" s="667"/>
      <c r="M272" s="21">
        <f t="shared" si="43"/>
        <v>1</v>
      </c>
      <c r="N272" s="667"/>
      <c r="O272" s="21">
        <f t="shared" si="44"/>
        <v>1</v>
      </c>
      <c r="P272" s="667" t="s">
        <v>3552</v>
      </c>
      <c r="Q272" s="21">
        <f t="shared" si="45"/>
        <v>1.0149999999999999</v>
      </c>
      <c r="R272" s="663">
        <f t="shared" ca="1" si="46"/>
        <v>14403</v>
      </c>
      <c r="S272" s="316">
        <f t="shared" ca="1" si="47"/>
        <v>71</v>
      </c>
    </row>
    <row r="273" spans="1:19">
      <c r="A273" s="3520" t="str">
        <f>面积表!D268</f>
        <v>1105</v>
      </c>
      <c r="B273" s="54">
        <f>面积表!E268</f>
        <v>49.62</v>
      </c>
      <c r="C273" s="21">
        <f t="shared" si="38"/>
        <v>1</v>
      </c>
      <c r="D273" s="2806" t="s">
        <v>4020</v>
      </c>
      <c r="E273" s="21">
        <f t="shared" si="39"/>
        <v>1</v>
      </c>
      <c r="F273" s="667" t="s">
        <v>21</v>
      </c>
      <c r="G273" s="21">
        <f t="shared" si="40"/>
        <v>1</v>
      </c>
      <c r="H273" s="667">
        <v>3</v>
      </c>
      <c r="I273" s="21">
        <f t="shared" si="41"/>
        <v>1</v>
      </c>
      <c r="J273" s="667"/>
      <c r="K273" s="21">
        <f t="shared" si="42"/>
        <v>1</v>
      </c>
      <c r="L273" s="667"/>
      <c r="M273" s="21">
        <f t="shared" si="43"/>
        <v>1</v>
      </c>
      <c r="N273" s="667"/>
      <c r="O273" s="21">
        <f t="shared" si="44"/>
        <v>1</v>
      </c>
      <c r="P273" s="667" t="s">
        <v>3552</v>
      </c>
      <c r="Q273" s="21">
        <f t="shared" si="45"/>
        <v>1.0149999999999999</v>
      </c>
      <c r="R273" s="663">
        <f t="shared" ca="1" si="46"/>
        <v>14403</v>
      </c>
      <c r="S273" s="316">
        <f t="shared" ca="1" si="47"/>
        <v>71</v>
      </c>
    </row>
    <row r="274" spans="1:19">
      <c r="A274" s="3520" t="str">
        <f>面积表!D269</f>
        <v>1106</v>
      </c>
      <c r="B274" s="54">
        <f>面积表!E269</f>
        <v>49.62</v>
      </c>
      <c r="C274" s="21">
        <f t="shared" si="38"/>
        <v>1</v>
      </c>
      <c r="D274" s="2806" t="s">
        <v>4020</v>
      </c>
      <c r="E274" s="21">
        <f t="shared" si="39"/>
        <v>1</v>
      </c>
      <c r="F274" s="667" t="s">
        <v>21</v>
      </c>
      <c r="G274" s="21">
        <f t="shared" si="40"/>
        <v>1</v>
      </c>
      <c r="H274" s="667">
        <v>3</v>
      </c>
      <c r="I274" s="21">
        <f t="shared" si="41"/>
        <v>1</v>
      </c>
      <c r="J274" s="667"/>
      <c r="K274" s="21">
        <f t="shared" si="42"/>
        <v>1</v>
      </c>
      <c r="L274" s="667"/>
      <c r="M274" s="21">
        <f t="shared" si="43"/>
        <v>1</v>
      </c>
      <c r="N274" s="667"/>
      <c r="O274" s="21">
        <f t="shared" si="44"/>
        <v>1</v>
      </c>
      <c r="P274" s="667" t="s">
        <v>3552</v>
      </c>
      <c r="Q274" s="21">
        <f t="shared" si="45"/>
        <v>1.0149999999999999</v>
      </c>
      <c r="R274" s="663">
        <f t="shared" ca="1" si="46"/>
        <v>14403</v>
      </c>
      <c r="S274" s="316">
        <f t="shared" ca="1" si="47"/>
        <v>71</v>
      </c>
    </row>
    <row r="275" spans="1:19">
      <c r="A275" s="3520" t="str">
        <f>面积表!D270</f>
        <v>1107</v>
      </c>
      <c r="B275" s="54">
        <f>面积表!E270</f>
        <v>49.62</v>
      </c>
      <c r="C275" s="21">
        <f t="shared" si="38"/>
        <v>1</v>
      </c>
      <c r="D275" s="2806" t="s">
        <v>4020</v>
      </c>
      <c r="E275" s="21">
        <f t="shared" si="39"/>
        <v>1</v>
      </c>
      <c r="F275" s="667" t="s">
        <v>21</v>
      </c>
      <c r="G275" s="21">
        <f t="shared" si="40"/>
        <v>1</v>
      </c>
      <c r="H275" s="667">
        <v>3</v>
      </c>
      <c r="I275" s="21">
        <f t="shared" si="41"/>
        <v>1</v>
      </c>
      <c r="J275" s="667"/>
      <c r="K275" s="21">
        <f t="shared" si="42"/>
        <v>1</v>
      </c>
      <c r="L275" s="667"/>
      <c r="M275" s="21">
        <f t="shared" si="43"/>
        <v>1</v>
      </c>
      <c r="N275" s="667"/>
      <c r="O275" s="21">
        <f t="shared" si="44"/>
        <v>1</v>
      </c>
      <c r="P275" s="667" t="s">
        <v>3552</v>
      </c>
      <c r="Q275" s="21">
        <f t="shared" si="45"/>
        <v>1.0149999999999999</v>
      </c>
      <c r="R275" s="663">
        <f t="shared" ca="1" si="46"/>
        <v>14403</v>
      </c>
      <c r="S275" s="316">
        <f t="shared" ca="1" si="47"/>
        <v>71</v>
      </c>
    </row>
    <row r="276" spans="1:19">
      <c r="A276" s="3520" t="str">
        <f>面积表!D271</f>
        <v>1108</v>
      </c>
      <c r="B276" s="54">
        <f>面积表!E271</f>
        <v>49.62</v>
      </c>
      <c r="C276" s="21">
        <f t="shared" si="38"/>
        <v>1</v>
      </c>
      <c r="D276" s="2806" t="s">
        <v>4020</v>
      </c>
      <c r="E276" s="21">
        <f t="shared" si="39"/>
        <v>1</v>
      </c>
      <c r="F276" s="667" t="s">
        <v>21</v>
      </c>
      <c r="G276" s="21">
        <f t="shared" si="40"/>
        <v>1</v>
      </c>
      <c r="H276" s="667">
        <v>3</v>
      </c>
      <c r="I276" s="21">
        <f t="shared" si="41"/>
        <v>1</v>
      </c>
      <c r="J276" s="667"/>
      <c r="K276" s="21">
        <f t="shared" si="42"/>
        <v>1</v>
      </c>
      <c r="L276" s="667"/>
      <c r="M276" s="21">
        <f t="shared" si="43"/>
        <v>1</v>
      </c>
      <c r="N276" s="667"/>
      <c r="O276" s="21">
        <f t="shared" si="44"/>
        <v>1</v>
      </c>
      <c r="P276" s="667" t="s">
        <v>3552</v>
      </c>
      <c r="Q276" s="21">
        <f t="shared" si="45"/>
        <v>1.0149999999999999</v>
      </c>
      <c r="R276" s="663">
        <f t="shared" ca="1" si="46"/>
        <v>14403</v>
      </c>
      <c r="S276" s="316">
        <f t="shared" ca="1" si="47"/>
        <v>71</v>
      </c>
    </row>
    <row r="277" spans="1:19">
      <c r="A277" s="3520" t="str">
        <f>面积表!D272</f>
        <v>1109</v>
      </c>
      <c r="B277" s="54">
        <f>面积表!E272</f>
        <v>49.62</v>
      </c>
      <c r="C277" s="21">
        <f t="shared" si="38"/>
        <v>1</v>
      </c>
      <c r="D277" s="2806" t="s">
        <v>4020</v>
      </c>
      <c r="E277" s="21">
        <f t="shared" si="39"/>
        <v>1</v>
      </c>
      <c r="F277" s="667" t="s">
        <v>21</v>
      </c>
      <c r="G277" s="21">
        <f t="shared" si="40"/>
        <v>1</v>
      </c>
      <c r="H277" s="667">
        <v>3</v>
      </c>
      <c r="I277" s="21">
        <f t="shared" si="41"/>
        <v>1</v>
      </c>
      <c r="J277" s="667"/>
      <c r="K277" s="21">
        <f t="shared" si="42"/>
        <v>1</v>
      </c>
      <c r="L277" s="667"/>
      <c r="M277" s="21">
        <f t="shared" si="43"/>
        <v>1</v>
      </c>
      <c r="N277" s="667"/>
      <c r="O277" s="21">
        <f t="shared" si="44"/>
        <v>1</v>
      </c>
      <c r="P277" s="667" t="s">
        <v>3552</v>
      </c>
      <c r="Q277" s="21">
        <f t="shared" si="45"/>
        <v>1.0149999999999999</v>
      </c>
      <c r="R277" s="663">
        <f t="shared" ca="1" si="46"/>
        <v>14403</v>
      </c>
      <c r="S277" s="316">
        <f t="shared" ca="1" si="47"/>
        <v>71</v>
      </c>
    </row>
    <row r="278" spans="1:19">
      <c r="A278" s="3520" t="str">
        <f>面积表!D273</f>
        <v>1110</v>
      </c>
      <c r="B278" s="54">
        <f>面积表!E273</f>
        <v>49.62</v>
      </c>
      <c r="C278" s="21">
        <f t="shared" si="38"/>
        <v>1</v>
      </c>
      <c r="D278" s="2806" t="s">
        <v>4020</v>
      </c>
      <c r="E278" s="21">
        <f t="shared" si="39"/>
        <v>1</v>
      </c>
      <c r="F278" s="667" t="s">
        <v>21</v>
      </c>
      <c r="G278" s="21">
        <f t="shared" si="40"/>
        <v>1</v>
      </c>
      <c r="H278" s="667">
        <v>3</v>
      </c>
      <c r="I278" s="21">
        <f t="shared" si="41"/>
        <v>1</v>
      </c>
      <c r="J278" s="667"/>
      <c r="K278" s="21">
        <f t="shared" si="42"/>
        <v>1</v>
      </c>
      <c r="L278" s="667"/>
      <c r="M278" s="21">
        <f t="shared" si="43"/>
        <v>1</v>
      </c>
      <c r="N278" s="667"/>
      <c r="O278" s="21">
        <f t="shared" si="44"/>
        <v>1</v>
      </c>
      <c r="P278" s="667" t="s">
        <v>3552</v>
      </c>
      <c r="Q278" s="21">
        <f t="shared" si="45"/>
        <v>1.0149999999999999</v>
      </c>
      <c r="R278" s="663">
        <f t="shared" ca="1" si="46"/>
        <v>14403</v>
      </c>
      <c r="S278" s="316">
        <f t="shared" ca="1" si="47"/>
        <v>71</v>
      </c>
    </row>
    <row r="279" spans="1:19">
      <c r="A279" s="3520" t="str">
        <f>面积表!D274</f>
        <v>1111</v>
      </c>
      <c r="B279" s="54">
        <f>面积表!E274</f>
        <v>49.62</v>
      </c>
      <c r="C279" s="21">
        <f t="shared" si="38"/>
        <v>1</v>
      </c>
      <c r="D279" s="2806" t="s">
        <v>4020</v>
      </c>
      <c r="E279" s="21">
        <f t="shared" si="39"/>
        <v>1</v>
      </c>
      <c r="F279" s="667" t="s">
        <v>21</v>
      </c>
      <c r="G279" s="21">
        <f t="shared" si="40"/>
        <v>1</v>
      </c>
      <c r="H279" s="667">
        <v>3</v>
      </c>
      <c r="I279" s="21">
        <f t="shared" si="41"/>
        <v>1</v>
      </c>
      <c r="J279" s="667"/>
      <c r="K279" s="21">
        <f t="shared" si="42"/>
        <v>1</v>
      </c>
      <c r="L279" s="667"/>
      <c r="M279" s="21">
        <f t="shared" si="43"/>
        <v>1</v>
      </c>
      <c r="N279" s="667"/>
      <c r="O279" s="21">
        <f t="shared" si="44"/>
        <v>1</v>
      </c>
      <c r="P279" s="667" t="s">
        <v>3552</v>
      </c>
      <c r="Q279" s="21">
        <f t="shared" si="45"/>
        <v>1.0149999999999999</v>
      </c>
      <c r="R279" s="663">
        <f t="shared" ca="1" si="46"/>
        <v>14403</v>
      </c>
      <c r="S279" s="316">
        <f t="shared" ca="1" si="47"/>
        <v>71</v>
      </c>
    </row>
    <row r="280" spans="1:19">
      <c r="A280" s="3520" t="str">
        <f>面积表!D275</f>
        <v>1112</v>
      </c>
      <c r="B280" s="54">
        <f>面积表!E275</f>
        <v>49.62</v>
      </c>
      <c r="C280" s="21">
        <f t="shared" si="38"/>
        <v>1</v>
      </c>
      <c r="D280" s="2806" t="s">
        <v>4020</v>
      </c>
      <c r="E280" s="21">
        <f t="shared" si="39"/>
        <v>1</v>
      </c>
      <c r="F280" s="667" t="s">
        <v>21</v>
      </c>
      <c r="G280" s="21">
        <f t="shared" si="40"/>
        <v>1</v>
      </c>
      <c r="H280" s="667">
        <v>3</v>
      </c>
      <c r="I280" s="21">
        <f t="shared" si="41"/>
        <v>1</v>
      </c>
      <c r="J280" s="667"/>
      <c r="K280" s="21">
        <f t="shared" si="42"/>
        <v>1</v>
      </c>
      <c r="L280" s="667"/>
      <c r="M280" s="21">
        <f t="shared" si="43"/>
        <v>1</v>
      </c>
      <c r="N280" s="667"/>
      <c r="O280" s="21">
        <f t="shared" si="44"/>
        <v>1</v>
      </c>
      <c r="P280" s="667" t="s">
        <v>3552</v>
      </c>
      <c r="Q280" s="21">
        <f t="shared" si="45"/>
        <v>1.0149999999999999</v>
      </c>
      <c r="R280" s="663">
        <f t="shared" ca="1" si="46"/>
        <v>14403</v>
      </c>
      <c r="S280" s="316">
        <f t="shared" ca="1" si="47"/>
        <v>71</v>
      </c>
    </row>
    <row r="281" spans="1:19">
      <c r="A281" s="3520" t="str">
        <f>面积表!D276</f>
        <v>1113</v>
      </c>
      <c r="B281" s="54">
        <f>面积表!E276</f>
        <v>49.62</v>
      </c>
      <c r="C281" s="21">
        <f t="shared" si="38"/>
        <v>1</v>
      </c>
      <c r="D281" s="2806" t="s">
        <v>4020</v>
      </c>
      <c r="E281" s="21">
        <f t="shared" si="39"/>
        <v>1</v>
      </c>
      <c r="F281" s="667" t="s">
        <v>21</v>
      </c>
      <c r="G281" s="21">
        <f t="shared" si="40"/>
        <v>1</v>
      </c>
      <c r="H281" s="667">
        <v>3</v>
      </c>
      <c r="I281" s="21">
        <f t="shared" si="41"/>
        <v>1</v>
      </c>
      <c r="J281" s="667"/>
      <c r="K281" s="21">
        <f t="shared" si="42"/>
        <v>1</v>
      </c>
      <c r="L281" s="667"/>
      <c r="M281" s="21">
        <f t="shared" si="43"/>
        <v>1</v>
      </c>
      <c r="N281" s="667"/>
      <c r="O281" s="21">
        <f t="shared" si="44"/>
        <v>1</v>
      </c>
      <c r="P281" s="667" t="s">
        <v>3552</v>
      </c>
      <c r="Q281" s="21">
        <f t="shared" si="45"/>
        <v>1.0149999999999999</v>
      </c>
      <c r="R281" s="663">
        <f t="shared" ca="1" si="46"/>
        <v>14403</v>
      </c>
      <c r="S281" s="316">
        <f t="shared" ca="1" si="47"/>
        <v>71</v>
      </c>
    </row>
    <row r="282" spans="1:19">
      <c r="A282" s="3520" t="str">
        <f>面积表!D277</f>
        <v>1114</v>
      </c>
      <c r="B282" s="54">
        <f>面积表!E277</f>
        <v>49.62</v>
      </c>
      <c r="C282" s="21">
        <f t="shared" ref="C282:C345" si="48">IF(B282="",1,(LOOKUP(B282,$3:$3,$4:$4)-LOOKUP($B$24,$3:$3,$4:$4)+100)/100)</f>
        <v>1</v>
      </c>
      <c r="D282" s="2806" t="s">
        <v>4020</v>
      </c>
      <c r="E282" s="21">
        <f t="shared" ref="E282:E345" si="49">(SUMIF($5:$5,D282,$6:$6)-SUMIF($5:$5,$D$24,$6:$6)+100)/100</f>
        <v>1</v>
      </c>
      <c r="F282" s="667" t="s">
        <v>21</v>
      </c>
      <c r="G282" s="21">
        <f t="shared" ref="G282:G345" si="50">(SUMIF($7:$7,F282,$8:$8)-SUMIF($7:$7,$F$24,$8:$8)+100)/100</f>
        <v>1</v>
      </c>
      <c r="H282" s="667">
        <v>3</v>
      </c>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t="s">
        <v>3552</v>
      </c>
      <c r="Q282" s="21">
        <f t="shared" ref="Q282:Q345" si="55">(SUMIF($17:$17,P282,$18:$18)-SUMIF($17:$17,$P$24,$18:$18)+100)/100</f>
        <v>1.0149999999999999</v>
      </c>
      <c r="R282" s="663">
        <f t="shared" ref="R282:R345" ca="1" si="56">IF(B282="",0,ROUND($R$24*C282*E282*G282*I282*K282*M282*O282*Q282,0))</f>
        <v>14403</v>
      </c>
      <c r="S282" s="316">
        <f t="shared" ca="1" si="47"/>
        <v>71</v>
      </c>
    </row>
    <row r="283" spans="1:19">
      <c r="A283" s="3520" t="str">
        <f>面积表!D278</f>
        <v>1115</v>
      </c>
      <c r="B283" s="54">
        <f>面积表!E278</f>
        <v>49.62</v>
      </c>
      <c r="C283" s="21">
        <f t="shared" si="48"/>
        <v>1</v>
      </c>
      <c r="D283" s="2806" t="s">
        <v>4020</v>
      </c>
      <c r="E283" s="21">
        <f t="shared" si="49"/>
        <v>1</v>
      </c>
      <c r="F283" s="667" t="s">
        <v>21</v>
      </c>
      <c r="G283" s="21">
        <f t="shared" si="50"/>
        <v>1</v>
      </c>
      <c r="H283" s="667">
        <v>3</v>
      </c>
      <c r="I283" s="21">
        <f t="shared" si="51"/>
        <v>1</v>
      </c>
      <c r="J283" s="667"/>
      <c r="K283" s="21">
        <f t="shared" si="52"/>
        <v>1</v>
      </c>
      <c r="L283" s="667"/>
      <c r="M283" s="21">
        <f t="shared" si="53"/>
        <v>1</v>
      </c>
      <c r="N283" s="667"/>
      <c r="O283" s="21">
        <f t="shared" si="54"/>
        <v>1</v>
      </c>
      <c r="P283" s="667" t="s">
        <v>3552</v>
      </c>
      <c r="Q283" s="21">
        <f t="shared" si="55"/>
        <v>1.0149999999999999</v>
      </c>
      <c r="R283" s="663">
        <f t="shared" ca="1" si="56"/>
        <v>14403</v>
      </c>
      <c r="S283" s="316">
        <f t="shared" ca="1" si="47"/>
        <v>71</v>
      </c>
    </row>
    <row r="284" spans="1:19">
      <c r="A284" s="3520" t="str">
        <f>面积表!D279</f>
        <v>1116</v>
      </c>
      <c r="B284" s="54">
        <f>面积表!E279</f>
        <v>68.78</v>
      </c>
      <c r="C284" s="21">
        <f t="shared" si="48"/>
        <v>1.01</v>
      </c>
      <c r="D284" s="2806" t="s">
        <v>4020</v>
      </c>
      <c r="E284" s="21">
        <f t="shared" si="49"/>
        <v>1</v>
      </c>
      <c r="F284" s="667" t="s">
        <v>21</v>
      </c>
      <c r="G284" s="21">
        <f t="shared" si="50"/>
        <v>1</v>
      </c>
      <c r="H284" s="667">
        <v>3</v>
      </c>
      <c r="I284" s="21">
        <f t="shared" si="51"/>
        <v>1</v>
      </c>
      <c r="J284" s="667"/>
      <c r="K284" s="21">
        <f t="shared" si="52"/>
        <v>1</v>
      </c>
      <c r="L284" s="667"/>
      <c r="M284" s="21">
        <f t="shared" si="53"/>
        <v>1</v>
      </c>
      <c r="N284" s="667"/>
      <c r="O284" s="21">
        <f t="shared" si="54"/>
        <v>1</v>
      </c>
      <c r="P284" s="667" t="s">
        <v>3552</v>
      </c>
      <c r="Q284" s="21">
        <f t="shared" si="55"/>
        <v>1.0149999999999999</v>
      </c>
      <c r="R284" s="663">
        <f t="shared" ca="1" si="56"/>
        <v>14547</v>
      </c>
      <c r="S284" s="316">
        <f t="shared" ca="1" si="47"/>
        <v>100</v>
      </c>
    </row>
    <row r="285" spans="1:19">
      <c r="A285" s="3520" t="str">
        <f>面积表!D280</f>
        <v>1117</v>
      </c>
      <c r="B285" s="54">
        <f>面积表!E280</f>
        <v>38.1</v>
      </c>
      <c r="C285" s="21">
        <f t="shared" si="48"/>
        <v>1</v>
      </c>
      <c r="D285" s="2806" t="s">
        <v>4020</v>
      </c>
      <c r="E285" s="21">
        <f t="shared" si="49"/>
        <v>1</v>
      </c>
      <c r="F285" s="667" t="s">
        <v>21</v>
      </c>
      <c r="G285" s="21">
        <f t="shared" si="50"/>
        <v>1</v>
      </c>
      <c r="H285" s="667">
        <v>3</v>
      </c>
      <c r="I285" s="21">
        <f t="shared" si="51"/>
        <v>1</v>
      </c>
      <c r="J285" s="667"/>
      <c r="K285" s="21">
        <f t="shared" si="52"/>
        <v>1</v>
      </c>
      <c r="L285" s="667"/>
      <c r="M285" s="21">
        <f t="shared" si="53"/>
        <v>1</v>
      </c>
      <c r="N285" s="667"/>
      <c r="O285" s="21">
        <f t="shared" si="54"/>
        <v>1</v>
      </c>
      <c r="P285" s="667" t="s">
        <v>3552</v>
      </c>
      <c r="Q285" s="21">
        <f t="shared" si="55"/>
        <v>1.0149999999999999</v>
      </c>
      <c r="R285" s="663">
        <f t="shared" ca="1" si="56"/>
        <v>14403</v>
      </c>
      <c r="S285" s="316">
        <f t="shared" ca="1" si="47"/>
        <v>55</v>
      </c>
    </row>
    <row r="286" spans="1:19">
      <c r="A286" s="3520" t="str">
        <f>面积表!D281</f>
        <v>1118</v>
      </c>
      <c r="B286" s="54">
        <f>面积表!E281</f>
        <v>41.4</v>
      </c>
      <c r="C286" s="21">
        <f t="shared" si="48"/>
        <v>1</v>
      </c>
      <c r="D286" s="2806" t="s">
        <v>4020</v>
      </c>
      <c r="E286" s="21">
        <f t="shared" si="49"/>
        <v>1</v>
      </c>
      <c r="F286" s="667" t="s">
        <v>21</v>
      </c>
      <c r="G286" s="21">
        <f t="shared" si="50"/>
        <v>1</v>
      </c>
      <c r="H286" s="667">
        <v>3</v>
      </c>
      <c r="I286" s="21">
        <f t="shared" si="51"/>
        <v>1</v>
      </c>
      <c r="J286" s="667"/>
      <c r="K286" s="21">
        <f t="shared" si="52"/>
        <v>1</v>
      </c>
      <c r="L286" s="667"/>
      <c r="M286" s="21">
        <f t="shared" si="53"/>
        <v>1</v>
      </c>
      <c r="N286" s="667"/>
      <c r="O286" s="21">
        <f t="shared" si="54"/>
        <v>1</v>
      </c>
      <c r="P286" s="667" t="s">
        <v>3552</v>
      </c>
      <c r="Q286" s="21">
        <f t="shared" si="55"/>
        <v>1.0149999999999999</v>
      </c>
      <c r="R286" s="663">
        <f t="shared" ca="1" si="56"/>
        <v>14403</v>
      </c>
      <c r="S286" s="316">
        <f t="shared" ca="1" si="47"/>
        <v>60</v>
      </c>
    </row>
    <row r="287" spans="1:19">
      <c r="A287" s="3520" t="str">
        <f>面积表!D282</f>
        <v>1119</v>
      </c>
      <c r="B287" s="54">
        <f>面积表!E282</f>
        <v>44.09</v>
      </c>
      <c r="C287" s="21">
        <f t="shared" si="48"/>
        <v>1</v>
      </c>
      <c r="D287" s="2806" t="s">
        <v>4020</v>
      </c>
      <c r="E287" s="21">
        <f t="shared" si="49"/>
        <v>1</v>
      </c>
      <c r="F287" s="667" t="s">
        <v>21</v>
      </c>
      <c r="G287" s="21">
        <f t="shared" si="50"/>
        <v>1</v>
      </c>
      <c r="H287" s="667">
        <v>3</v>
      </c>
      <c r="I287" s="21">
        <f t="shared" si="51"/>
        <v>1</v>
      </c>
      <c r="J287" s="667"/>
      <c r="K287" s="21">
        <f t="shared" si="52"/>
        <v>1</v>
      </c>
      <c r="L287" s="667"/>
      <c r="M287" s="21">
        <f t="shared" si="53"/>
        <v>1</v>
      </c>
      <c r="N287" s="667"/>
      <c r="O287" s="21">
        <f t="shared" si="54"/>
        <v>1</v>
      </c>
      <c r="P287" s="667" t="s">
        <v>3552</v>
      </c>
      <c r="Q287" s="21">
        <f t="shared" si="55"/>
        <v>1.0149999999999999</v>
      </c>
      <c r="R287" s="663">
        <f t="shared" ca="1" si="56"/>
        <v>14403</v>
      </c>
      <c r="S287" s="316">
        <f t="shared" ref="S287:S320" ca="1" si="57">ROUND(R287*B287/10000,0)</f>
        <v>64</v>
      </c>
    </row>
    <row r="288" spans="1:19">
      <c r="A288" s="3520" t="str">
        <f>面积表!D283</f>
        <v>1120</v>
      </c>
      <c r="B288" s="54">
        <f>面积表!E283</f>
        <v>46.17</v>
      </c>
      <c r="C288" s="21">
        <f t="shared" si="48"/>
        <v>1</v>
      </c>
      <c r="D288" s="2806" t="s">
        <v>4020</v>
      </c>
      <c r="E288" s="21">
        <f t="shared" si="49"/>
        <v>1</v>
      </c>
      <c r="F288" s="667" t="s">
        <v>21</v>
      </c>
      <c r="G288" s="21">
        <f t="shared" si="50"/>
        <v>1</v>
      </c>
      <c r="H288" s="667">
        <v>3</v>
      </c>
      <c r="I288" s="21">
        <f t="shared" si="51"/>
        <v>1</v>
      </c>
      <c r="J288" s="667"/>
      <c r="K288" s="21">
        <f t="shared" si="52"/>
        <v>1</v>
      </c>
      <c r="L288" s="667"/>
      <c r="M288" s="21">
        <f t="shared" si="53"/>
        <v>1</v>
      </c>
      <c r="N288" s="667"/>
      <c r="O288" s="21">
        <f t="shared" si="54"/>
        <v>1</v>
      </c>
      <c r="P288" s="667" t="s">
        <v>3552</v>
      </c>
      <c r="Q288" s="21">
        <f t="shared" si="55"/>
        <v>1.0149999999999999</v>
      </c>
      <c r="R288" s="663">
        <f t="shared" ca="1" si="56"/>
        <v>14403</v>
      </c>
      <c r="S288" s="316">
        <f t="shared" ca="1" si="57"/>
        <v>66</v>
      </c>
    </row>
    <row r="289" spans="1:19">
      <c r="A289" s="3520" t="str">
        <f>面积表!D284</f>
        <v>1121</v>
      </c>
      <c r="B289" s="54">
        <f>面积表!E284</f>
        <v>47.65</v>
      </c>
      <c r="C289" s="21">
        <f t="shared" si="48"/>
        <v>1</v>
      </c>
      <c r="D289" s="2806" t="s">
        <v>4020</v>
      </c>
      <c r="E289" s="21">
        <f t="shared" si="49"/>
        <v>1</v>
      </c>
      <c r="F289" s="667" t="s">
        <v>21</v>
      </c>
      <c r="G289" s="21">
        <f t="shared" si="50"/>
        <v>1</v>
      </c>
      <c r="H289" s="667">
        <v>3</v>
      </c>
      <c r="I289" s="21">
        <f t="shared" si="51"/>
        <v>1</v>
      </c>
      <c r="J289" s="667"/>
      <c r="K289" s="21">
        <f t="shared" si="52"/>
        <v>1</v>
      </c>
      <c r="L289" s="667"/>
      <c r="M289" s="21">
        <f t="shared" si="53"/>
        <v>1</v>
      </c>
      <c r="N289" s="667"/>
      <c r="O289" s="21">
        <f t="shared" si="54"/>
        <v>1</v>
      </c>
      <c r="P289" s="667" t="s">
        <v>3552</v>
      </c>
      <c r="Q289" s="21">
        <f t="shared" si="55"/>
        <v>1.0149999999999999</v>
      </c>
      <c r="R289" s="663">
        <f t="shared" ca="1" si="56"/>
        <v>14403</v>
      </c>
      <c r="S289" s="316">
        <f t="shared" ca="1" si="57"/>
        <v>69</v>
      </c>
    </row>
    <row r="290" spans="1:19">
      <c r="A290" s="3520" t="str">
        <f>面积表!D285</f>
        <v>1122</v>
      </c>
      <c r="B290" s="54">
        <f>面积表!E285</f>
        <v>48.6</v>
      </c>
      <c r="C290" s="21">
        <f t="shared" si="48"/>
        <v>1</v>
      </c>
      <c r="D290" s="2806" t="s">
        <v>4020</v>
      </c>
      <c r="E290" s="21">
        <f t="shared" si="49"/>
        <v>1</v>
      </c>
      <c r="F290" s="667" t="s">
        <v>21</v>
      </c>
      <c r="G290" s="21">
        <f t="shared" si="50"/>
        <v>1</v>
      </c>
      <c r="H290" s="667">
        <v>3</v>
      </c>
      <c r="I290" s="21">
        <f t="shared" si="51"/>
        <v>1</v>
      </c>
      <c r="J290" s="667"/>
      <c r="K290" s="21">
        <f t="shared" si="52"/>
        <v>1</v>
      </c>
      <c r="L290" s="667"/>
      <c r="M290" s="21">
        <f t="shared" si="53"/>
        <v>1</v>
      </c>
      <c r="N290" s="667"/>
      <c r="O290" s="21">
        <f t="shared" si="54"/>
        <v>1</v>
      </c>
      <c r="P290" s="667" t="s">
        <v>3552</v>
      </c>
      <c r="Q290" s="21">
        <f t="shared" si="55"/>
        <v>1.0149999999999999</v>
      </c>
      <c r="R290" s="663">
        <f t="shared" ca="1" si="56"/>
        <v>14403</v>
      </c>
      <c r="S290" s="316">
        <f t="shared" ca="1" si="57"/>
        <v>70</v>
      </c>
    </row>
    <row r="291" spans="1:19">
      <c r="A291" s="3520" t="str">
        <f>面积表!D286</f>
        <v>1123</v>
      </c>
      <c r="B291" s="54">
        <f>面积表!E286</f>
        <v>48.89</v>
      </c>
      <c r="C291" s="21">
        <f t="shared" si="48"/>
        <v>1</v>
      </c>
      <c r="D291" s="2806" t="s">
        <v>4020</v>
      </c>
      <c r="E291" s="21">
        <f t="shared" si="49"/>
        <v>1</v>
      </c>
      <c r="F291" s="667" t="s">
        <v>21</v>
      </c>
      <c r="G291" s="21">
        <f t="shared" si="50"/>
        <v>1</v>
      </c>
      <c r="H291" s="667">
        <v>3</v>
      </c>
      <c r="I291" s="21">
        <f t="shared" si="51"/>
        <v>1</v>
      </c>
      <c r="J291" s="667"/>
      <c r="K291" s="21">
        <f t="shared" si="52"/>
        <v>1</v>
      </c>
      <c r="L291" s="667"/>
      <c r="M291" s="21">
        <f t="shared" si="53"/>
        <v>1</v>
      </c>
      <c r="N291" s="667"/>
      <c r="O291" s="21">
        <f t="shared" si="54"/>
        <v>1</v>
      </c>
      <c r="P291" s="667" t="s">
        <v>3552</v>
      </c>
      <c r="Q291" s="21">
        <f t="shared" si="55"/>
        <v>1.0149999999999999</v>
      </c>
      <c r="R291" s="663">
        <f t="shared" ca="1" si="56"/>
        <v>14403</v>
      </c>
      <c r="S291" s="316">
        <f t="shared" ca="1" si="57"/>
        <v>70</v>
      </c>
    </row>
    <row r="292" spans="1:19">
      <c r="A292" s="3520" t="str">
        <f>面积表!D287</f>
        <v>1124</v>
      </c>
      <c r="B292" s="54">
        <f>面积表!E287</f>
        <v>48.59</v>
      </c>
      <c r="C292" s="21">
        <f t="shared" si="48"/>
        <v>1</v>
      </c>
      <c r="D292" s="2806" t="s">
        <v>4020</v>
      </c>
      <c r="E292" s="21">
        <f t="shared" si="49"/>
        <v>1</v>
      </c>
      <c r="F292" s="667" t="s">
        <v>21</v>
      </c>
      <c r="G292" s="21">
        <f t="shared" si="50"/>
        <v>1</v>
      </c>
      <c r="H292" s="667">
        <v>3</v>
      </c>
      <c r="I292" s="21">
        <f t="shared" si="51"/>
        <v>1</v>
      </c>
      <c r="J292" s="667"/>
      <c r="K292" s="21">
        <f t="shared" si="52"/>
        <v>1</v>
      </c>
      <c r="L292" s="667"/>
      <c r="M292" s="21">
        <f t="shared" si="53"/>
        <v>1</v>
      </c>
      <c r="N292" s="667"/>
      <c r="O292" s="21">
        <f t="shared" si="54"/>
        <v>1</v>
      </c>
      <c r="P292" s="667" t="s">
        <v>3552</v>
      </c>
      <c r="Q292" s="21">
        <f t="shared" si="55"/>
        <v>1.0149999999999999</v>
      </c>
      <c r="R292" s="663">
        <f t="shared" ca="1" si="56"/>
        <v>14403</v>
      </c>
      <c r="S292" s="316">
        <f t="shared" ca="1" si="57"/>
        <v>70</v>
      </c>
    </row>
    <row r="293" spans="1:19">
      <c r="A293" s="3520" t="str">
        <f>面积表!D288</f>
        <v>1125</v>
      </c>
      <c r="B293" s="54">
        <f>面积表!E288</f>
        <v>47.73</v>
      </c>
      <c r="C293" s="21">
        <f t="shared" si="48"/>
        <v>1</v>
      </c>
      <c r="D293" s="2806" t="s">
        <v>4020</v>
      </c>
      <c r="E293" s="21">
        <f t="shared" si="49"/>
        <v>1</v>
      </c>
      <c r="F293" s="667" t="s">
        <v>21</v>
      </c>
      <c r="G293" s="21">
        <f t="shared" si="50"/>
        <v>1</v>
      </c>
      <c r="H293" s="667">
        <v>3</v>
      </c>
      <c r="I293" s="21">
        <f t="shared" si="51"/>
        <v>1</v>
      </c>
      <c r="J293" s="667"/>
      <c r="K293" s="21">
        <f t="shared" si="52"/>
        <v>1</v>
      </c>
      <c r="L293" s="667"/>
      <c r="M293" s="21">
        <f t="shared" si="53"/>
        <v>1</v>
      </c>
      <c r="N293" s="667"/>
      <c r="O293" s="21">
        <f t="shared" si="54"/>
        <v>1</v>
      </c>
      <c r="P293" s="667" t="s">
        <v>3552</v>
      </c>
      <c r="Q293" s="21">
        <f t="shared" si="55"/>
        <v>1.0149999999999999</v>
      </c>
      <c r="R293" s="663">
        <f t="shared" ca="1" si="56"/>
        <v>14403</v>
      </c>
      <c r="S293" s="316">
        <f t="shared" ca="1" si="57"/>
        <v>69</v>
      </c>
    </row>
    <row r="294" spans="1:19">
      <c r="A294" s="3520" t="str">
        <f>面积表!D289</f>
        <v>1126</v>
      </c>
      <c r="B294" s="54">
        <f>面积表!E289</f>
        <v>70.2</v>
      </c>
      <c r="C294" s="21">
        <f t="shared" si="48"/>
        <v>1.01</v>
      </c>
      <c r="D294" s="2806" t="s">
        <v>4020</v>
      </c>
      <c r="E294" s="21">
        <f t="shared" si="49"/>
        <v>1</v>
      </c>
      <c r="F294" s="667" t="s">
        <v>21</v>
      </c>
      <c r="G294" s="21">
        <f t="shared" si="50"/>
        <v>1</v>
      </c>
      <c r="H294" s="667">
        <v>3</v>
      </c>
      <c r="I294" s="21">
        <f t="shared" si="51"/>
        <v>1</v>
      </c>
      <c r="J294" s="667"/>
      <c r="K294" s="21">
        <f t="shared" si="52"/>
        <v>1</v>
      </c>
      <c r="L294" s="667"/>
      <c r="M294" s="21">
        <f t="shared" si="53"/>
        <v>1</v>
      </c>
      <c r="N294" s="667"/>
      <c r="O294" s="21">
        <f t="shared" si="54"/>
        <v>1</v>
      </c>
      <c r="P294" s="667" t="s">
        <v>3552</v>
      </c>
      <c r="Q294" s="21">
        <f t="shared" si="55"/>
        <v>1.0149999999999999</v>
      </c>
      <c r="R294" s="663">
        <f t="shared" ca="1" si="56"/>
        <v>14547</v>
      </c>
      <c r="S294" s="316">
        <f t="shared" ca="1" si="57"/>
        <v>102</v>
      </c>
    </row>
    <row r="295" spans="1:19">
      <c r="A295" s="3520" t="str">
        <f>面积表!D290</f>
        <v>1201</v>
      </c>
      <c r="B295" s="54">
        <f>面积表!E290</f>
        <v>51.46</v>
      </c>
      <c r="C295" s="21">
        <f t="shared" si="48"/>
        <v>1</v>
      </c>
      <c r="D295" s="2806" t="s">
        <v>4020</v>
      </c>
      <c r="E295" s="21">
        <f t="shared" si="49"/>
        <v>1</v>
      </c>
      <c r="F295" s="667" t="s">
        <v>21</v>
      </c>
      <c r="G295" s="21">
        <f t="shared" si="50"/>
        <v>1</v>
      </c>
      <c r="H295" s="667">
        <v>3</v>
      </c>
      <c r="I295" s="21">
        <f t="shared" si="51"/>
        <v>1</v>
      </c>
      <c r="J295" s="667"/>
      <c r="K295" s="21">
        <f t="shared" si="52"/>
        <v>1</v>
      </c>
      <c r="L295" s="667"/>
      <c r="M295" s="21">
        <f t="shared" si="53"/>
        <v>1</v>
      </c>
      <c r="N295" s="667"/>
      <c r="O295" s="21">
        <f t="shared" si="54"/>
        <v>1</v>
      </c>
      <c r="P295" s="667" t="s">
        <v>3552</v>
      </c>
      <c r="Q295" s="21">
        <f t="shared" si="55"/>
        <v>1.0149999999999999</v>
      </c>
      <c r="R295" s="663">
        <f t="shared" ca="1" si="56"/>
        <v>14403</v>
      </c>
      <c r="S295" s="316">
        <f t="shared" ca="1" si="57"/>
        <v>74</v>
      </c>
    </row>
    <row r="296" spans="1:19">
      <c r="A296" s="3520" t="str">
        <f>面积表!D291</f>
        <v>1202</v>
      </c>
      <c r="B296" s="54">
        <f>面积表!E291</f>
        <v>49.62</v>
      </c>
      <c r="C296" s="21">
        <f t="shared" si="48"/>
        <v>1</v>
      </c>
      <c r="D296" s="2806" t="s">
        <v>4020</v>
      </c>
      <c r="E296" s="21">
        <f t="shared" si="49"/>
        <v>1</v>
      </c>
      <c r="F296" s="667" t="s">
        <v>21</v>
      </c>
      <c r="G296" s="21">
        <f t="shared" si="50"/>
        <v>1</v>
      </c>
      <c r="H296" s="667">
        <v>3</v>
      </c>
      <c r="I296" s="21">
        <f t="shared" si="51"/>
        <v>1</v>
      </c>
      <c r="J296" s="667"/>
      <c r="K296" s="21">
        <f t="shared" si="52"/>
        <v>1</v>
      </c>
      <c r="L296" s="667"/>
      <c r="M296" s="21">
        <f t="shared" si="53"/>
        <v>1</v>
      </c>
      <c r="N296" s="667"/>
      <c r="O296" s="21">
        <f t="shared" si="54"/>
        <v>1</v>
      </c>
      <c r="P296" s="667" t="s">
        <v>3552</v>
      </c>
      <c r="Q296" s="21">
        <f t="shared" si="55"/>
        <v>1.0149999999999999</v>
      </c>
      <c r="R296" s="663">
        <f t="shared" ca="1" si="56"/>
        <v>14403</v>
      </c>
      <c r="S296" s="316">
        <f t="shared" ca="1" si="57"/>
        <v>71</v>
      </c>
    </row>
    <row r="297" spans="1:19">
      <c r="A297" s="3520" t="str">
        <f>面积表!D292</f>
        <v>1203</v>
      </c>
      <c r="B297" s="54">
        <f>面积表!E292</f>
        <v>49.62</v>
      </c>
      <c r="C297" s="21">
        <f t="shared" si="48"/>
        <v>1</v>
      </c>
      <c r="D297" s="2806" t="s">
        <v>4020</v>
      </c>
      <c r="E297" s="21">
        <f t="shared" si="49"/>
        <v>1</v>
      </c>
      <c r="F297" s="667" t="s">
        <v>21</v>
      </c>
      <c r="G297" s="21">
        <f t="shared" si="50"/>
        <v>1</v>
      </c>
      <c r="H297" s="667">
        <v>3</v>
      </c>
      <c r="I297" s="21">
        <f t="shared" si="51"/>
        <v>1</v>
      </c>
      <c r="J297" s="667"/>
      <c r="K297" s="21">
        <f t="shared" si="52"/>
        <v>1</v>
      </c>
      <c r="L297" s="667"/>
      <c r="M297" s="21">
        <f t="shared" si="53"/>
        <v>1</v>
      </c>
      <c r="N297" s="667"/>
      <c r="O297" s="21">
        <f t="shared" si="54"/>
        <v>1</v>
      </c>
      <c r="P297" s="667" t="s">
        <v>3552</v>
      </c>
      <c r="Q297" s="21">
        <f t="shared" si="55"/>
        <v>1.0149999999999999</v>
      </c>
      <c r="R297" s="663">
        <f t="shared" ca="1" si="56"/>
        <v>14403</v>
      </c>
      <c r="S297" s="316">
        <f t="shared" ca="1" si="57"/>
        <v>71</v>
      </c>
    </row>
    <row r="298" spans="1:19">
      <c r="A298" s="3520" t="str">
        <f>面积表!D293</f>
        <v>1204</v>
      </c>
      <c r="B298" s="54">
        <f>面积表!E293</f>
        <v>49.62</v>
      </c>
      <c r="C298" s="21">
        <f t="shared" si="48"/>
        <v>1</v>
      </c>
      <c r="D298" s="2806" t="s">
        <v>4020</v>
      </c>
      <c r="E298" s="21">
        <f t="shared" si="49"/>
        <v>1</v>
      </c>
      <c r="F298" s="667" t="s">
        <v>21</v>
      </c>
      <c r="G298" s="21">
        <f t="shared" si="50"/>
        <v>1</v>
      </c>
      <c r="H298" s="667">
        <v>3</v>
      </c>
      <c r="I298" s="21">
        <f t="shared" si="51"/>
        <v>1</v>
      </c>
      <c r="J298" s="667"/>
      <c r="K298" s="21">
        <f t="shared" si="52"/>
        <v>1</v>
      </c>
      <c r="L298" s="667"/>
      <c r="M298" s="21">
        <f t="shared" si="53"/>
        <v>1</v>
      </c>
      <c r="N298" s="667"/>
      <c r="O298" s="21">
        <f t="shared" si="54"/>
        <v>1</v>
      </c>
      <c r="P298" s="667" t="s">
        <v>3552</v>
      </c>
      <c r="Q298" s="21">
        <f t="shared" si="55"/>
        <v>1.0149999999999999</v>
      </c>
      <c r="R298" s="663">
        <f t="shared" ca="1" si="56"/>
        <v>14403</v>
      </c>
      <c r="S298" s="316">
        <f t="shared" ca="1" si="57"/>
        <v>71</v>
      </c>
    </row>
    <row r="299" spans="1:19">
      <c r="A299" s="3520" t="str">
        <f>面积表!D294</f>
        <v>1205</v>
      </c>
      <c r="B299" s="54">
        <f>面积表!E294</f>
        <v>49.62</v>
      </c>
      <c r="C299" s="21">
        <f t="shared" si="48"/>
        <v>1</v>
      </c>
      <c r="D299" s="2806" t="s">
        <v>4020</v>
      </c>
      <c r="E299" s="21">
        <f t="shared" si="49"/>
        <v>1</v>
      </c>
      <c r="F299" s="667" t="s">
        <v>21</v>
      </c>
      <c r="G299" s="21">
        <f t="shared" si="50"/>
        <v>1</v>
      </c>
      <c r="H299" s="667">
        <v>3</v>
      </c>
      <c r="I299" s="21">
        <f t="shared" si="51"/>
        <v>1</v>
      </c>
      <c r="J299" s="667"/>
      <c r="K299" s="21">
        <f t="shared" si="52"/>
        <v>1</v>
      </c>
      <c r="L299" s="667"/>
      <c r="M299" s="21">
        <f t="shared" si="53"/>
        <v>1</v>
      </c>
      <c r="N299" s="667"/>
      <c r="O299" s="21">
        <f t="shared" si="54"/>
        <v>1</v>
      </c>
      <c r="P299" s="667" t="s">
        <v>3552</v>
      </c>
      <c r="Q299" s="21">
        <f t="shared" si="55"/>
        <v>1.0149999999999999</v>
      </c>
      <c r="R299" s="663">
        <f t="shared" ca="1" si="56"/>
        <v>14403</v>
      </c>
      <c r="S299" s="316">
        <f t="shared" ca="1" si="57"/>
        <v>71</v>
      </c>
    </row>
    <row r="300" spans="1:19">
      <c r="A300" s="3520" t="str">
        <f>面积表!D295</f>
        <v>1206</v>
      </c>
      <c r="B300" s="54">
        <f>面积表!E295</f>
        <v>49.62</v>
      </c>
      <c r="C300" s="21">
        <f t="shared" si="48"/>
        <v>1</v>
      </c>
      <c r="D300" s="2806" t="s">
        <v>4020</v>
      </c>
      <c r="E300" s="21">
        <f t="shared" si="49"/>
        <v>1</v>
      </c>
      <c r="F300" s="667" t="s">
        <v>21</v>
      </c>
      <c r="G300" s="21">
        <f t="shared" si="50"/>
        <v>1</v>
      </c>
      <c r="H300" s="667">
        <v>3</v>
      </c>
      <c r="I300" s="21">
        <f t="shared" si="51"/>
        <v>1</v>
      </c>
      <c r="J300" s="667"/>
      <c r="K300" s="21">
        <f t="shared" si="52"/>
        <v>1</v>
      </c>
      <c r="L300" s="667"/>
      <c r="M300" s="21">
        <f t="shared" si="53"/>
        <v>1</v>
      </c>
      <c r="N300" s="667"/>
      <c r="O300" s="21">
        <f t="shared" si="54"/>
        <v>1</v>
      </c>
      <c r="P300" s="667" t="s">
        <v>3552</v>
      </c>
      <c r="Q300" s="21">
        <f t="shared" si="55"/>
        <v>1.0149999999999999</v>
      </c>
      <c r="R300" s="663">
        <f t="shared" ca="1" si="56"/>
        <v>14403</v>
      </c>
      <c r="S300" s="316">
        <f t="shared" ca="1" si="57"/>
        <v>71</v>
      </c>
    </row>
    <row r="301" spans="1:19">
      <c r="A301" s="3520" t="str">
        <f>面积表!D296</f>
        <v>1207</v>
      </c>
      <c r="B301" s="54">
        <f>面积表!E296</f>
        <v>49.62</v>
      </c>
      <c r="C301" s="21">
        <f t="shared" si="48"/>
        <v>1</v>
      </c>
      <c r="D301" s="2806" t="s">
        <v>4020</v>
      </c>
      <c r="E301" s="21">
        <f t="shared" si="49"/>
        <v>1</v>
      </c>
      <c r="F301" s="667" t="s">
        <v>21</v>
      </c>
      <c r="G301" s="21">
        <f t="shared" si="50"/>
        <v>1</v>
      </c>
      <c r="H301" s="667">
        <v>3</v>
      </c>
      <c r="I301" s="21">
        <f t="shared" si="51"/>
        <v>1</v>
      </c>
      <c r="J301" s="667"/>
      <c r="K301" s="21">
        <f t="shared" si="52"/>
        <v>1</v>
      </c>
      <c r="L301" s="667"/>
      <c r="M301" s="21">
        <f t="shared" si="53"/>
        <v>1</v>
      </c>
      <c r="N301" s="667"/>
      <c r="O301" s="21">
        <f t="shared" si="54"/>
        <v>1</v>
      </c>
      <c r="P301" s="667" t="s">
        <v>3552</v>
      </c>
      <c r="Q301" s="21">
        <f t="shared" si="55"/>
        <v>1.0149999999999999</v>
      </c>
      <c r="R301" s="663">
        <f t="shared" ca="1" si="56"/>
        <v>14403</v>
      </c>
      <c r="S301" s="316">
        <f t="shared" ca="1" si="57"/>
        <v>71</v>
      </c>
    </row>
    <row r="302" spans="1:19">
      <c r="A302" s="3520" t="str">
        <f>面积表!D297</f>
        <v>1208</v>
      </c>
      <c r="B302" s="54">
        <f>面积表!E297</f>
        <v>49.62</v>
      </c>
      <c r="C302" s="21">
        <f t="shared" si="48"/>
        <v>1</v>
      </c>
      <c r="D302" s="2806" t="s">
        <v>4020</v>
      </c>
      <c r="E302" s="21">
        <f t="shared" si="49"/>
        <v>1</v>
      </c>
      <c r="F302" s="667" t="s">
        <v>21</v>
      </c>
      <c r="G302" s="21">
        <f t="shared" si="50"/>
        <v>1</v>
      </c>
      <c r="H302" s="667">
        <v>3</v>
      </c>
      <c r="I302" s="21">
        <f t="shared" si="51"/>
        <v>1</v>
      </c>
      <c r="J302" s="667"/>
      <c r="K302" s="21">
        <f t="shared" si="52"/>
        <v>1</v>
      </c>
      <c r="L302" s="667"/>
      <c r="M302" s="21">
        <f t="shared" si="53"/>
        <v>1</v>
      </c>
      <c r="N302" s="667"/>
      <c r="O302" s="21">
        <f t="shared" si="54"/>
        <v>1</v>
      </c>
      <c r="P302" s="667" t="s">
        <v>3552</v>
      </c>
      <c r="Q302" s="21">
        <f t="shared" si="55"/>
        <v>1.0149999999999999</v>
      </c>
      <c r="R302" s="663">
        <f t="shared" ca="1" si="56"/>
        <v>14403</v>
      </c>
      <c r="S302" s="316">
        <f t="shared" ca="1" si="57"/>
        <v>71</v>
      </c>
    </row>
    <row r="303" spans="1:19">
      <c r="A303" s="3520" t="str">
        <f>面积表!D298</f>
        <v>1209</v>
      </c>
      <c r="B303" s="54">
        <f>面积表!E298</f>
        <v>49.62</v>
      </c>
      <c r="C303" s="21">
        <f t="shared" si="48"/>
        <v>1</v>
      </c>
      <c r="D303" s="2806" t="s">
        <v>4020</v>
      </c>
      <c r="E303" s="21">
        <f t="shared" si="49"/>
        <v>1</v>
      </c>
      <c r="F303" s="667" t="s">
        <v>21</v>
      </c>
      <c r="G303" s="21">
        <f t="shared" si="50"/>
        <v>1</v>
      </c>
      <c r="H303" s="667">
        <v>3</v>
      </c>
      <c r="I303" s="21">
        <f t="shared" si="51"/>
        <v>1</v>
      </c>
      <c r="J303" s="667"/>
      <c r="K303" s="21">
        <f t="shared" si="52"/>
        <v>1</v>
      </c>
      <c r="L303" s="667"/>
      <c r="M303" s="21">
        <f t="shared" si="53"/>
        <v>1</v>
      </c>
      <c r="N303" s="667"/>
      <c r="O303" s="21">
        <f t="shared" si="54"/>
        <v>1</v>
      </c>
      <c r="P303" s="667" t="s">
        <v>3552</v>
      </c>
      <c r="Q303" s="21">
        <f t="shared" si="55"/>
        <v>1.0149999999999999</v>
      </c>
      <c r="R303" s="663">
        <f t="shared" ca="1" si="56"/>
        <v>14403</v>
      </c>
      <c r="S303" s="316">
        <f t="shared" ca="1" si="57"/>
        <v>71</v>
      </c>
    </row>
    <row r="304" spans="1:19">
      <c r="A304" s="3520" t="str">
        <f>面积表!D299</f>
        <v>1210</v>
      </c>
      <c r="B304" s="54">
        <f>面积表!E299</f>
        <v>49.62</v>
      </c>
      <c r="C304" s="21">
        <f t="shared" si="48"/>
        <v>1</v>
      </c>
      <c r="D304" s="2806" t="s">
        <v>4020</v>
      </c>
      <c r="E304" s="21">
        <f t="shared" si="49"/>
        <v>1</v>
      </c>
      <c r="F304" s="667" t="s">
        <v>21</v>
      </c>
      <c r="G304" s="21">
        <f t="shared" si="50"/>
        <v>1</v>
      </c>
      <c r="H304" s="667">
        <v>3</v>
      </c>
      <c r="I304" s="21">
        <f t="shared" si="51"/>
        <v>1</v>
      </c>
      <c r="J304" s="667"/>
      <c r="K304" s="21">
        <f t="shared" si="52"/>
        <v>1</v>
      </c>
      <c r="L304" s="667"/>
      <c r="M304" s="21">
        <f t="shared" si="53"/>
        <v>1</v>
      </c>
      <c r="N304" s="667"/>
      <c r="O304" s="21">
        <f t="shared" si="54"/>
        <v>1</v>
      </c>
      <c r="P304" s="667" t="s">
        <v>3552</v>
      </c>
      <c r="Q304" s="21">
        <f t="shared" si="55"/>
        <v>1.0149999999999999</v>
      </c>
      <c r="R304" s="663">
        <f t="shared" ca="1" si="56"/>
        <v>14403</v>
      </c>
      <c r="S304" s="316">
        <f t="shared" ca="1" si="57"/>
        <v>71</v>
      </c>
    </row>
    <row r="305" spans="1:19">
      <c r="A305" s="3520" t="str">
        <f>面积表!D300</f>
        <v>1211</v>
      </c>
      <c r="B305" s="54">
        <f>面积表!E300</f>
        <v>49.62</v>
      </c>
      <c r="C305" s="21">
        <f t="shared" si="48"/>
        <v>1</v>
      </c>
      <c r="D305" s="2806" t="s">
        <v>4020</v>
      </c>
      <c r="E305" s="21">
        <f t="shared" si="49"/>
        <v>1</v>
      </c>
      <c r="F305" s="667" t="s">
        <v>21</v>
      </c>
      <c r="G305" s="21">
        <f t="shared" si="50"/>
        <v>1</v>
      </c>
      <c r="H305" s="667">
        <v>3</v>
      </c>
      <c r="I305" s="21">
        <f t="shared" si="51"/>
        <v>1</v>
      </c>
      <c r="J305" s="667"/>
      <c r="K305" s="21">
        <f t="shared" si="52"/>
        <v>1</v>
      </c>
      <c r="L305" s="667"/>
      <c r="M305" s="21">
        <f t="shared" si="53"/>
        <v>1</v>
      </c>
      <c r="N305" s="667"/>
      <c r="O305" s="21">
        <f t="shared" si="54"/>
        <v>1</v>
      </c>
      <c r="P305" s="667" t="s">
        <v>3552</v>
      </c>
      <c r="Q305" s="21">
        <f t="shared" si="55"/>
        <v>1.0149999999999999</v>
      </c>
      <c r="R305" s="663">
        <f t="shared" ca="1" si="56"/>
        <v>14403</v>
      </c>
      <c r="S305" s="316">
        <f t="shared" ca="1" si="57"/>
        <v>71</v>
      </c>
    </row>
    <row r="306" spans="1:19">
      <c r="A306" s="3520" t="str">
        <f>面积表!D301</f>
        <v>1212</v>
      </c>
      <c r="B306" s="54">
        <f>面积表!E301</f>
        <v>49.62</v>
      </c>
      <c r="C306" s="21">
        <f t="shared" si="48"/>
        <v>1</v>
      </c>
      <c r="D306" s="2806" t="s">
        <v>4020</v>
      </c>
      <c r="E306" s="21">
        <f t="shared" si="49"/>
        <v>1</v>
      </c>
      <c r="F306" s="667" t="s">
        <v>21</v>
      </c>
      <c r="G306" s="21">
        <f t="shared" si="50"/>
        <v>1</v>
      </c>
      <c r="H306" s="667">
        <v>3</v>
      </c>
      <c r="I306" s="21">
        <f t="shared" si="51"/>
        <v>1</v>
      </c>
      <c r="J306" s="667"/>
      <c r="K306" s="21">
        <f t="shared" si="52"/>
        <v>1</v>
      </c>
      <c r="L306" s="667"/>
      <c r="M306" s="21">
        <f t="shared" si="53"/>
        <v>1</v>
      </c>
      <c r="N306" s="667"/>
      <c r="O306" s="21">
        <f t="shared" si="54"/>
        <v>1</v>
      </c>
      <c r="P306" s="667" t="s">
        <v>3552</v>
      </c>
      <c r="Q306" s="21">
        <f t="shared" si="55"/>
        <v>1.0149999999999999</v>
      </c>
      <c r="R306" s="663">
        <f t="shared" ca="1" si="56"/>
        <v>14403</v>
      </c>
      <c r="S306" s="316">
        <f t="shared" ca="1" si="57"/>
        <v>71</v>
      </c>
    </row>
    <row r="307" spans="1:19">
      <c r="A307" s="3520" t="str">
        <f>面积表!D302</f>
        <v>1213</v>
      </c>
      <c r="B307" s="54">
        <f>面积表!E302</f>
        <v>49.62</v>
      </c>
      <c r="C307" s="21">
        <f t="shared" si="48"/>
        <v>1</v>
      </c>
      <c r="D307" s="2806" t="s">
        <v>4020</v>
      </c>
      <c r="E307" s="21">
        <f t="shared" si="49"/>
        <v>1</v>
      </c>
      <c r="F307" s="667" t="s">
        <v>21</v>
      </c>
      <c r="G307" s="21">
        <f t="shared" si="50"/>
        <v>1</v>
      </c>
      <c r="H307" s="667">
        <v>3</v>
      </c>
      <c r="I307" s="21">
        <f t="shared" si="51"/>
        <v>1</v>
      </c>
      <c r="J307" s="667"/>
      <c r="K307" s="21">
        <f t="shared" si="52"/>
        <v>1</v>
      </c>
      <c r="L307" s="667"/>
      <c r="M307" s="21">
        <f t="shared" si="53"/>
        <v>1</v>
      </c>
      <c r="N307" s="667"/>
      <c r="O307" s="21">
        <f t="shared" si="54"/>
        <v>1</v>
      </c>
      <c r="P307" s="667" t="s">
        <v>3552</v>
      </c>
      <c r="Q307" s="21">
        <f t="shared" si="55"/>
        <v>1.0149999999999999</v>
      </c>
      <c r="R307" s="663">
        <f t="shared" ca="1" si="56"/>
        <v>14403</v>
      </c>
      <c r="S307" s="316">
        <f t="shared" ca="1" si="57"/>
        <v>71</v>
      </c>
    </row>
    <row r="308" spans="1:19">
      <c r="A308" s="3520" t="str">
        <f>面积表!D303</f>
        <v>1214</v>
      </c>
      <c r="B308" s="54">
        <f>面积表!E303</f>
        <v>49.62</v>
      </c>
      <c r="C308" s="21">
        <f t="shared" si="48"/>
        <v>1</v>
      </c>
      <c r="D308" s="2806" t="s">
        <v>4020</v>
      </c>
      <c r="E308" s="21">
        <f t="shared" si="49"/>
        <v>1</v>
      </c>
      <c r="F308" s="667" t="s">
        <v>21</v>
      </c>
      <c r="G308" s="21">
        <f t="shared" si="50"/>
        <v>1</v>
      </c>
      <c r="H308" s="667">
        <v>3</v>
      </c>
      <c r="I308" s="21">
        <f t="shared" si="51"/>
        <v>1</v>
      </c>
      <c r="J308" s="667"/>
      <c r="K308" s="21">
        <f t="shared" si="52"/>
        <v>1</v>
      </c>
      <c r="L308" s="667"/>
      <c r="M308" s="21">
        <f t="shared" si="53"/>
        <v>1</v>
      </c>
      <c r="N308" s="667"/>
      <c r="O308" s="21">
        <f t="shared" si="54"/>
        <v>1</v>
      </c>
      <c r="P308" s="667" t="s">
        <v>3552</v>
      </c>
      <c r="Q308" s="21">
        <f t="shared" si="55"/>
        <v>1.0149999999999999</v>
      </c>
      <c r="R308" s="663">
        <f t="shared" ca="1" si="56"/>
        <v>14403</v>
      </c>
      <c r="S308" s="316">
        <f t="shared" ca="1" si="57"/>
        <v>71</v>
      </c>
    </row>
    <row r="309" spans="1:19">
      <c r="A309" s="3520" t="str">
        <f>面积表!D304</f>
        <v>1215</v>
      </c>
      <c r="B309" s="54">
        <f>面积表!E304</f>
        <v>49.62</v>
      </c>
      <c r="C309" s="21">
        <f t="shared" si="48"/>
        <v>1</v>
      </c>
      <c r="D309" s="2806" t="s">
        <v>4020</v>
      </c>
      <c r="E309" s="21">
        <f t="shared" si="49"/>
        <v>1</v>
      </c>
      <c r="F309" s="667" t="s">
        <v>21</v>
      </c>
      <c r="G309" s="21">
        <f t="shared" si="50"/>
        <v>1</v>
      </c>
      <c r="H309" s="667">
        <v>3</v>
      </c>
      <c r="I309" s="21">
        <f t="shared" si="51"/>
        <v>1</v>
      </c>
      <c r="J309" s="667"/>
      <c r="K309" s="21">
        <f t="shared" si="52"/>
        <v>1</v>
      </c>
      <c r="L309" s="667"/>
      <c r="M309" s="21">
        <f t="shared" si="53"/>
        <v>1</v>
      </c>
      <c r="N309" s="667"/>
      <c r="O309" s="21">
        <f t="shared" si="54"/>
        <v>1</v>
      </c>
      <c r="P309" s="667" t="s">
        <v>3552</v>
      </c>
      <c r="Q309" s="21">
        <f t="shared" si="55"/>
        <v>1.0149999999999999</v>
      </c>
      <c r="R309" s="663">
        <f t="shared" ca="1" si="56"/>
        <v>14403</v>
      </c>
      <c r="S309" s="316">
        <f t="shared" ca="1" si="57"/>
        <v>71</v>
      </c>
    </row>
    <row r="310" spans="1:19">
      <c r="A310" s="3520" t="str">
        <f>面积表!D305</f>
        <v>1216</v>
      </c>
      <c r="B310" s="54">
        <f>面积表!E305</f>
        <v>68.78</v>
      </c>
      <c r="C310" s="21">
        <f t="shared" si="48"/>
        <v>1.01</v>
      </c>
      <c r="D310" s="2806" t="s">
        <v>4020</v>
      </c>
      <c r="E310" s="21">
        <f t="shared" si="49"/>
        <v>1</v>
      </c>
      <c r="F310" s="667" t="s">
        <v>21</v>
      </c>
      <c r="G310" s="21">
        <f t="shared" si="50"/>
        <v>1</v>
      </c>
      <c r="H310" s="667">
        <v>3</v>
      </c>
      <c r="I310" s="21">
        <f t="shared" si="51"/>
        <v>1</v>
      </c>
      <c r="J310" s="667"/>
      <c r="K310" s="21">
        <f t="shared" si="52"/>
        <v>1</v>
      </c>
      <c r="L310" s="667"/>
      <c r="M310" s="21">
        <f t="shared" si="53"/>
        <v>1</v>
      </c>
      <c r="N310" s="667"/>
      <c r="O310" s="21">
        <f t="shared" si="54"/>
        <v>1</v>
      </c>
      <c r="P310" s="667" t="s">
        <v>3552</v>
      </c>
      <c r="Q310" s="21">
        <f t="shared" si="55"/>
        <v>1.0149999999999999</v>
      </c>
      <c r="R310" s="663">
        <f t="shared" ca="1" si="56"/>
        <v>14547</v>
      </c>
      <c r="S310" s="316">
        <f t="shared" ca="1" si="57"/>
        <v>100</v>
      </c>
    </row>
    <row r="311" spans="1:19">
      <c r="A311" s="3520" t="str">
        <f>面积表!D306</f>
        <v>1217</v>
      </c>
      <c r="B311" s="54">
        <f>面积表!E306</f>
        <v>38.1</v>
      </c>
      <c r="C311" s="21">
        <f t="shared" si="48"/>
        <v>1</v>
      </c>
      <c r="D311" s="2806" t="s">
        <v>4020</v>
      </c>
      <c r="E311" s="21">
        <f t="shared" si="49"/>
        <v>1</v>
      </c>
      <c r="F311" s="667" t="s">
        <v>21</v>
      </c>
      <c r="G311" s="21">
        <f t="shared" si="50"/>
        <v>1</v>
      </c>
      <c r="H311" s="667">
        <v>3</v>
      </c>
      <c r="I311" s="21">
        <f t="shared" si="51"/>
        <v>1</v>
      </c>
      <c r="J311" s="667"/>
      <c r="K311" s="21">
        <f t="shared" si="52"/>
        <v>1</v>
      </c>
      <c r="L311" s="667"/>
      <c r="M311" s="21">
        <f t="shared" si="53"/>
        <v>1</v>
      </c>
      <c r="N311" s="667"/>
      <c r="O311" s="21">
        <f t="shared" si="54"/>
        <v>1</v>
      </c>
      <c r="P311" s="667" t="s">
        <v>3552</v>
      </c>
      <c r="Q311" s="21">
        <f t="shared" si="55"/>
        <v>1.0149999999999999</v>
      </c>
      <c r="R311" s="663">
        <f t="shared" ca="1" si="56"/>
        <v>14403</v>
      </c>
      <c r="S311" s="316">
        <f t="shared" ca="1" si="57"/>
        <v>55</v>
      </c>
    </row>
    <row r="312" spans="1:19">
      <c r="A312" s="3520" t="str">
        <f>面积表!D307</f>
        <v>1218</v>
      </c>
      <c r="B312" s="54">
        <f>面积表!E307</f>
        <v>41.4</v>
      </c>
      <c r="C312" s="21">
        <f t="shared" si="48"/>
        <v>1</v>
      </c>
      <c r="D312" s="2806" t="s">
        <v>4020</v>
      </c>
      <c r="E312" s="21">
        <f t="shared" si="49"/>
        <v>1</v>
      </c>
      <c r="F312" s="667" t="s">
        <v>21</v>
      </c>
      <c r="G312" s="21">
        <f t="shared" si="50"/>
        <v>1</v>
      </c>
      <c r="H312" s="667">
        <v>3</v>
      </c>
      <c r="I312" s="21">
        <f t="shared" si="51"/>
        <v>1</v>
      </c>
      <c r="J312" s="667"/>
      <c r="K312" s="21">
        <f t="shared" si="52"/>
        <v>1</v>
      </c>
      <c r="L312" s="667"/>
      <c r="M312" s="21">
        <f t="shared" si="53"/>
        <v>1</v>
      </c>
      <c r="N312" s="667"/>
      <c r="O312" s="21">
        <f t="shared" si="54"/>
        <v>1</v>
      </c>
      <c r="P312" s="667" t="s">
        <v>3552</v>
      </c>
      <c r="Q312" s="21">
        <f t="shared" si="55"/>
        <v>1.0149999999999999</v>
      </c>
      <c r="R312" s="663">
        <f t="shared" ca="1" si="56"/>
        <v>14403</v>
      </c>
      <c r="S312" s="316">
        <f t="shared" ca="1" si="57"/>
        <v>60</v>
      </c>
    </row>
    <row r="313" spans="1:19">
      <c r="A313" s="3520" t="str">
        <f>面积表!D308</f>
        <v>1219</v>
      </c>
      <c r="B313" s="54">
        <f>面积表!E308</f>
        <v>44.09</v>
      </c>
      <c r="C313" s="21">
        <f t="shared" si="48"/>
        <v>1</v>
      </c>
      <c r="D313" s="2806" t="s">
        <v>4020</v>
      </c>
      <c r="E313" s="21">
        <f t="shared" si="49"/>
        <v>1</v>
      </c>
      <c r="F313" s="667" t="s">
        <v>21</v>
      </c>
      <c r="G313" s="21">
        <f t="shared" si="50"/>
        <v>1</v>
      </c>
      <c r="H313" s="667">
        <v>3</v>
      </c>
      <c r="I313" s="21">
        <f t="shared" si="51"/>
        <v>1</v>
      </c>
      <c r="J313" s="667"/>
      <c r="K313" s="21">
        <f t="shared" si="52"/>
        <v>1</v>
      </c>
      <c r="L313" s="667"/>
      <c r="M313" s="21">
        <f t="shared" si="53"/>
        <v>1</v>
      </c>
      <c r="N313" s="667"/>
      <c r="O313" s="21">
        <f t="shared" si="54"/>
        <v>1</v>
      </c>
      <c r="P313" s="667" t="s">
        <v>3552</v>
      </c>
      <c r="Q313" s="21">
        <f t="shared" si="55"/>
        <v>1.0149999999999999</v>
      </c>
      <c r="R313" s="663">
        <f t="shared" ca="1" si="56"/>
        <v>14403</v>
      </c>
      <c r="S313" s="316">
        <f t="shared" ca="1" si="57"/>
        <v>64</v>
      </c>
    </row>
    <row r="314" spans="1:19">
      <c r="A314" s="3520" t="str">
        <f>面积表!D309</f>
        <v>1220</v>
      </c>
      <c r="B314" s="54">
        <f>面积表!E309</f>
        <v>46.17</v>
      </c>
      <c r="C314" s="21">
        <f t="shared" si="48"/>
        <v>1</v>
      </c>
      <c r="D314" s="2806" t="s">
        <v>4020</v>
      </c>
      <c r="E314" s="21">
        <f t="shared" si="49"/>
        <v>1</v>
      </c>
      <c r="F314" s="667" t="s">
        <v>21</v>
      </c>
      <c r="G314" s="21">
        <f t="shared" si="50"/>
        <v>1</v>
      </c>
      <c r="H314" s="667">
        <v>3</v>
      </c>
      <c r="I314" s="21">
        <f t="shared" si="51"/>
        <v>1</v>
      </c>
      <c r="J314" s="667"/>
      <c r="K314" s="21">
        <f t="shared" si="52"/>
        <v>1</v>
      </c>
      <c r="L314" s="667"/>
      <c r="M314" s="21">
        <f t="shared" si="53"/>
        <v>1</v>
      </c>
      <c r="N314" s="667"/>
      <c r="O314" s="21">
        <f t="shared" si="54"/>
        <v>1</v>
      </c>
      <c r="P314" s="667" t="s">
        <v>3552</v>
      </c>
      <c r="Q314" s="21">
        <f t="shared" si="55"/>
        <v>1.0149999999999999</v>
      </c>
      <c r="R314" s="663">
        <f t="shared" ca="1" si="56"/>
        <v>14403</v>
      </c>
      <c r="S314" s="316">
        <f t="shared" ca="1" si="57"/>
        <v>66</v>
      </c>
    </row>
    <row r="315" spans="1:19">
      <c r="A315" s="3520" t="str">
        <f>面积表!D310</f>
        <v>1221</v>
      </c>
      <c r="B315" s="54">
        <f>面积表!E310</f>
        <v>47.65</v>
      </c>
      <c r="C315" s="21">
        <f t="shared" si="48"/>
        <v>1</v>
      </c>
      <c r="D315" s="2806" t="s">
        <v>4020</v>
      </c>
      <c r="E315" s="21">
        <f t="shared" si="49"/>
        <v>1</v>
      </c>
      <c r="F315" s="667" t="s">
        <v>21</v>
      </c>
      <c r="G315" s="21">
        <f t="shared" si="50"/>
        <v>1</v>
      </c>
      <c r="H315" s="667">
        <v>3</v>
      </c>
      <c r="I315" s="21">
        <f t="shared" si="51"/>
        <v>1</v>
      </c>
      <c r="J315" s="667"/>
      <c r="K315" s="21">
        <f t="shared" si="52"/>
        <v>1</v>
      </c>
      <c r="L315" s="667"/>
      <c r="M315" s="21">
        <f t="shared" si="53"/>
        <v>1</v>
      </c>
      <c r="N315" s="667"/>
      <c r="O315" s="21">
        <f t="shared" si="54"/>
        <v>1</v>
      </c>
      <c r="P315" s="667" t="s">
        <v>3552</v>
      </c>
      <c r="Q315" s="21">
        <f t="shared" si="55"/>
        <v>1.0149999999999999</v>
      </c>
      <c r="R315" s="663">
        <f t="shared" ca="1" si="56"/>
        <v>14403</v>
      </c>
      <c r="S315" s="316">
        <f t="shared" ca="1" si="57"/>
        <v>69</v>
      </c>
    </row>
    <row r="316" spans="1:19">
      <c r="A316" s="3520" t="str">
        <f>面积表!D311</f>
        <v>1222</v>
      </c>
      <c r="B316" s="54">
        <f>面积表!E311</f>
        <v>48.6</v>
      </c>
      <c r="C316" s="21">
        <f t="shared" si="48"/>
        <v>1</v>
      </c>
      <c r="D316" s="2806" t="s">
        <v>4020</v>
      </c>
      <c r="E316" s="21">
        <f t="shared" si="49"/>
        <v>1</v>
      </c>
      <c r="F316" s="667" t="s">
        <v>21</v>
      </c>
      <c r="G316" s="21">
        <f t="shared" si="50"/>
        <v>1</v>
      </c>
      <c r="H316" s="667">
        <v>3</v>
      </c>
      <c r="I316" s="21">
        <f t="shared" si="51"/>
        <v>1</v>
      </c>
      <c r="J316" s="667"/>
      <c r="K316" s="21">
        <f t="shared" si="52"/>
        <v>1</v>
      </c>
      <c r="L316" s="667"/>
      <c r="M316" s="21">
        <f t="shared" si="53"/>
        <v>1</v>
      </c>
      <c r="N316" s="667"/>
      <c r="O316" s="21">
        <f t="shared" si="54"/>
        <v>1</v>
      </c>
      <c r="P316" s="667" t="s">
        <v>3552</v>
      </c>
      <c r="Q316" s="21">
        <f t="shared" si="55"/>
        <v>1.0149999999999999</v>
      </c>
      <c r="R316" s="663">
        <f t="shared" ca="1" si="56"/>
        <v>14403</v>
      </c>
      <c r="S316" s="316">
        <f t="shared" ca="1" si="57"/>
        <v>70</v>
      </c>
    </row>
    <row r="317" spans="1:19">
      <c r="A317" s="3520" t="str">
        <f>面积表!D312</f>
        <v>1223</v>
      </c>
      <c r="B317" s="54">
        <f>面积表!E312</f>
        <v>48.89</v>
      </c>
      <c r="C317" s="21">
        <f t="shared" si="48"/>
        <v>1</v>
      </c>
      <c r="D317" s="2806" t="s">
        <v>4020</v>
      </c>
      <c r="E317" s="21">
        <f t="shared" si="49"/>
        <v>1</v>
      </c>
      <c r="F317" s="667" t="s">
        <v>21</v>
      </c>
      <c r="G317" s="21">
        <f t="shared" si="50"/>
        <v>1</v>
      </c>
      <c r="H317" s="667">
        <v>3</v>
      </c>
      <c r="I317" s="21">
        <f t="shared" si="51"/>
        <v>1</v>
      </c>
      <c r="J317" s="667"/>
      <c r="K317" s="21">
        <f t="shared" si="52"/>
        <v>1</v>
      </c>
      <c r="L317" s="667"/>
      <c r="M317" s="21">
        <f t="shared" si="53"/>
        <v>1</v>
      </c>
      <c r="N317" s="667"/>
      <c r="O317" s="21">
        <f t="shared" si="54"/>
        <v>1</v>
      </c>
      <c r="P317" s="667" t="s">
        <v>3552</v>
      </c>
      <c r="Q317" s="21">
        <f t="shared" si="55"/>
        <v>1.0149999999999999</v>
      </c>
      <c r="R317" s="663">
        <f t="shared" ca="1" si="56"/>
        <v>14403</v>
      </c>
      <c r="S317" s="316">
        <f t="shared" ca="1" si="57"/>
        <v>70</v>
      </c>
    </row>
    <row r="318" spans="1:19">
      <c r="A318" s="3520" t="str">
        <f>面积表!D313</f>
        <v>1224</v>
      </c>
      <c r="B318" s="54">
        <f>面积表!E313</f>
        <v>48.59</v>
      </c>
      <c r="C318" s="21">
        <f t="shared" si="48"/>
        <v>1</v>
      </c>
      <c r="D318" s="2806" t="s">
        <v>4020</v>
      </c>
      <c r="E318" s="21">
        <f t="shared" si="49"/>
        <v>1</v>
      </c>
      <c r="F318" s="667" t="s">
        <v>21</v>
      </c>
      <c r="G318" s="21">
        <f t="shared" si="50"/>
        <v>1</v>
      </c>
      <c r="H318" s="667">
        <v>3</v>
      </c>
      <c r="I318" s="21">
        <f t="shared" si="51"/>
        <v>1</v>
      </c>
      <c r="J318" s="667"/>
      <c r="K318" s="21">
        <f t="shared" si="52"/>
        <v>1</v>
      </c>
      <c r="L318" s="667"/>
      <c r="M318" s="21">
        <f t="shared" si="53"/>
        <v>1</v>
      </c>
      <c r="N318" s="667"/>
      <c r="O318" s="21">
        <f t="shared" si="54"/>
        <v>1</v>
      </c>
      <c r="P318" s="667" t="s">
        <v>3552</v>
      </c>
      <c r="Q318" s="21">
        <f t="shared" si="55"/>
        <v>1.0149999999999999</v>
      </c>
      <c r="R318" s="663">
        <f t="shared" ca="1" si="56"/>
        <v>14403</v>
      </c>
      <c r="S318" s="316">
        <f t="shared" ca="1" si="57"/>
        <v>70</v>
      </c>
    </row>
    <row r="319" spans="1:19">
      <c r="A319" s="3520" t="str">
        <f>面积表!D314</f>
        <v>1225</v>
      </c>
      <c r="B319" s="54">
        <f>面积表!E314</f>
        <v>47.73</v>
      </c>
      <c r="C319" s="21">
        <f t="shared" si="48"/>
        <v>1</v>
      </c>
      <c r="D319" s="2806" t="s">
        <v>4020</v>
      </c>
      <c r="E319" s="21">
        <f t="shared" si="49"/>
        <v>1</v>
      </c>
      <c r="F319" s="667" t="s">
        <v>21</v>
      </c>
      <c r="G319" s="21">
        <f t="shared" si="50"/>
        <v>1</v>
      </c>
      <c r="H319" s="667">
        <v>3</v>
      </c>
      <c r="I319" s="21">
        <f t="shared" si="51"/>
        <v>1</v>
      </c>
      <c r="J319" s="667"/>
      <c r="K319" s="21">
        <f t="shared" si="52"/>
        <v>1</v>
      </c>
      <c r="L319" s="667"/>
      <c r="M319" s="21">
        <f t="shared" si="53"/>
        <v>1</v>
      </c>
      <c r="N319" s="667"/>
      <c r="O319" s="21">
        <f t="shared" si="54"/>
        <v>1</v>
      </c>
      <c r="P319" s="667" t="s">
        <v>3552</v>
      </c>
      <c r="Q319" s="21">
        <f t="shared" si="55"/>
        <v>1.0149999999999999</v>
      </c>
      <c r="R319" s="663">
        <f t="shared" ca="1" si="56"/>
        <v>14403</v>
      </c>
      <c r="S319" s="316">
        <f t="shared" ca="1" si="57"/>
        <v>69</v>
      </c>
    </row>
    <row r="320" spans="1:19">
      <c r="A320" s="3520" t="str">
        <f>面积表!D315</f>
        <v>1226</v>
      </c>
      <c r="B320" s="54">
        <f>面积表!E315</f>
        <v>70.2</v>
      </c>
      <c r="C320" s="21">
        <f t="shared" si="48"/>
        <v>1.01</v>
      </c>
      <c r="D320" s="2806" t="s">
        <v>4020</v>
      </c>
      <c r="E320" s="21">
        <f t="shared" si="49"/>
        <v>1</v>
      </c>
      <c r="F320" s="667" t="s">
        <v>21</v>
      </c>
      <c r="G320" s="21">
        <f t="shared" si="50"/>
        <v>1</v>
      </c>
      <c r="H320" s="667">
        <v>3</v>
      </c>
      <c r="I320" s="21">
        <f t="shared" si="51"/>
        <v>1</v>
      </c>
      <c r="J320" s="667"/>
      <c r="K320" s="21">
        <f t="shared" si="52"/>
        <v>1</v>
      </c>
      <c r="L320" s="667"/>
      <c r="M320" s="21">
        <f t="shared" si="53"/>
        <v>1</v>
      </c>
      <c r="N320" s="667"/>
      <c r="O320" s="21">
        <f t="shared" si="54"/>
        <v>1</v>
      </c>
      <c r="P320" s="667" t="s">
        <v>3552</v>
      </c>
      <c r="Q320" s="21">
        <f t="shared" si="55"/>
        <v>1.0149999999999999</v>
      </c>
      <c r="R320" s="663">
        <f t="shared" ca="1" si="56"/>
        <v>14547</v>
      </c>
      <c r="S320" s="316">
        <f t="shared" ca="1" si="57"/>
        <v>102</v>
      </c>
    </row>
    <row r="321" spans="1:19">
      <c r="A321" s="3520" t="str">
        <f>面积表!D316</f>
        <v>1301</v>
      </c>
      <c r="B321" s="54">
        <f>面积表!E316</f>
        <v>51.46</v>
      </c>
      <c r="C321" s="21">
        <f t="shared" si="48"/>
        <v>1</v>
      </c>
      <c r="D321" s="2806" t="s">
        <v>4020</v>
      </c>
      <c r="E321" s="21">
        <f t="shared" si="49"/>
        <v>1</v>
      </c>
      <c r="F321" s="667" t="s">
        <v>21</v>
      </c>
      <c r="G321" s="21">
        <f t="shared" si="50"/>
        <v>1</v>
      </c>
      <c r="H321" s="667">
        <v>3</v>
      </c>
      <c r="I321" s="21">
        <f t="shared" si="51"/>
        <v>1</v>
      </c>
      <c r="J321" s="667"/>
      <c r="K321" s="21">
        <f t="shared" si="52"/>
        <v>1</v>
      </c>
      <c r="L321" s="667"/>
      <c r="M321" s="21">
        <f t="shared" si="53"/>
        <v>1</v>
      </c>
      <c r="N321" s="667"/>
      <c r="O321" s="21">
        <f t="shared" si="54"/>
        <v>1</v>
      </c>
      <c r="P321" s="667" t="s">
        <v>3709</v>
      </c>
      <c r="Q321" s="21">
        <f t="shared" si="55"/>
        <v>1.03</v>
      </c>
      <c r="R321" s="663">
        <f t="shared" ca="1" si="56"/>
        <v>14616</v>
      </c>
      <c r="S321" s="316">
        <f t="shared" ref="S321:S384" ca="1" si="58">ROUND(R321*B321/10000,0)</f>
        <v>75</v>
      </c>
    </row>
    <row r="322" spans="1:19">
      <c r="A322" s="3520" t="str">
        <f>面积表!D317</f>
        <v>1302</v>
      </c>
      <c r="B322" s="54">
        <f>面积表!E317</f>
        <v>49.62</v>
      </c>
      <c r="C322" s="21">
        <f t="shared" si="48"/>
        <v>1</v>
      </c>
      <c r="D322" s="2806" t="s">
        <v>4020</v>
      </c>
      <c r="E322" s="21">
        <f t="shared" si="49"/>
        <v>1</v>
      </c>
      <c r="F322" s="667" t="s">
        <v>21</v>
      </c>
      <c r="G322" s="21">
        <f t="shared" si="50"/>
        <v>1</v>
      </c>
      <c r="H322" s="667">
        <v>3</v>
      </c>
      <c r="I322" s="21">
        <f t="shared" si="51"/>
        <v>1</v>
      </c>
      <c r="J322" s="667"/>
      <c r="K322" s="21">
        <f t="shared" si="52"/>
        <v>1</v>
      </c>
      <c r="L322" s="667"/>
      <c r="M322" s="21">
        <f t="shared" si="53"/>
        <v>1</v>
      </c>
      <c r="N322" s="667"/>
      <c r="O322" s="21">
        <f t="shared" si="54"/>
        <v>1</v>
      </c>
      <c r="P322" s="667" t="s">
        <v>3709</v>
      </c>
      <c r="Q322" s="21">
        <f t="shared" si="55"/>
        <v>1.03</v>
      </c>
      <c r="R322" s="663">
        <f t="shared" ca="1" si="56"/>
        <v>14616</v>
      </c>
      <c r="S322" s="316">
        <f t="shared" ca="1" si="58"/>
        <v>73</v>
      </c>
    </row>
    <row r="323" spans="1:19">
      <c r="A323" s="3520" t="str">
        <f>面积表!D318</f>
        <v>1303</v>
      </c>
      <c r="B323" s="54">
        <f>面积表!E318</f>
        <v>49.62</v>
      </c>
      <c r="C323" s="21">
        <f t="shared" si="48"/>
        <v>1</v>
      </c>
      <c r="D323" s="2806" t="s">
        <v>4020</v>
      </c>
      <c r="E323" s="21">
        <f t="shared" si="49"/>
        <v>1</v>
      </c>
      <c r="F323" s="667" t="s">
        <v>21</v>
      </c>
      <c r="G323" s="21">
        <f t="shared" si="50"/>
        <v>1</v>
      </c>
      <c r="H323" s="667">
        <v>3</v>
      </c>
      <c r="I323" s="21">
        <f t="shared" si="51"/>
        <v>1</v>
      </c>
      <c r="J323" s="667"/>
      <c r="K323" s="21">
        <f t="shared" si="52"/>
        <v>1</v>
      </c>
      <c r="L323" s="667"/>
      <c r="M323" s="21">
        <f t="shared" si="53"/>
        <v>1</v>
      </c>
      <c r="N323" s="667"/>
      <c r="O323" s="21">
        <f t="shared" si="54"/>
        <v>1</v>
      </c>
      <c r="P323" s="667" t="s">
        <v>3709</v>
      </c>
      <c r="Q323" s="21">
        <f t="shared" si="55"/>
        <v>1.03</v>
      </c>
      <c r="R323" s="663">
        <f t="shared" ca="1" si="56"/>
        <v>14616</v>
      </c>
      <c r="S323" s="316">
        <f t="shared" ca="1" si="58"/>
        <v>73</v>
      </c>
    </row>
    <row r="324" spans="1:19">
      <c r="A324" s="3520" t="str">
        <f>面积表!D319</f>
        <v>1304</v>
      </c>
      <c r="B324" s="54">
        <f>面积表!E319</f>
        <v>49.62</v>
      </c>
      <c r="C324" s="21">
        <f t="shared" si="48"/>
        <v>1</v>
      </c>
      <c r="D324" s="2806" t="s">
        <v>4020</v>
      </c>
      <c r="E324" s="21">
        <f t="shared" si="49"/>
        <v>1</v>
      </c>
      <c r="F324" s="667" t="s">
        <v>21</v>
      </c>
      <c r="G324" s="21">
        <f t="shared" si="50"/>
        <v>1</v>
      </c>
      <c r="H324" s="667">
        <v>3</v>
      </c>
      <c r="I324" s="21">
        <f t="shared" si="51"/>
        <v>1</v>
      </c>
      <c r="J324" s="667"/>
      <c r="K324" s="21">
        <f t="shared" si="52"/>
        <v>1</v>
      </c>
      <c r="L324" s="667"/>
      <c r="M324" s="21">
        <f t="shared" si="53"/>
        <v>1</v>
      </c>
      <c r="N324" s="667"/>
      <c r="O324" s="21">
        <f t="shared" si="54"/>
        <v>1</v>
      </c>
      <c r="P324" s="667" t="s">
        <v>3709</v>
      </c>
      <c r="Q324" s="21">
        <f t="shared" si="55"/>
        <v>1.03</v>
      </c>
      <c r="R324" s="663">
        <f t="shared" ca="1" si="56"/>
        <v>14616</v>
      </c>
      <c r="S324" s="316">
        <f t="shared" ca="1" si="58"/>
        <v>73</v>
      </c>
    </row>
    <row r="325" spans="1:19">
      <c r="A325" s="3520" t="str">
        <f>面积表!D320</f>
        <v>1305</v>
      </c>
      <c r="B325" s="54">
        <f>面积表!E320</f>
        <v>49.62</v>
      </c>
      <c r="C325" s="21">
        <f t="shared" si="48"/>
        <v>1</v>
      </c>
      <c r="D325" s="2806" t="s">
        <v>4020</v>
      </c>
      <c r="E325" s="21">
        <f t="shared" si="49"/>
        <v>1</v>
      </c>
      <c r="F325" s="667" t="s">
        <v>21</v>
      </c>
      <c r="G325" s="21">
        <f t="shared" si="50"/>
        <v>1</v>
      </c>
      <c r="H325" s="667">
        <v>3</v>
      </c>
      <c r="I325" s="21">
        <f t="shared" si="51"/>
        <v>1</v>
      </c>
      <c r="J325" s="667"/>
      <c r="K325" s="21">
        <f t="shared" si="52"/>
        <v>1</v>
      </c>
      <c r="L325" s="667"/>
      <c r="M325" s="21">
        <f t="shared" si="53"/>
        <v>1</v>
      </c>
      <c r="N325" s="667"/>
      <c r="O325" s="21">
        <f t="shared" si="54"/>
        <v>1</v>
      </c>
      <c r="P325" s="667" t="s">
        <v>3709</v>
      </c>
      <c r="Q325" s="21">
        <f t="shared" si="55"/>
        <v>1.03</v>
      </c>
      <c r="R325" s="663">
        <f t="shared" ca="1" si="56"/>
        <v>14616</v>
      </c>
      <c r="S325" s="316">
        <f t="shared" ca="1" si="58"/>
        <v>73</v>
      </c>
    </row>
    <row r="326" spans="1:19">
      <c r="A326" s="3520" t="str">
        <f>面积表!D321</f>
        <v>1306</v>
      </c>
      <c r="B326" s="54">
        <f>面积表!E321</f>
        <v>49.62</v>
      </c>
      <c r="C326" s="21">
        <f t="shared" si="48"/>
        <v>1</v>
      </c>
      <c r="D326" s="2806" t="s">
        <v>4020</v>
      </c>
      <c r="E326" s="21">
        <f t="shared" si="49"/>
        <v>1</v>
      </c>
      <c r="F326" s="667" t="s">
        <v>21</v>
      </c>
      <c r="G326" s="21">
        <f t="shared" si="50"/>
        <v>1</v>
      </c>
      <c r="H326" s="667">
        <v>3</v>
      </c>
      <c r="I326" s="21">
        <f t="shared" si="51"/>
        <v>1</v>
      </c>
      <c r="J326" s="667"/>
      <c r="K326" s="21">
        <f t="shared" si="52"/>
        <v>1</v>
      </c>
      <c r="L326" s="667"/>
      <c r="M326" s="21">
        <f t="shared" si="53"/>
        <v>1</v>
      </c>
      <c r="N326" s="667"/>
      <c r="O326" s="21">
        <f t="shared" si="54"/>
        <v>1</v>
      </c>
      <c r="P326" s="667" t="s">
        <v>3709</v>
      </c>
      <c r="Q326" s="21">
        <f t="shared" si="55"/>
        <v>1.03</v>
      </c>
      <c r="R326" s="663">
        <f t="shared" ca="1" si="56"/>
        <v>14616</v>
      </c>
      <c r="S326" s="316">
        <f t="shared" ca="1" si="58"/>
        <v>73</v>
      </c>
    </row>
    <row r="327" spans="1:19">
      <c r="A327" s="3520" t="str">
        <f>面积表!D322</f>
        <v>1307</v>
      </c>
      <c r="B327" s="54">
        <f>面积表!E322</f>
        <v>49.62</v>
      </c>
      <c r="C327" s="21">
        <f t="shared" si="48"/>
        <v>1</v>
      </c>
      <c r="D327" s="2806" t="s">
        <v>4020</v>
      </c>
      <c r="E327" s="21">
        <f t="shared" si="49"/>
        <v>1</v>
      </c>
      <c r="F327" s="667" t="s">
        <v>21</v>
      </c>
      <c r="G327" s="21">
        <f t="shared" si="50"/>
        <v>1</v>
      </c>
      <c r="H327" s="667">
        <v>3</v>
      </c>
      <c r="I327" s="21">
        <f t="shared" si="51"/>
        <v>1</v>
      </c>
      <c r="J327" s="667"/>
      <c r="K327" s="21">
        <f t="shared" si="52"/>
        <v>1</v>
      </c>
      <c r="L327" s="667"/>
      <c r="M327" s="21">
        <f t="shared" si="53"/>
        <v>1</v>
      </c>
      <c r="N327" s="667"/>
      <c r="O327" s="21">
        <f t="shared" si="54"/>
        <v>1</v>
      </c>
      <c r="P327" s="667" t="s">
        <v>3709</v>
      </c>
      <c r="Q327" s="21">
        <f t="shared" si="55"/>
        <v>1.03</v>
      </c>
      <c r="R327" s="663">
        <f t="shared" ca="1" si="56"/>
        <v>14616</v>
      </c>
      <c r="S327" s="316">
        <f t="shared" ca="1" si="58"/>
        <v>73</v>
      </c>
    </row>
    <row r="328" spans="1:19">
      <c r="A328" s="3520" t="str">
        <f>面积表!D323</f>
        <v>1308</v>
      </c>
      <c r="B328" s="54">
        <f>面积表!E323</f>
        <v>49.62</v>
      </c>
      <c r="C328" s="21">
        <f t="shared" si="48"/>
        <v>1</v>
      </c>
      <c r="D328" s="2806" t="s">
        <v>4020</v>
      </c>
      <c r="E328" s="21">
        <f t="shared" si="49"/>
        <v>1</v>
      </c>
      <c r="F328" s="667" t="s">
        <v>21</v>
      </c>
      <c r="G328" s="21">
        <f t="shared" si="50"/>
        <v>1</v>
      </c>
      <c r="H328" s="667">
        <v>3</v>
      </c>
      <c r="I328" s="21">
        <f t="shared" si="51"/>
        <v>1</v>
      </c>
      <c r="J328" s="667"/>
      <c r="K328" s="21">
        <f t="shared" si="52"/>
        <v>1</v>
      </c>
      <c r="L328" s="667"/>
      <c r="M328" s="21">
        <f t="shared" si="53"/>
        <v>1</v>
      </c>
      <c r="N328" s="667"/>
      <c r="O328" s="21">
        <f t="shared" si="54"/>
        <v>1</v>
      </c>
      <c r="P328" s="667" t="s">
        <v>3709</v>
      </c>
      <c r="Q328" s="21">
        <f t="shared" si="55"/>
        <v>1.03</v>
      </c>
      <c r="R328" s="663">
        <f t="shared" ca="1" si="56"/>
        <v>14616</v>
      </c>
      <c r="S328" s="316">
        <f t="shared" ca="1" si="58"/>
        <v>73</v>
      </c>
    </row>
    <row r="329" spans="1:19">
      <c r="A329" s="3520" t="str">
        <f>面积表!D324</f>
        <v>1309</v>
      </c>
      <c r="B329" s="54">
        <f>面积表!E324</f>
        <v>49.62</v>
      </c>
      <c r="C329" s="21">
        <f t="shared" si="48"/>
        <v>1</v>
      </c>
      <c r="D329" s="2806" t="s">
        <v>4020</v>
      </c>
      <c r="E329" s="21">
        <f t="shared" si="49"/>
        <v>1</v>
      </c>
      <c r="F329" s="667" t="s">
        <v>21</v>
      </c>
      <c r="G329" s="21">
        <f t="shared" si="50"/>
        <v>1</v>
      </c>
      <c r="H329" s="667">
        <v>3</v>
      </c>
      <c r="I329" s="21">
        <f t="shared" si="51"/>
        <v>1</v>
      </c>
      <c r="J329" s="667"/>
      <c r="K329" s="21">
        <f t="shared" si="52"/>
        <v>1</v>
      </c>
      <c r="L329" s="667"/>
      <c r="M329" s="21">
        <f t="shared" si="53"/>
        <v>1</v>
      </c>
      <c r="N329" s="667"/>
      <c r="O329" s="21">
        <f t="shared" si="54"/>
        <v>1</v>
      </c>
      <c r="P329" s="667" t="s">
        <v>3709</v>
      </c>
      <c r="Q329" s="21">
        <f t="shared" si="55"/>
        <v>1.03</v>
      </c>
      <c r="R329" s="663">
        <f t="shared" ca="1" si="56"/>
        <v>14616</v>
      </c>
      <c r="S329" s="316">
        <f t="shared" ca="1" si="58"/>
        <v>73</v>
      </c>
    </row>
    <row r="330" spans="1:19">
      <c r="A330" s="3520" t="str">
        <f>面积表!D325</f>
        <v>1310</v>
      </c>
      <c r="B330" s="54">
        <f>面积表!E325</f>
        <v>49.62</v>
      </c>
      <c r="C330" s="21">
        <f t="shared" si="48"/>
        <v>1</v>
      </c>
      <c r="D330" s="2806" t="s">
        <v>4020</v>
      </c>
      <c r="E330" s="21">
        <f t="shared" si="49"/>
        <v>1</v>
      </c>
      <c r="F330" s="667" t="s">
        <v>21</v>
      </c>
      <c r="G330" s="21">
        <f t="shared" si="50"/>
        <v>1</v>
      </c>
      <c r="H330" s="667">
        <v>3</v>
      </c>
      <c r="I330" s="21">
        <f t="shared" si="51"/>
        <v>1</v>
      </c>
      <c r="J330" s="667"/>
      <c r="K330" s="21">
        <f t="shared" si="52"/>
        <v>1</v>
      </c>
      <c r="L330" s="667"/>
      <c r="M330" s="21">
        <f t="shared" si="53"/>
        <v>1</v>
      </c>
      <c r="N330" s="667"/>
      <c r="O330" s="21">
        <f t="shared" si="54"/>
        <v>1</v>
      </c>
      <c r="P330" s="667" t="s">
        <v>3709</v>
      </c>
      <c r="Q330" s="21">
        <f t="shared" si="55"/>
        <v>1.03</v>
      </c>
      <c r="R330" s="663">
        <f t="shared" ca="1" si="56"/>
        <v>14616</v>
      </c>
      <c r="S330" s="316">
        <f t="shared" ca="1" si="58"/>
        <v>73</v>
      </c>
    </row>
    <row r="331" spans="1:19">
      <c r="A331" s="3520" t="str">
        <f>面积表!D326</f>
        <v>1311</v>
      </c>
      <c r="B331" s="54">
        <f>面积表!E326</f>
        <v>49.62</v>
      </c>
      <c r="C331" s="21">
        <f t="shared" si="48"/>
        <v>1</v>
      </c>
      <c r="D331" s="2806" t="s">
        <v>4020</v>
      </c>
      <c r="E331" s="21">
        <f t="shared" si="49"/>
        <v>1</v>
      </c>
      <c r="F331" s="667" t="s">
        <v>21</v>
      </c>
      <c r="G331" s="21">
        <f t="shared" si="50"/>
        <v>1</v>
      </c>
      <c r="H331" s="667">
        <v>3</v>
      </c>
      <c r="I331" s="21">
        <f t="shared" si="51"/>
        <v>1</v>
      </c>
      <c r="J331" s="667"/>
      <c r="K331" s="21">
        <f t="shared" si="52"/>
        <v>1</v>
      </c>
      <c r="L331" s="667"/>
      <c r="M331" s="21">
        <f t="shared" si="53"/>
        <v>1</v>
      </c>
      <c r="N331" s="667"/>
      <c r="O331" s="21">
        <f t="shared" si="54"/>
        <v>1</v>
      </c>
      <c r="P331" s="667" t="s">
        <v>3709</v>
      </c>
      <c r="Q331" s="21">
        <f t="shared" si="55"/>
        <v>1.03</v>
      </c>
      <c r="R331" s="663">
        <f t="shared" ca="1" si="56"/>
        <v>14616</v>
      </c>
      <c r="S331" s="316">
        <f t="shared" ca="1" si="58"/>
        <v>73</v>
      </c>
    </row>
    <row r="332" spans="1:19">
      <c r="A332" s="3520" t="str">
        <f>面积表!D327</f>
        <v>1312</v>
      </c>
      <c r="B332" s="54">
        <f>面积表!E327</f>
        <v>49.62</v>
      </c>
      <c r="C332" s="21">
        <f t="shared" si="48"/>
        <v>1</v>
      </c>
      <c r="D332" s="2806" t="s">
        <v>4020</v>
      </c>
      <c r="E332" s="21">
        <f t="shared" si="49"/>
        <v>1</v>
      </c>
      <c r="F332" s="667" t="s">
        <v>21</v>
      </c>
      <c r="G332" s="21">
        <f t="shared" si="50"/>
        <v>1</v>
      </c>
      <c r="H332" s="667">
        <v>3</v>
      </c>
      <c r="I332" s="21">
        <f t="shared" si="51"/>
        <v>1</v>
      </c>
      <c r="J332" s="667"/>
      <c r="K332" s="21">
        <f t="shared" si="52"/>
        <v>1</v>
      </c>
      <c r="L332" s="667"/>
      <c r="M332" s="21">
        <f t="shared" si="53"/>
        <v>1</v>
      </c>
      <c r="N332" s="667"/>
      <c r="O332" s="21">
        <f t="shared" si="54"/>
        <v>1</v>
      </c>
      <c r="P332" s="667" t="s">
        <v>3709</v>
      </c>
      <c r="Q332" s="21">
        <f t="shared" si="55"/>
        <v>1.03</v>
      </c>
      <c r="R332" s="663">
        <f t="shared" ca="1" si="56"/>
        <v>14616</v>
      </c>
      <c r="S332" s="316">
        <f t="shared" ca="1" si="58"/>
        <v>73</v>
      </c>
    </row>
    <row r="333" spans="1:19">
      <c r="A333" s="3520" t="str">
        <f>面积表!D328</f>
        <v>1313</v>
      </c>
      <c r="B333" s="54">
        <f>面积表!E328</f>
        <v>49.62</v>
      </c>
      <c r="C333" s="21">
        <f t="shared" si="48"/>
        <v>1</v>
      </c>
      <c r="D333" s="2806" t="s">
        <v>4020</v>
      </c>
      <c r="E333" s="21">
        <f t="shared" si="49"/>
        <v>1</v>
      </c>
      <c r="F333" s="667" t="s">
        <v>21</v>
      </c>
      <c r="G333" s="21">
        <f t="shared" si="50"/>
        <v>1</v>
      </c>
      <c r="H333" s="667">
        <v>3</v>
      </c>
      <c r="I333" s="21">
        <f t="shared" si="51"/>
        <v>1</v>
      </c>
      <c r="J333" s="667"/>
      <c r="K333" s="21">
        <f t="shared" si="52"/>
        <v>1</v>
      </c>
      <c r="L333" s="667"/>
      <c r="M333" s="21">
        <f t="shared" si="53"/>
        <v>1</v>
      </c>
      <c r="N333" s="667"/>
      <c r="O333" s="21">
        <f t="shared" si="54"/>
        <v>1</v>
      </c>
      <c r="P333" s="667" t="s">
        <v>3709</v>
      </c>
      <c r="Q333" s="21">
        <f t="shared" si="55"/>
        <v>1.03</v>
      </c>
      <c r="R333" s="663">
        <f t="shared" ca="1" si="56"/>
        <v>14616</v>
      </c>
      <c r="S333" s="316">
        <f t="shared" ca="1" si="58"/>
        <v>73</v>
      </c>
    </row>
    <row r="334" spans="1:19">
      <c r="A334" s="3520" t="str">
        <f>面积表!D329</f>
        <v>1314</v>
      </c>
      <c r="B334" s="54">
        <f>面积表!E329</f>
        <v>49.62</v>
      </c>
      <c r="C334" s="21">
        <f t="shared" si="48"/>
        <v>1</v>
      </c>
      <c r="D334" s="2806" t="s">
        <v>4020</v>
      </c>
      <c r="E334" s="21">
        <f t="shared" si="49"/>
        <v>1</v>
      </c>
      <c r="F334" s="667" t="s">
        <v>21</v>
      </c>
      <c r="G334" s="21">
        <f t="shared" si="50"/>
        <v>1</v>
      </c>
      <c r="H334" s="667">
        <v>3</v>
      </c>
      <c r="I334" s="21">
        <f t="shared" si="51"/>
        <v>1</v>
      </c>
      <c r="J334" s="667"/>
      <c r="K334" s="21">
        <f t="shared" si="52"/>
        <v>1</v>
      </c>
      <c r="L334" s="667"/>
      <c r="M334" s="21">
        <f t="shared" si="53"/>
        <v>1</v>
      </c>
      <c r="N334" s="667"/>
      <c r="O334" s="21">
        <f t="shared" si="54"/>
        <v>1</v>
      </c>
      <c r="P334" s="667" t="s">
        <v>3709</v>
      </c>
      <c r="Q334" s="21">
        <f t="shared" si="55"/>
        <v>1.03</v>
      </c>
      <c r="R334" s="663">
        <f t="shared" ca="1" si="56"/>
        <v>14616</v>
      </c>
      <c r="S334" s="316">
        <f t="shared" ca="1" si="58"/>
        <v>73</v>
      </c>
    </row>
    <row r="335" spans="1:19">
      <c r="A335" s="3520" t="str">
        <f>面积表!D330</f>
        <v>1315</v>
      </c>
      <c r="B335" s="54">
        <f>面积表!E330</f>
        <v>49.62</v>
      </c>
      <c r="C335" s="21">
        <f t="shared" si="48"/>
        <v>1</v>
      </c>
      <c r="D335" s="2806" t="s">
        <v>4020</v>
      </c>
      <c r="E335" s="21">
        <f t="shared" si="49"/>
        <v>1</v>
      </c>
      <c r="F335" s="667" t="s">
        <v>21</v>
      </c>
      <c r="G335" s="21">
        <f t="shared" si="50"/>
        <v>1</v>
      </c>
      <c r="H335" s="667">
        <v>3</v>
      </c>
      <c r="I335" s="21">
        <f t="shared" si="51"/>
        <v>1</v>
      </c>
      <c r="J335" s="667"/>
      <c r="K335" s="21">
        <f t="shared" si="52"/>
        <v>1</v>
      </c>
      <c r="L335" s="667"/>
      <c r="M335" s="21">
        <f t="shared" si="53"/>
        <v>1</v>
      </c>
      <c r="N335" s="667"/>
      <c r="O335" s="21">
        <f t="shared" si="54"/>
        <v>1</v>
      </c>
      <c r="P335" s="667" t="s">
        <v>3709</v>
      </c>
      <c r="Q335" s="21">
        <f t="shared" si="55"/>
        <v>1.03</v>
      </c>
      <c r="R335" s="663">
        <f t="shared" ca="1" si="56"/>
        <v>14616</v>
      </c>
      <c r="S335" s="316">
        <f t="shared" ca="1" si="58"/>
        <v>73</v>
      </c>
    </row>
    <row r="336" spans="1:19">
      <c r="A336" s="3520" t="str">
        <f>面积表!D331</f>
        <v>1316</v>
      </c>
      <c r="B336" s="54">
        <f>面积表!E331</f>
        <v>68.78</v>
      </c>
      <c r="C336" s="21">
        <f t="shared" si="48"/>
        <v>1.01</v>
      </c>
      <c r="D336" s="2806" t="s">
        <v>4020</v>
      </c>
      <c r="E336" s="21">
        <f t="shared" si="49"/>
        <v>1</v>
      </c>
      <c r="F336" s="667" t="s">
        <v>21</v>
      </c>
      <c r="G336" s="21">
        <f t="shared" si="50"/>
        <v>1</v>
      </c>
      <c r="H336" s="667">
        <v>3</v>
      </c>
      <c r="I336" s="21">
        <f t="shared" si="51"/>
        <v>1</v>
      </c>
      <c r="J336" s="667"/>
      <c r="K336" s="21">
        <f t="shared" si="52"/>
        <v>1</v>
      </c>
      <c r="L336" s="667"/>
      <c r="M336" s="21">
        <f t="shared" si="53"/>
        <v>1</v>
      </c>
      <c r="N336" s="667"/>
      <c r="O336" s="21">
        <f t="shared" si="54"/>
        <v>1</v>
      </c>
      <c r="P336" s="667" t="s">
        <v>3709</v>
      </c>
      <c r="Q336" s="21">
        <f t="shared" si="55"/>
        <v>1.03</v>
      </c>
      <c r="R336" s="663">
        <f t="shared" ca="1" si="56"/>
        <v>14762</v>
      </c>
      <c r="S336" s="316">
        <f t="shared" ca="1" si="58"/>
        <v>102</v>
      </c>
    </row>
    <row r="337" spans="1:19">
      <c r="A337" s="3520" t="str">
        <f>面积表!D332</f>
        <v>1317</v>
      </c>
      <c r="B337" s="54">
        <f>面积表!E332</f>
        <v>38.1</v>
      </c>
      <c r="C337" s="21">
        <f t="shared" si="48"/>
        <v>1</v>
      </c>
      <c r="D337" s="2806" t="s">
        <v>4020</v>
      </c>
      <c r="E337" s="21">
        <f t="shared" si="49"/>
        <v>1</v>
      </c>
      <c r="F337" s="667" t="s">
        <v>21</v>
      </c>
      <c r="G337" s="21">
        <f t="shared" si="50"/>
        <v>1</v>
      </c>
      <c r="H337" s="667">
        <v>3</v>
      </c>
      <c r="I337" s="21">
        <f t="shared" si="51"/>
        <v>1</v>
      </c>
      <c r="J337" s="667"/>
      <c r="K337" s="21">
        <f t="shared" si="52"/>
        <v>1</v>
      </c>
      <c r="L337" s="667"/>
      <c r="M337" s="21">
        <f t="shared" si="53"/>
        <v>1</v>
      </c>
      <c r="N337" s="667"/>
      <c r="O337" s="21">
        <f t="shared" si="54"/>
        <v>1</v>
      </c>
      <c r="P337" s="667" t="s">
        <v>3709</v>
      </c>
      <c r="Q337" s="21">
        <f t="shared" si="55"/>
        <v>1.03</v>
      </c>
      <c r="R337" s="663">
        <f t="shared" ca="1" si="56"/>
        <v>14616</v>
      </c>
      <c r="S337" s="316">
        <f t="shared" ca="1" si="58"/>
        <v>56</v>
      </c>
    </row>
    <row r="338" spans="1:19">
      <c r="A338" s="3520" t="str">
        <f>面积表!D333</f>
        <v>1318</v>
      </c>
      <c r="B338" s="54">
        <f>面积表!E333</f>
        <v>41.4</v>
      </c>
      <c r="C338" s="21">
        <f t="shared" si="48"/>
        <v>1</v>
      </c>
      <c r="D338" s="2806" t="s">
        <v>4020</v>
      </c>
      <c r="E338" s="21">
        <f t="shared" si="49"/>
        <v>1</v>
      </c>
      <c r="F338" s="667" t="s">
        <v>21</v>
      </c>
      <c r="G338" s="21">
        <f t="shared" si="50"/>
        <v>1</v>
      </c>
      <c r="H338" s="667">
        <v>3</v>
      </c>
      <c r="I338" s="21">
        <f t="shared" si="51"/>
        <v>1</v>
      </c>
      <c r="J338" s="667"/>
      <c r="K338" s="21">
        <f t="shared" si="52"/>
        <v>1</v>
      </c>
      <c r="L338" s="667"/>
      <c r="M338" s="21">
        <f t="shared" si="53"/>
        <v>1</v>
      </c>
      <c r="N338" s="667"/>
      <c r="O338" s="21">
        <f t="shared" si="54"/>
        <v>1</v>
      </c>
      <c r="P338" s="667" t="s">
        <v>3709</v>
      </c>
      <c r="Q338" s="21">
        <f t="shared" si="55"/>
        <v>1.03</v>
      </c>
      <c r="R338" s="663">
        <f t="shared" ca="1" si="56"/>
        <v>14616</v>
      </c>
      <c r="S338" s="316">
        <f t="shared" ca="1" si="58"/>
        <v>61</v>
      </c>
    </row>
    <row r="339" spans="1:19">
      <c r="A339" s="3520" t="str">
        <f>面积表!D334</f>
        <v>1319</v>
      </c>
      <c r="B339" s="54">
        <f>面积表!E334</f>
        <v>44.09</v>
      </c>
      <c r="C339" s="21">
        <f t="shared" si="48"/>
        <v>1</v>
      </c>
      <c r="D339" s="2806" t="s">
        <v>4020</v>
      </c>
      <c r="E339" s="21">
        <f t="shared" si="49"/>
        <v>1</v>
      </c>
      <c r="F339" s="667" t="s">
        <v>21</v>
      </c>
      <c r="G339" s="21">
        <f t="shared" si="50"/>
        <v>1</v>
      </c>
      <c r="H339" s="667">
        <v>3</v>
      </c>
      <c r="I339" s="21">
        <f t="shared" si="51"/>
        <v>1</v>
      </c>
      <c r="J339" s="667"/>
      <c r="K339" s="21">
        <f t="shared" si="52"/>
        <v>1</v>
      </c>
      <c r="L339" s="667"/>
      <c r="M339" s="21">
        <f t="shared" si="53"/>
        <v>1</v>
      </c>
      <c r="N339" s="667"/>
      <c r="O339" s="21">
        <f t="shared" si="54"/>
        <v>1</v>
      </c>
      <c r="P339" s="667" t="s">
        <v>3709</v>
      </c>
      <c r="Q339" s="21">
        <f t="shared" si="55"/>
        <v>1.03</v>
      </c>
      <c r="R339" s="663">
        <f t="shared" ca="1" si="56"/>
        <v>14616</v>
      </c>
      <c r="S339" s="316">
        <f t="shared" ca="1" si="58"/>
        <v>64</v>
      </c>
    </row>
    <row r="340" spans="1:19">
      <c r="A340" s="3520" t="str">
        <f>面积表!D335</f>
        <v>1320</v>
      </c>
      <c r="B340" s="54">
        <f>面积表!E335</f>
        <v>46.17</v>
      </c>
      <c r="C340" s="21">
        <f t="shared" si="48"/>
        <v>1</v>
      </c>
      <c r="D340" s="2806" t="s">
        <v>4020</v>
      </c>
      <c r="E340" s="21">
        <f t="shared" si="49"/>
        <v>1</v>
      </c>
      <c r="F340" s="667" t="s">
        <v>21</v>
      </c>
      <c r="G340" s="21">
        <f t="shared" si="50"/>
        <v>1</v>
      </c>
      <c r="H340" s="667">
        <v>3</v>
      </c>
      <c r="I340" s="21">
        <f t="shared" si="51"/>
        <v>1</v>
      </c>
      <c r="J340" s="667"/>
      <c r="K340" s="21">
        <f t="shared" si="52"/>
        <v>1</v>
      </c>
      <c r="L340" s="667"/>
      <c r="M340" s="21">
        <f t="shared" si="53"/>
        <v>1</v>
      </c>
      <c r="N340" s="667"/>
      <c r="O340" s="21">
        <f t="shared" si="54"/>
        <v>1</v>
      </c>
      <c r="P340" s="667" t="s">
        <v>3709</v>
      </c>
      <c r="Q340" s="21">
        <f t="shared" si="55"/>
        <v>1.03</v>
      </c>
      <c r="R340" s="663">
        <f t="shared" ca="1" si="56"/>
        <v>14616</v>
      </c>
      <c r="S340" s="316">
        <f t="shared" ca="1" si="58"/>
        <v>67</v>
      </c>
    </row>
    <row r="341" spans="1:19">
      <c r="A341" s="3520" t="str">
        <f>面积表!D336</f>
        <v>1321</v>
      </c>
      <c r="B341" s="54">
        <f>面积表!E336</f>
        <v>47.65</v>
      </c>
      <c r="C341" s="21">
        <f t="shared" si="48"/>
        <v>1</v>
      </c>
      <c r="D341" s="2806" t="s">
        <v>4020</v>
      </c>
      <c r="E341" s="21">
        <f t="shared" si="49"/>
        <v>1</v>
      </c>
      <c r="F341" s="667" t="s">
        <v>21</v>
      </c>
      <c r="G341" s="21">
        <f t="shared" si="50"/>
        <v>1</v>
      </c>
      <c r="H341" s="667">
        <v>3</v>
      </c>
      <c r="I341" s="21">
        <f t="shared" si="51"/>
        <v>1</v>
      </c>
      <c r="J341" s="667"/>
      <c r="K341" s="21">
        <f t="shared" si="52"/>
        <v>1</v>
      </c>
      <c r="L341" s="667"/>
      <c r="M341" s="21">
        <f t="shared" si="53"/>
        <v>1</v>
      </c>
      <c r="N341" s="667"/>
      <c r="O341" s="21">
        <f t="shared" si="54"/>
        <v>1</v>
      </c>
      <c r="P341" s="667" t="s">
        <v>3709</v>
      </c>
      <c r="Q341" s="21">
        <f t="shared" si="55"/>
        <v>1.03</v>
      </c>
      <c r="R341" s="663">
        <f t="shared" ca="1" si="56"/>
        <v>14616</v>
      </c>
      <c r="S341" s="316">
        <f t="shared" ca="1" si="58"/>
        <v>70</v>
      </c>
    </row>
    <row r="342" spans="1:19">
      <c r="A342" s="3520" t="str">
        <f>面积表!D337</f>
        <v>1322</v>
      </c>
      <c r="B342" s="54">
        <f>面积表!E337</f>
        <v>48.6</v>
      </c>
      <c r="C342" s="21">
        <f t="shared" si="48"/>
        <v>1</v>
      </c>
      <c r="D342" s="2806" t="s">
        <v>4020</v>
      </c>
      <c r="E342" s="21">
        <f t="shared" si="49"/>
        <v>1</v>
      </c>
      <c r="F342" s="667" t="s">
        <v>21</v>
      </c>
      <c r="G342" s="21">
        <f t="shared" si="50"/>
        <v>1</v>
      </c>
      <c r="H342" s="667">
        <v>3</v>
      </c>
      <c r="I342" s="21">
        <f t="shared" si="51"/>
        <v>1</v>
      </c>
      <c r="J342" s="667"/>
      <c r="K342" s="21">
        <f t="shared" si="52"/>
        <v>1</v>
      </c>
      <c r="L342" s="667"/>
      <c r="M342" s="21">
        <f t="shared" si="53"/>
        <v>1</v>
      </c>
      <c r="N342" s="667"/>
      <c r="O342" s="21">
        <f t="shared" si="54"/>
        <v>1</v>
      </c>
      <c r="P342" s="667" t="s">
        <v>3709</v>
      </c>
      <c r="Q342" s="21">
        <f t="shared" si="55"/>
        <v>1.03</v>
      </c>
      <c r="R342" s="663">
        <f t="shared" ca="1" si="56"/>
        <v>14616</v>
      </c>
      <c r="S342" s="316">
        <f t="shared" ca="1" si="58"/>
        <v>71</v>
      </c>
    </row>
    <row r="343" spans="1:19">
      <c r="A343" s="3520" t="str">
        <f>面积表!D338</f>
        <v>1323</v>
      </c>
      <c r="B343" s="54">
        <f>面积表!E338</f>
        <v>48.89</v>
      </c>
      <c r="C343" s="21">
        <f t="shared" si="48"/>
        <v>1</v>
      </c>
      <c r="D343" s="2806" t="s">
        <v>4020</v>
      </c>
      <c r="E343" s="21">
        <f t="shared" si="49"/>
        <v>1</v>
      </c>
      <c r="F343" s="667" t="s">
        <v>21</v>
      </c>
      <c r="G343" s="21">
        <f t="shared" si="50"/>
        <v>1</v>
      </c>
      <c r="H343" s="667">
        <v>3</v>
      </c>
      <c r="I343" s="21">
        <f t="shared" si="51"/>
        <v>1</v>
      </c>
      <c r="J343" s="667"/>
      <c r="K343" s="21">
        <f t="shared" si="52"/>
        <v>1</v>
      </c>
      <c r="L343" s="667"/>
      <c r="M343" s="21">
        <f t="shared" si="53"/>
        <v>1</v>
      </c>
      <c r="N343" s="667"/>
      <c r="O343" s="21">
        <f t="shared" si="54"/>
        <v>1</v>
      </c>
      <c r="P343" s="667" t="s">
        <v>3709</v>
      </c>
      <c r="Q343" s="21">
        <f t="shared" si="55"/>
        <v>1.03</v>
      </c>
      <c r="R343" s="663">
        <f t="shared" ca="1" si="56"/>
        <v>14616</v>
      </c>
      <c r="S343" s="316">
        <f t="shared" ca="1" si="58"/>
        <v>71</v>
      </c>
    </row>
    <row r="344" spans="1:19">
      <c r="A344" s="3520" t="str">
        <f>面积表!D339</f>
        <v>1324</v>
      </c>
      <c r="B344" s="54">
        <f>面积表!E339</f>
        <v>48.59</v>
      </c>
      <c r="C344" s="21">
        <f t="shared" si="48"/>
        <v>1</v>
      </c>
      <c r="D344" s="2806" t="s">
        <v>4020</v>
      </c>
      <c r="E344" s="21">
        <f t="shared" si="49"/>
        <v>1</v>
      </c>
      <c r="F344" s="667" t="s">
        <v>21</v>
      </c>
      <c r="G344" s="21">
        <f t="shared" si="50"/>
        <v>1</v>
      </c>
      <c r="H344" s="667">
        <v>3</v>
      </c>
      <c r="I344" s="21">
        <f t="shared" si="51"/>
        <v>1</v>
      </c>
      <c r="J344" s="667"/>
      <c r="K344" s="21">
        <f t="shared" si="52"/>
        <v>1</v>
      </c>
      <c r="L344" s="667"/>
      <c r="M344" s="21">
        <f t="shared" si="53"/>
        <v>1</v>
      </c>
      <c r="N344" s="667"/>
      <c r="O344" s="21">
        <f t="shared" si="54"/>
        <v>1</v>
      </c>
      <c r="P344" s="667" t="s">
        <v>3709</v>
      </c>
      <c r="Q344" s="21">
        <f t="shared" si="55"/>
        <v>1.03</v>
      </c>
      <c r="R344" s="663">
        <f t="shared" ca="1" si="56"/>
        <v>14616</v>
      </c>
      <c r="S344" s="316">
        <f t="shared" ca="1" si="58"/>
        <v>71</v>
      </c>
    </row>
    <row r="345" spans="1:19">
      <c r="A345" s="3520" t="str">
        <f>面积表!D340</f>
        <v>1325</v>
      </c>
      <c r="B345" s="54">
        <f>面积表!E340</f>
        <v>47.73</v>
      </c>
      <c r="C345" s="21">
        <f t="shared" si="48"/>
        <v>1</v>
      </c>
      <c r="D345" s="2806" t="s">
        <v>4020</v>
      </c>
      <c r="E345" s="21">
        <f t="shared" si="49"/>
        <v>1</v>
      </c>
      <c r="F345" s="667" t="s">
        <v>21</v>
      </c>
      <c r="G345" s="21">
        <f t="shared" si="50"/>
        <v>1</v>
      </c>
      <c r="H345" s="667">
        <v>3</v>
      </c>
      <c r="I345" s="21">
        <f t="shared" si="51"/>
        <v>1</v>
      </c>
      <c r="J345" s="667"/>
      <c r="K345" s="21">
        <f t="shared" si="52"/>
        <v>1</v>
      </c>
      <c r="L345" s="667"/>
      <c r="M345" s="21">
        <f t="shared" si="53"/>
        <v>1</v>
      </c>
      <c r="N345" s="667"/>
      <c r="O345" s="21">
        <f t="shared" si="54"/>
        <v>1</v>
      </c>
      <c r="P345" s="667" t="s">
        <v>3709</v>
      </c>
      <c r="Q345" s="21">
        <f t="shared" si="55"/>
        <v>1.03</v>
      </c>
      <c r="R345" s="663">
        <f t="shared" ca="1" si="56"/>
        <v>14616</v>
      </c>
      <c r="S345" s="316">
        <f t="shared" ca="1" si="58"/>
        <v>70</v>
      </c>
    </row>
    <row r="346" spans="1:19">
      <c r="A346" s="3520" t="str">
        <f>面积表!D341</f>
        <v>1326</v>
      </c>
      <c r="B346" s="54">
        <f>面积表!E341</f>
        <v>70.2</v>
      </c>
      <c r="C346" s="21">
        <f t="shared" ref="C346:C409" si="59">IF(B346="",1,(LOOKUP(B346,$3:$3,$4:$4)-LOOKUP($B$24,$3:$3,$4:$4)+100)/100)</f>
        <v>1.01</v>
      </c>
      <c r="D346" s="2806" t="s">
        <v>4020</v>
      </c>
      <c r="E346" s="21">
        <f t="shared" ref="E346:E409" si="60">(SUMIF($5:$5,D346,$6:$6)-SUMIF($5:$5,$D$24,$6:$6)+100)/100</f>
        <v>1</v>
      </c>
      <c r="F346" s="667" t="s">
        <v>21</v>
      </c>
      <c r="G346" s="21">
        <f t="shared" ref="G346:G409" si="61">(SUMIF($7:$7,F346,$8:$8)-SUMIF($7:$7,$F$24,$8:$8)+100)/100</f>
        <v>1</v>
      </c>
      <c r="H346" s="667">
        <v>3</v>
      </c>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t="s">
        <v>3709</v>
      </c>
      <c r="Q346" s="21">
        <f t="shared" ref="Q346:Q409" si="66">(SUMIF($17:$17,P346,$18:$18)-SUMIF($17:$17,$P$24,$18:$18)+100)/100</f>
        <v>1.03</v>
      </c>
      <c r="R346" s="663">
        <f t="shared" ref="R346:R409" ca="1" si="67">IF(B346="",0,ROUND($R$24*C346*E346*G346*I346*K346*M346*O346*Q346,0))</f>
        <v>14762</v>
      </c>
      <c r="S346" s="316">
        <f t="shared" ca="1" si="58"/>
        <v>104</v>
      </c>
    </row>
    <row r="347" spans="1:19">
      <c r="A347" s="3520" t="str">
        <f>面积表!D342</f>
        <v>1401</v>
      </c>
      <c r="B347" s="54">
        <f>面积表!E342</f>
        <v>51.46</v>
      </c>
      <c r="C347" s="21">
        <f t="shared" si="59"/>
        <v>1</v>
      </c>
      <c r="D347" s="2806" t="s">
        <v>4020</v>
      </c>
      <c r="E347" s="21">
        <f t="shared" si="60"/>
        <v>1</v>
      </c>
      <c r="F347" s="667" t="s">
        <v>21</v>
      </c>
      <c r="G347" s="21">
        <f t="shared" si="61"/>
        <v>1</v>
      </c>
      <c r="H347" s="667">
        <v>3</v>
      </c>
      <c r="I347" s="21">
        <f t="shared" si="62"/>
        <v>1</v>
      </c>
      <c r="J347" s="667"/>
      <c r="K347" s="21">
        <f t="shared" si="63"/>
        <v>1</v>
      </c>
      <c r="L347" s="667"/>
      <c r="M347" s="21">
        <f t="shared" si="64"/>
        <v>1</v>
      </c>
      <c r="N347" s="667"/>
      <c r="O347" s="21">
        <f t="shared" si="65"/>
        <v>1</v>
      </c>
      <c r="P347" s="667" t="s">
        <v>3709</v>
      </c>
      <c r="Q347" s="21">
        <f t="shared" si="66"/>
        <v>1.03</v>
      </c>
      <c r="R347" s="663">
        <f t="shared" ca="1" si="67"/>
        <v>14616</v>
      </c>
      <c r="S347" s="316">
        <f t="shared" ca="1" si="58"/>
        <v>75</v>
      </c>
    </row>
    <row r="348" spans="1:19">
      <c r="A348" s="3520" t="str">
        <f>面积表!D343</f>
        <v>1402</v>
      </c>
      <c r="B348" s="54">
        <f>面积表!E343</f>
        <v>49.62</v>
      </c>
      <c r="C348" s="21">
        <f t="shared" si="59"/>
        <v>1</v>
      </c>
      <c r="D348" s="2806" t="s">
        <v>4020</v>
      </c>
      <c r="E348" s="21">
        <f t="shared" si="60"/>
        <v>1</v>
      </c>
      <c r="F348" s="667" t="s">
        <v>21</v>
      </c>
      <c r="G348" s="21">
        <f t="shared" si="61"/>
        <v>1</v>
      </c>
      <c r="H348" s="667">
        <v>3</v>
      </c>
      <c r="I348" s="21">
        <f t="shared" si="62"/>
        <v>1</v>
      </c>
      <c r="J348" s="667"/>
      <c r="K348" s="21">
        <f t="shared" si="63"/>
        <v>1</v>
      </c>
      <c r="L348" s="667"/>
      <c r="M348" s="21">
        <f t="shared" si="64"/>
        <v>1</v>
      </c>
      <c r="N348" s="667"/>
      <c r="O348" s="21">
        <f t="shared" si="65"/>
        <v>1</v>
      </c>
      <c r="P348" s="667" t="s">
        <v>3709</v>
      </c>
      <c r="Q348" s="21">
        <f t="shared" si="66"/>
        <v>1.03</v>
      </c>
      <c r="R348" s="663">
        <f t="shared" ca="1" si="67"/>
        <v>14616</v>
      </c>
      <c r="S348" s="316">
        <f t="shared" ca="1" si="58"/>
        <v>73</v>
      </c>
    </row>
    <row r="349" spans="1:19">
      <c r="A349" s="3520" t="str">
        <f>面积表!D344</f>
        <v>1403</v>
      </c>
      <c r="B349" s="54">
        <f>面积表!E344</f>
        <v>49.62</v>
      </c>
      <c r="C349" s="21">
        <f t="shared" si="59"/>
        <v>1</v>
      </c>
      <c r="D349" s="2806" t="s">
        <v>4020</v>
      </c>
      <c r="E349" s="21">
        <f t="shared" si="60"/>
        <v>1</v>
      </c>
      <c r="F349" s="667" t="s">
        <v>21</v>
      </c>
      <c r="G349" s="21">
        <f t="shared" si="61"/>
        <v>1</v>
      </c>
      <c r="H349" s="667">
        <v>3</v>
      </c>
      <c r="I349" s="21">
        <f t="shared" si="62"/>
        <v>1</v>
      </c>
      <c r="J349" s="667"/>
      <c r="K349" s="21">
        <f t="shared" si="63"/>
        <v>1</v>
      </c>
      <c r="L349" s="667"/>
      <c r="M349" s="21">
        <f t="shared" si="64"/>
        <v>1</v>
      </c>
      <c r="N349" s="667"/>
      <c r="O349" s="21">
        <f t="shared" si="65"/>
        <v>1</v>
      </c>
      <c r="P349" s="667" t="s">
        <v>3709</v>
      </c>
      <c r="Q349" s="21">
        <f t="shared" si="66"/>
        <v>1.03</v>
      </c>
      <c r="R349" s="663">
        <f t="shared" ca="1" si="67"/>
        <v>14616</v>
      </c>
      <c r="S349" s="316">
        <f t="shared" ca="1" si="58"/>
        <v>73</v>
      </c>
    </row>
    <row r="350" spans="1:19">
      <c r="A350" s="3520" t="str">
        <f>面积表!D345</f>
        <v>1404</v>
      </c>
      <c r="B350" s="54">
        <f>面积表!E345</f>
        <v>49.62</v>
      </c>
      <c r="C350" s="21">
        <f t="shared" si="59"/>
        <v>1</v>
      </c>
      <c r="D350" s="2806" t="s">
        <v>4020</v>
      </c>
      <c r="E350" s="21">
        <f t="shared" si="60"/>
        <v>1</v>
      </c>
      <c r="F350" s="667" t="s">
        <v>21</v>
      </c>
      <c r="G350" s="21">
        <f t="shared" si="61"/>
        <v>1</v>
      </c>
      <c r="H350" s="667">
        <v>3</v>
      </c>
      <c r="I350" s="21">
        <f t="shared" si="62"/>
        <v>1</v>
      </c>
      <c r="J350" s="667"/>
      <c r="K350" s="21">
        <f t="shared" si="63"/>
        <v>1</v>
      </c>
      <c r="L350" s="667"/>
      <c r="M350" s="21">
        <f t="shared" si="64"/>
        <v>1</v>
      </c>
      <c r="N350" s="667"/>
      <c r="O350" s="21">
        <f t="shared" si="65"/>
        <v>1</v>
      </c>
      <c r="P350" s="667" t="s">
        <v>3709</v>
      </c>
      <c r="Q350" s="21">
        <f t="shared" si="66"/>
        <v>1.03</v>
      </c>
      <c r="R350" s="663">
        <f t="shared" ca="1" si="67"/>
        <v>14616</v>
      </c>
      <c r="S350" s="316">
        <f t="shared" ca="1" si="58"/>
        <v>73</v>
      </c>
    </row>
    <row r="351" spans="1:19">
      <c r="A351" s="3520" t="str">
        <f>面积表!D346</f>
        <v>1405</v>
      </c>
      <c r="B351" s="54">
        <f>面积表!E346</f>
        <v>49.62</v>
      </c>
      <c r="C351" s="21">
        <f t="shared" si="59"/>
        <v>1</v>
      </c>
      <c r="D351" s="2806" t="s">
        <v>4020</v>
      </c>
      <c r="E351" s="21">
        <f t="shared" si="60"/>
        <v>1</v>
      </c>
      <c r="F351" s="667" t="s">
        <v>21</v>
      </c>
      <c r="G351" s="21">
        <f t="shared" si="61"/>
        <v>1</v>
      </c>
      <c r="H351" s="667">
        <v>3</v>
      </c>
      <c r="I351" s="21">
        <f t="shared" si="62"/>
        <v>1</v>
      </c>
      <c r="J351" s="667"/>
      <c r="K351" s="21">
        <f t="shared" si="63"/>
        <v>1</v>
      </c>
      <c r="L351" s="667"/>
      <c r="M351" s="21">
        <f t="shared" si="64"/>
        <v>1</v>
      </c>
      <c r="N351" s="667"/>
      <c r="O351" s="21">
        <f t="shared" si="65"/>
        <v>1</v>
      </c>
      <c r="P351" s="667" t="s">
        <v>3709</v>
      </c>
      <c r="Q351" s="21">
        <f t="shared" si="66"/>
        <v>1.03</v>
      </c>
      <c r="R351" s="663">
        <f t="shared" ca="1" si="67"/>
        <v>14616</v>
      </c>
      <c r="S351" s="316">
        <f t="shared" ca="1" si="58"/>
        <v>73</v>
      </c>
    </row>
    <row r="352" spans="1:19">
      <c r="A352" s="3520" t="str">
        <f>面积表!D347</f>
        <v>1406</v>
      </c>
      <c r="B352" s="54">
        <f>面积表!E347</f>
        <v>49.62</v>
      </c>
      <c r="C352" s="21">
        <f t="shared" si="59"/>
        <v>1</v>
      </c>
      <c r="D352" s="2806" t="s">
        <v>4020</v>
      </c>
      <c r="E352" s="21">
        <f t="shared" si="60"/>
        <v>1</v>
      </c>
      <c r="F352" s="667" t="s">
        <v>21</v>
      </c>
      <c r="G352" s="21">
        <f t="shared" si="61"/>
        <v>1</v>
      </c>
      <c r="H352" s="667">
        <v>3</v>
      </c>
      <c r="I352" s="21">
        <f t="shared" si="62"/>
        <v>1</v>
      </c>
      <c r="J352" s="667"/>
      <c r="K352" s="21">
        <f t="shared" si="63"/>
        <v>1</v>
      </c>
      <c r="L352" s="667"/>
      <c r="M352" s="21">
        <f t="shared" si="64"/>
        <v>1</v>
      </c>
      <c r="N352" s="667"/>
      <c r="O352" s="21">
        <f t="shared" si="65"/>
        <v>1</v>
      </c>
      <c r="P352" s="667" t="s">
        <v>3709</v>
      </c>
      <c r="Q352" s="21">
        <f t="shared" si="66"/>
        <v>1.03</v>
      </c>
      <c r="R352" s="663">
        <f t="shared" ca="1" si="67"/>
        <v>14616</v>
      </c>
      <c r="S352" s="316">
        <f t="shared" ca="1" si="58"/>
        <v>73</v>
      </c>
    </row>
    <row r="353" spans="1:19">
      <c r="A353" s="3520" t="str">
        <f>面积表!D348</f>
        <v>1407</v>
      </c>
      <c r="B353" s="54">
        <f>面积表!E348</f>
        <v>49.62</v>
      </c>
      <c r="C353" s="21">
        <f t="shared" si="59"/>
        <v>1</v>
      </c>
      <c r="D353" s="2806" t="s">
        <v>4020</v>
      </c>
      <c r="E353" s="21">
        <f t="shared" si="60"/>
        <v>1</v>
      </c>
      <c r="F353" s="667" t="s">
        <v>21</v>
      </c>
      <c r="G353" s="21">
        <f t="shared" si="61"/>
        <v>1</v>
      </c>
      <c r="H353" s="667">
        <v>3</v>
      </c>
      <c r="I353" s="21">
        <f t="shared" si="62"/>
        <v>1</v>
      </c>
      <c r="J353" s="667"/>
      <c r="K353" s="21">
        <f t="shared" si="63"/>
        <v>1</v>
      </c>
      <c r="L353" s="667"/>
      <c r="M353" s="21">
        <f t="shared" si="64"/>
        <v>1</v>
      </c>
      <c r="N353" s="667"/>
      <c r="O353" s="21">
        <f t="shared" si="65"/>
        <v>1</v>
      </c>
      <c r="P353" s="667" t="s">
        <v>3709</v>
      </c>
      <c r="Q353" s="21">
        <f t="shared" si="66"/>
        <v>1.03</v>
      </c>
      <c r="R353" s="663">
        <f t="shared" ca="1" si="67"/>
        <v>14616</v>
      </c>
      <c r="S353" s="316">
        <f t="shared" ca="1" si="58"/>
        <v>73</v>
      </c>
    </row>
    <row r="354" spans="1:19">
      <c r="A354" s="3520" t="str">
        <f>面积表!D349</f>
        <v>1408</v>
      </c>
      <c r="B354" s="54">
        <f>面积表!E349</f>
        <v>49.62</v>
      </c>
      <c r="C354" s="21">
        <f t="shared" si="59"/>
        <v>1</v>
      </c>
      <c r="D354" s="2806" t="s">
        <v>4020</v>
      </c>
      <c r="E354" s="21">
        <f t="shared" si="60"/>
        <v>1</v>
      </c>
      <c r="F354" s="667" t="s">
        <v>21</v>
      </c>
      <c r="G354" s="21">
        <f t="shared" si="61"/>
        <v>1</v>
      </c>
      <c r="H354" s="667">
        <v>3</v>
      </c>
      <c r="I354" s="21">
        <f t="shared" si="62"/>
        <v>1</v>
      </c>
      <c r="J354" s="667"/>
      <c r="K354" s="21">
        <f t="shared" si="63"/>
        <v>1</v>
      </c>
      <c r="L354" s="667"/>
      <c r="M354" s="21">
        <f t="shared" si="64"/>
        <v>1</v>
      </c>
      <c r="N354" s="667"/>
      <c r="O354" s="21">
        <f t="shared" si="65"/>
        <v>1</v>
      </c>
      <c r="P354" s="667" t="s">
        <v>3709</v>
      </c>
      <c r="Q354" s="21">
        <f t="shared" si="66"/>
        <v>1.03</v>
      </c>
      <c r="R354" s="663">
        <f t="shared" ca="1" si="67"/>
        <v>14616</v>
      </c>
      <c r="S354" s="316">
        <f t="shared" ca="1" si="58"/>
        <v>73</v>
      </c>
    </row>
    <row r="355" spans="1:19">
      <c r="A355" s="3520" t="str">
        <f>面积表!D350</f>
        <v>1409</v>
      </c>
      <c r="B355" s="54">
        <f>面积表!E350</f>
        <v>49.62</v>
      </c>
      <c r="C355" s="21">
        <f t="shared" si="59"/>
        <v>1</v>
      </c>
      <c r="D355" s="2806" t="s">
        <v>4020</v>
      </c>
      <c r="E355" s="21">
        <f t="shared" si="60"/>
        <v>1</v>
      </c>
      <c r="F355" s="667" t="s">
        <v>21</v>
      </c>
      <c r="G355" s="21">
        <f t="shared" si="61"/>
        <v>1</v>
      </c>
      <c r="H355" s="667">
        <v>3</v>
      </c>
      <c r="I355" s="21">
        <f t="shared" si="62"/>
        <v>1</v>
      </c>
      <c r="J355" s="667"/>
      <c r="K355" s="21">
        <f t="shared" si="63"/>
        <v>1</v>
      </c>
      <c r="L355" s="667"/>
      <c r="M355" s="21">
        <f t="shared" si="64"/>
        <v>1</v>
      </c>
      <c r="N355" s="667"/>
      <c r="O355" s="21">
        <f t="shared" si="65"/>
        <v>1</v>
      </c>
      <c r="P355" s="667" t="s">
        <v>3709</v>
      </c>
      <c r="Q355" s="21">
        <f t="shared" si="66"/>
        <v>1.03</v>
      </c>
      <c r="R355" s="663">
        <f t="shared" ca="1" si="67"/>
        <v>14616</v>
      </c>
      <c r="S355" s="316">
        <f t="shared" ca="1" si="58"/>
        <v>73</v>
      </c>
    </row>
    <row r="356" spans="1:19">
      <c r="A356" s="3520" t="str">
        <f>面积表!D351</f>
        <v>1410</v>
      </c>
      <c r="B356" s="54">
        <f>面积表!E351</f>
        <v>49.62</v>
      </c>
      <c r="C356" s="21">
        <f t="shared" si="59"/>
        <v>1</v>
      </c>
      <c r="D356" s="2806" t="s">
        <v>4020</v>
      </c>
      <c r="E356" s="21">
        <f t="shared" si="60"/>
        <v>1</v>
      </c>
      <c r="F356" s="667" t="s">
        <v>21</v>
      </c>
      <c r="G356" s="21">
        <f t="shared" si="61"/>
        <v>1</v>
      </c>
      <c r="H356" s="667">
        <v>3</v>
      </c>
      <c r="I356" s="21">
        <f t="shared" si="62"/>
        <v>1</v>
      </c>
      <c r="J356" s="667"/>
      <c r="K356" s="21">
        <f t="shared" si="63"/>
        <v>1</v>
      </c>
      <c r="L356" s="667"/>
      <c r="M356" s="21">
        <f t="shared" si="64"/>
        <v>1</v>
      </c>
      <c r="N356" s="667"/>
      <c r="O356" s="21">
        <f t="shared" si="65"/>
        <v>1</v>
      </c>
      <c r="P356" s="667" t="s">
        <v>3709</v>
      </c>
      <c r="Q356" s="21">
        <f t="shared" si="66"/>
        <v>1.03</v>
      </c>
      <c r="R356" s="663">
        <f t="shared" ca="1" si="67"/>
        <v>14616</v>
      </c>
      <c r="S356" s="316">
        <f t="shared" ca="1" si="58"/>
        <v>73</v>
      </c>
    </row>
    <row r="357" spans="1:19">
      <c r="A357" s="3520" t="str">
        <f>面积表!D352</f>
        <v>1411</v>
      </c>
      <c r="B357" s="54">
        <f>面积表!E352</f>
        <v>49.62</v>
      </c>
      <c r="C357" s="21">
        <f t="shared" si="59"/>
        <v>1</v>
      </c>
      <c r="D357" s="2806" t="s">
        <v>4020</v>
      </c>
      <c r="E357" s="21">
        <f t="shared" si="60"/>
        <v>1</v>
      </c>
      <c r="F357" s="667" t="s">
        <v>21</v>
      </c>
      <c r="G357" s="21">
        <f t="shared" si="61"/>
        <v>1</v>
      </c>
      <c r="H357" s="667">
        <v>3</v>
      </c>
      <c r="I357" s="21">
        <f t="shared" si="62"/>
        <v>1</v>
      </c>
      <c r="J357" s="667"/>
      <c r="K357" s="21">
        <f t="shared" si="63"/>
        <v>1</v>
      </c>
      <c r="L357" s="667"/>
      <c r="M357" s="21">
        <f t="shared" si="64"/>
        <v>1</v>
      </c>
      <c r="N357" s="667"/>
      <c r="O357" s="21">
        <f t="shared" si="65"/>
        <v>1</v>
      </c>
      <c r="P357" s="667" t="s">
        <v>3709</v>
      </c>
      <c r="Q357" s="21">
        <f t="shared" si="66"/>
        <v>1.03</v>
      </c>
      <c r="R357" s="663">
        <f t="shared" ca="1" si="67"/>
        <v>14616</v>
      </c>
      <c r="S357" s="316">
        <f t="shared" ca="1" si="58"/>
        <v>73</v>
      </c>
    </row>
    <row r="358" spans="1:19">
      <c r="A358" s="3520" t="str">
        <f>面积表!D353</f>
        <v>1412</v>
      </c>
      <c r="B358" s="54">
        <f>面积表!E353</f>
        <v>49.62</v>
      </c>
      <c r="C358" s="21">
        <f t="shared" si="59"/>
        <v>1</v>
      </c>
      <c r="D358" s="2806" t="s">
        <v>4020</v>
      </c>
      <c r="E358" s="21">
        <f t="shared" si="60"/>
        <v>1</v>
      </c>
      <c r="F358" s="667" t="s">
        <v>21</v>
      </c>
      <c r="G358" s="21">
        <f t="shared" si="61"/>
        <v>1</v>
      </c>
      <c r="H358" s="667">
        <v>3</v>
      </c>
      <c r="I358" s="21">
        <f t="shared" si="62"/>
        <v>1</v>
      </c>
      <c r="J358" s="667"/>
      <c r="K358" s="21">
        <f t="shared" si="63"/>
        <v>1</v>
      </c>
      <c r="L358" s="667"/>
      <c r="M358" s="21">
        <f t="shared" si="64"/>
        <v>1</v>
      </c>
      <c r="N358" s="667"/>
      <c r="O358" s="21">
        <f t="shared" si="65"/>
        <v>1</v>
      </c>
      <c r="P358" s="667" t="s">
        <v>3709</v>
      </c>
      <c r="Q358" s="21">
        <f t="shared" si="66"/>
        <v>1.03</v>
      </c>
      <c r="R358" s="663">
        <f t="shared" ca="1" si="67"/>
        <v>14616</v>
      </c>
      <c r="S358" s="316">
        <f t="shared" ca="1" si="58"/>
        <v>73</v>
      </c>
    </row>
    <row r="359" spans="1:19">
      <c r="A359" s="3520" t="str">
        <f>面积表!D354</f>
        <v>1413</v>
      </c>
      <c r="B359" s="54">
        <f>面积表!E354</f>
        <v>49.62</v>
      </c>
      <c r="C359" s="21">
        <f t="shared" si="59"/>
        <v>1</v>
      </c>
      <c r="D359" s="2806" t="s">
        <v>4020</v>
      </c>
      <c r="E359" s="21">
        <f t="shared" si="60"/>
        <v>1</v>
      </c>
      <c r="F359" s="667" t="s">
        <v>21</v>
      </c>
      <c r="G359" s="21">
        <f t="shared" si="61"/>
        <v>1</v>
      </c>
      <c r="H359" s="667">
        <v>3</v>
      </c>
      <c r="I359" s="21">
        <f t="shared" si="62"/>
        <v>1</v>
      </c>
      <c r="J359" s="667"/>
      <c r="K359" s="21">
        <f t="shared" si="63"/>
        <v>1</v>
      </c>
      <c r="L359" s="667"/>
      <c r="M359" s="21">
        <f t="shared" si="64"/>
        <v>1</v>
      </c>
      <c r="N359" s="667"/>
      <c r="O359" s="21">
        <f t="shared" si="65"/>
        <v>1</v>
      </c>
      <c r="P359" s="667" t="s">
        <v>3709</v>
      </c>
      <c r="Q359" s="21">
        <f t="shared" si="66"/>
        <v>1.03</v>
      </c>
      <c r="R359" s="663">
        <f t="shared" ca="1" si="67"/>
        <v>14616</v>
      </c>
      <c r="S359" s="316">
        <f t="shared" ca="1" si="58"/>
        <v>73</v>
      </c>
    </row>
    <row r="360" spans="1:19">
      <c r="A360" s="3520" t="str">
        <f>面积表!D355</f>
        <v>1414</v>
      </c>
      <c r="B360" s="54">
        <f>面积表!E355</f>
        <v>49.62</v>
      </c>
      <c r="C360" s="21">
        <f t="shared" si="59"/>
        <v>1</v>
      </c>
      <c r="D360" s="2806" t="s">
        <v>4020</v>
      </c>
      <c r="E360" s="21">
        <f t="shared" si="60"/>
        <v>1</v>
      </c>
      <c r="F360" s="667" t="s">
        <v>21</v>
      </c>
      <c r="G360" s="21">
        <f t="shared" si="61"/>
        <v>1</v>
      </c>
      <c r="H360" s="667">
        <v>3</v>
      </c>
      <c r="I360" s="21">
        <f t="shared" si="62"/>
        <v>1</v>
      </c>
      <c r="J360" s="667"/>
      <c r="K360" s="21">
        <f t="shared" si="63"/>
        <v>1</v>
      </c>
      <c r="L360" s="667"/>
      <c r="M360" s="21">
        <f t="shared" si="64"/>
        <v>1</v>
      </c>
      <c r="N360" s="667"/>
      <c r="O360" s="21">
        <f t="shared" si="65"/>
        <v>1</v>
      </c>
      <c r="P360" s="667" t="s">
        <v>3709</v>
      </c>
      <c r="Q360" s="21">
        <f t="shared" si="66"/>
        <v>1.03</v>
      </c>
      <c r="R360" s="663">
        <f t="shared" ca="1" si="67"/>
        <v>14616</v>
      </c>
      <c r="S360" s="316">
        <f t="shared" ca="1" si="58"/>
        <v>73</v>
      </c>
    </row>
    <row r="361" spans="1:19">
      <c r="A361" s="3520" t="str">
        <f>面积表!D356</f>
        <v>1415</v>
      </c>
      <c r="B361" s="54">
        <f>面积表!E356</f>
        <v>49.62</v>
      </c>
      <c r="C361" s="21">
        <f t="shared" si="59"/>
        <v>1</v>
      </c>
      <c r="D361" s="2806" t="s">
        <v>4020</v>
      </c>
      <c r="E361" s="21">
        <f t="shared" si="60"/>
        <v>1</v>
      </c>
      <c r="F361" s="667" t="s">
        <v>21</v>
      </c>
      <c r="G361" s="21">
        <f t="shared" si="61"/>
        <v>1</v>
      </c>
      <c r="H361" s="667">
        <v>3</v>
      </c>
      <c r="I361" s="21">
        <f t="shared" si="62"/>
        <v>1</v>
      </c>
      <c r="J361" s="667"/>
      <c r="K361" s="21">
        <f t="shared" si="63"/>
        <v>1</v>
      </c>
      <c r="L361" s="667"/>
      <c r="M361" s="21">
        <f t="shared" si="64"/>
        <v>1</v>
      </c>
      <c r="N361" s="667"/>
      <c r="O361" s="21">
        <f t="shared" si="65"/>
        <v>1</v>
      </c>
      <c r="P361" s="667" t="s">
        <v>3709</v>
      </c>
      <c r="Q361" s="21">
        <f t="shared" si="66"/>
        <v>1.03</v>
      </c>
      <c r="R361" s="663">
        <f t="shared" ca="1" si="67"/>
        <v>14616</v>
      </c>
      <c r="S361" s="316">
        <f t="shared" ca="1" si="58"/>
        <v>73</v>
      </c>
    </row>
    <row r="362" spans="1:19">
      <c r="A362" s="3520" t="str">
        <f>面积表!D357</f>
        <v>1416</v>
      </c>
      <c r="B362" s="54">
        <f>面积表!E357</f>
        <v>68.78</v>
      </c>
      <c r="C362" s="21">
        <f t="shared" si="59"/>
        <v>1.01</v>
      </c>
      <c r="D362" s="2806" t="s">
        <v>4020</v>
      </c>
      <c r="E362" s="21">
        <f t="shared" si="60"/>
        <v>1</v>
      </c>
      <c r="F362" s="667" t="s">
        <v>21</v>
      </c>
      <c r="G362" s="21">
        <f t="shared" si="61"/>
        <v>1</v>
      </c>
      <c r="H362" s="667">
        <v>3</v>
      </c>
      <c r="I362" s="21">
        <f t="shared" si="62"/>
        <v>1</v>
      </c>
      <c r="J362" s="667"/>
      <c r="K362" s="21">
        <f t="shared" si="63"/>
        <v>1</v>
      </c>
      <c r="L362" s="667"/>
      <c r="M362" s="21">
        <f t="shared" si="64"/>
        <v>1</v>
      </c>
      <c r="N362" s="667"/>
      <c r="O362" s="21">
        <f t="shared" si="65"/>
        <v>1</v>
      </c>
      <c r="P362" s="667" t="s">
        <v>3709</v>
      </c>
      <c r="Q362" s="21">
        <f t="shared" si="66"/>
        <v>1.03</v>
      </c>
      <c r="R362" s="663">
        <f t="shared" ca="1" si="67"/>
        <v>14762</v>
      </c>
      <c r="S362" s="316">
        <f t="shared" ca="1" si="58"/>
        <v>102</v>
      </c>
    </row>
    <row r="363" spans="1:19">
      <c r="A363" s="3520" t="str">
        <f>面积表!D358</f>
        <v>1417</v>
      </c>
      <c r="B363" s="54">
        <f>面积表!E358</f>
        <v>38.1</v>
      </c>
      <c r="C363" s="21">
        <f t="shared" si="59"/>
        <v>1</v>
      </c>
      <c r="D363" s="2806" t="s">
        <v>4020</v>
      </c>
      <c r="E363" s="21">
        <f t="shared" si="60"/>
        <v>1</v>
      </c>
      <c r="F363" s="667" t="s">
        <v>21</v>
      </c>
      <c r="G363" s="21">
        <f t="shared" si="61"/>
        <v>1</v>
      </c>
      <c r="H363" s="667">
        <v>3</v>
      </c>
      <c r="I363" s="21">
        <f t="shared" si="62"/>
        <v>1</v>
      </c>
      <c r="J363" s="667"/>
      <c r="K363" s="21">
        <f t="shared" si="63"/>
        <v>1</v>
      </c>
      <c r="L363" s="667"/>
      <c r="M363" s="21">
        <f t="shared" si="64"/>
        <v>1</v>
      </c>
      <c r="N363" s="667"/>
      <c r="O363" s="21">
        <f t="shared" si="65"/>
        <v>1</v>
      </c>
      <c r="P363" s="667" t="s">
        <v>3709</v>
      </c>
      <c r="Q363" s="21">
        <f t="shared" si="66"/>
        <v>1.03</v>
      </c>
      <c r="R363" s="663">
        <f t="shared" ca="1" si="67"/>
        <v>14616</v>
      </c>
      <c r="S363" s="316">
        <f t="shared" ca="1" si="58"/>
        <v>56</v>
      </c>
    </row>
    <row r="364" spans="1:19">
      <c r="A364" s="3520" t="str">
        <f>面积表!D359</f>
        <v>1418</v>
      </c>
      <c r="B364" s="54">
        <f>面积表!E359</f>
        <v>41.4</v>
      </c>
      <c r="C364" s="21">
        <f t="shared" si="59"/>
        <v>1</v>
      </c>
      <c r="D364" s="2806" t="s">
        <v>4020</v>
      </c>
      <c r="E364" s="21">
        <f t="shared" si="60"/>
        <v>1</v>
      </c>
      <c r="F364" s="667" t="s">
        <v>21</v>
      </c>
      <c r="G364" s="21">
        <f t="shared" si="61"/>
        <v>1</v>
      </c>
      <c r="H364" s="667">
        <v>3</v>
      </c>
      <c r="I364" s="21">
        <f t="shared" si="62"/>
        <v>1</v>
      </c>
      <c r="J364" s="667"/>
      <c r="K364" s="21">
        <f t="shared" si="63"/>
        <v>1</v>
      </c>
      <c r="L364" s="667"/>
      <c r="M364" s="21">
        <f t="shared" si="64"/>
        <v>1</v>
      </c>
      <c r="N364" s="667"/>
      <c r="O364" s="21">
        <f t="shared" si="65"/>
        <v>1</v>
      </c>
      <c r="P364" s="667" t="s">
        <v>3709</v>
      </c>
      <c r="Q364" s="21">
        <f t="shared" si="66"/>
        <v>1.03</v>
      </c>
      <c r="R364" s="663">
        <f t="shared" ca="1" si="67"/>
        <v>14616</v>
      </c>
      <c r="S364" s="316">
        <f t="shared" ca="1" si="58"/>
        <v>61</v>
      </c>
    </row>
    <row r="365" spans="1:19">
      <c r="A365" s="3520" t="str">
        <f>面积表!D360</f>
        <v>1419</v>
      </c>
      <c r="B365" s="54">
        <f>面积表!E360</f>
        <v>44.09</v>
      </c>
      <c r="C365" s="21">
        <f t="shared" si="59"/>
        <v>1</v>
      </c>
      <c r="D365" s="2806" t="s">
        <v>4020</v>
      </c>
      <c r="E365" s="21">
        <f t="shared" si="60"/>
        <v>1</v>
      </c>
      <c r="F365" s="667" t="s">
        <v>21</v>
      </c>
      <c r="G365" s="21">
        <f t="shared" si="61"/>
        <v>1</v>
      </c>
      <c r="H365" s="667">
        <v>3</v>
      </c>
      <c r="I365" s="21">
        <f t="shared" si="62"/>
        <v>1</v>
      </c>
      <c r="J365" s="667"/>
      <c r="K365" s="21">
        <f t="shared" si="63"/>
        <v>1</v>
      </c>
      <c r="L365" s="667"/>
      <c r="M365" s="21">
        <f t="shared" si="64"/>
        <v>1</v>
      </c>
      <c r="N365" s="667"/>
      <c r="O365" s="21">
        <f t="shared" si="65"/>
        <v>1</v>
      </c>
      <c r="P365" s="667" t="s">
        <v>3709</v>
      </c>
      <c r="Q365" s="21">
        <f t="shared" si="66"/>
        <v>1.03</v>
      </c>
      <c r="R365" s="663">
        <f t="shared" ca="1" si="67"/>
        <v>14616</v>
      </c>
      <c r="S365" s="316">
        <f t="shared" ca="1" si="58"/>
        <v>64</v>
      </c>
    </row>
    <row r="366" spans="1:19">
      <c r="A366" s="3520" t="str">
        <f>面积表!D361</f>
        <v>1420</v>
      </c>
      <c r="B366" s="54">
        <f>面积表!E361</f>
        <v>46.17</v>
      </c>
      <c r="C366" s="21">
        <f t="shared" si="59"/>
        <v>1</v>
      </c>
      <c r="D366" s="2806" t="s">
        <v>4020</v>
      </c>
      <c r="E366" s="21">
        <f t="shared" si="60"/>
        <v>1</v>
      </c>
      <c r="F366" s="667" t="s">
        <v>21</v>
      </c>
      <c r="G366" s="21">
        <f t="shared" si="61"/>
        <v>1</v>
      </c>
      <c r="H366" s="667">
        <v>3</v>
      </c>
      <c r="I366" s="21">
        <f t="shared" si="62"/>
        <v>1</v>
      </c>
      <c r="J366" s="667"/>
      <c r="K366" s="21">
        <f t="shared" si="63"/>
        <v>1</v>
      </c>
      <c r="L366" s="667"/>
      <c r="M366" s="21">
        <f t="shared" si="64"/>
        <v>1</v>
      </c>
      <c r="N366" s="667"/>
      <c r="O366" s="21">
        <f t="shared" si="65"/>
        <v>1</v>
      </c>
      <c r="P366" s="667" t="s">
        <v>3709</v>
      </c>
      <c r="Q366" s="21">
        <f t="shared" si="66"/>
        <v>1.03</v>
      </c>
      <c r="R366" s="663">
        <f t="shared" ca="1" si="67"/>
        <v>14616</v>
      </c>
      <c r="S366" s="316">
        <f t="shared" ca="1" si="58"/>
        <v>67</v>
      </c>
    </row>
    <row r="367" spans="1:19">
      <c r="A367" s="3520" t="str">
        <f>面积表!D362</f>
        <v>1421</v>
      </c>
      <c r="B367" s="54">
        <f>面积表!E362</f>
        <v>47.65</v>
      </c>
      <c r="C367" s="21">
        <f t="shared" si="59"/>
        <v>1</v>
      </c>
      <c r="D367" s="2806" t="s">
        <v>4020</v>
      </c>
      <c r="E367" s="21">
        <f t="shared" si="60"/>
        <v>1</v>
      </c>
      <c r="F367" s="667" t="s">
        <v>21</v>
      </c>
      <c r="G367" s="21">
        <f t="shared" si="61"/>
        <v>1</v>
      </c>
      <c r="H367" s="667">
        <v>3</v>
      </c>
      <c r="I367" s="21">
        <f t="shared" si="62"/>
        <v>1</v>
      </c>
      <c r="J367" s="667"/>
      <c r="K367" s="21">
        <f t="shared" si="63"/>
        <v>1</v>
      </c>
      <c r="L367" s="667"/>
      <c r="M367" s="21">
        <f t="shared" si="64"/>
        <v>1</v>
      </c>
      <c r="N367" s="667"/>
      <c r="O367" s="21">
        <f t="shared" si="65"/>
        <v>1</v>
      </c>
      <c r="P367" s="667" t="s">
        <v>3709</v>
      </c>
      <c r="Q367" s="21">
        <f t="shared" si="66"/>
        <v>1.03</v>
      </c>
      <c r="R367" s="663">
        <f t="shared" ca="1" si="67"/>
        <v>14616</v>
      </c>
      <c r="S367" s="316">
        <f t="shared" ca="1" si="58"/>
        <v>70</v>
      </c>
    </row>
    <row r="368" spans="1:19">
      <c r="A368" s="3520" t="str">
        <f>面积表!D363</f>
        <v>1422</v>
      </c>
      <c r="B368" s="54">
        <f>面积表!E363</f>
        <v>48.6</v>
      </c>
      <c r="C368" s="21">
        <f t="shared" si="59"/>
        <v>1</v>
      </c>
      <c r="D368" s="2806" t="s">
        <v>4020</v>
      </c>
      <c r="E368" s="21">
        <f t="shared" si="60"/>
        <v>1</v>
      </c>
      <c r="F368" s="667" t="s">
        <v>21</v>
      </c>
      <c r="G368" s="21">
        <f t="shared" si="61"/>
        <v>1</v>
      </c>
      <c r="H368" s="667">
        <v>3</v>
      </c>
      <c r="I368" s="21">
        <f t="shared" si="62"/>
        <v>1</v>
      </c>
      <c r="J368" s="667"/>
      <c r="K368" s="21">
        <f t="shared" si="63"/>
        <v>1</v>
      </c>
      <c r="L368" s="667"/>
      <c r="M368" s="21">
        <f t="shared" si="64"/>
        <v>1</v>
      </c>
      <c r="N368" s="667"/>
      <c r="O368" s="21">
        <f t="shared" si="65"/>
        <v>1</v>
      </c>
      <c r="P368" s="667" t="s">
        <v>3709</v>
      </c>
      <c r="Q368" s="21">
        <f t="shared" si="66"/>
        <v>1.03</v>
      </c>
      <c r="R368" s="663">
        <f t="shared" ca="1" si="67"/>
        <v>14616</v>
      </c>
      <c r="S368" s="316">
        <f t="shared" ca="1" si="58"/>
        <v>71</v>
      </c>
    </row>
    <row r="369" spans="1:19">
      <c r="A369" s="3520" t="str">
        <f>面积表!D364</f>
        <v>1423</v>
      </c>
      <c r="B369" s="54">
        <f>面积表!E364</f>
        <v>48.89</v>
      </c>
      <c r="C369" s="21">
        <f t="shared" si="59"/>
        <v>1</v>
      </c>
      <c r="D369" s="2806" t="s">
        <v>4020</v>
      </c>
      <c r="E369" s="21">
        <f t="shared" si="60"/>
        <v>1</v>
      </c>
      <c r="F369" s="667" t="s">
        <v>21</v>
      </c>
      <c r="G369" s="21">
        <f t="shared" si="61"/>
        <v>1</v>
      </c>
      <c r="H369" s="667">
        <v>3</v>
      </c>
      <c r="I369" s="21">
        <f t="shared" si="62"/>
        <v>1</v>
      </c>
      <c r="J369" s="667"/>
      <c r="K369" s="21">
        <f t="shared" si="63"/>
        <v>1</v>
      </c>
      <c r="L369" s="667"/>
      <c r="M369" s="21">
        <f t="shared" si="64"/>
        <v>1</v>
      </c>
      <c r="N369" s="667"/>
      <c r="O369" s="21">
        <f t="shared" si="65"/>
        <v>1</v>
      </c>
      <c r="P369" s="667" t="s">
        <v>3709</v>
      </c>
      <c r="Q369" s="21">
        <f t="shared" si="66"/>
        <v>1.03</v>
      </c>
      <c r="R369" s="663">
        <f t="shared" ca="1" si="67"/>
        <v>14616</v>
      </c>
      <c r="S369" s="316">
        <f t="shared" ca="1" si="58"/>
        <v>71</v>
      </c>
    </row>
    <row r="370" spans="1:19">
      <c r="A370" s="3520" t="str">
        <f>面积表!D365</f>
        <v>1424</v>
      </c>
      <c r="B370" s="54">
        <f>面积表!E365</f>
        <v>48.59</v>
      </c>
      <c r="C370" s="21">
        <f t="shared" si="59"/>
        <v>1</v>
      </c>
      <c r="D370" s="2806" t="s">
        <v>4020</v>
      </c>
      <c r="E370" s="21">
        <f t="shared" si="60"/>
        <v>1</v>
      </c>
      <c r="F370" s="667" t="s">
        <v>21</v>
      </c>
      <c r="G370" s="21">
        <f t="shared" si="61"/>
        <v>1</v>
      </c>
      <c r="H370" s="667">
        <v>3</v>
      </c>
      <c r="I370" s="21">
        <f t="shared" si="62"/>
        <v>1</v>
      </c>
      <c r="J370" s="667"/>
      <c r="K370" s="21">
        <f t="shared" si="63"/>
        <v>1</v>
      </c>
      <c r="L370" s="667"/>
      <c r="M370" s="21">
        <f t="shared" si="64"/>
        <v>1</v>
      </c>
      <c r="N370" s="667"/>
      <c r="O370" s="21">
        <f t="shared" si="65"/>
        <v>1</v>
      </c>
      <c r="P370" s="667" t="s">
        <v>3709</v>
      </c>
      <c r="Q370" s="21">
        <f t="shared" si="66"/>
        <v>1.03</v>
      </c>
      <c r="R370" s="663">
        <f t="shared" ca="1" si="67"/>
        <v>14616</v>
      </c>
      <c r="S370" s="316">
        <f t="shared" ca="1" si="58"/>
        <v>71</v>
      </c>
    </row>
    <row r="371" spans="1:19">
      <c r="A371" s="3520" t="str">
        <f>面积表!D366</f>
        <v>1425</v>
      </c>
      <c r="B371" s="54">
        <f>面积表!E366</f>
        <v>47.73</v>
      </c>
      <c r="C371" s="21">
        <f t="shared" si="59"/>
        <v>1</v>
      </c>
      <c r="D371" s="2806" t="s">
        <v>4020</v>
      </c>
      <c r="E371" s="21">
        <f t="shared" si="60"/>
        <v>1</v>
      </c>
      <c r="F371" s="667" t="s">
        <v>21</v>
      </c>
      <c r="G371" s="21">
        <f t="shared" si="61"/>
        <v>1</v>
      </c>
      <c r="H371" s="667">
        <v>3</v>
      </c>
      <c r="I371" s="21">
        <f t="shared" si="62"/>
        <v>1</v>
      </c>
      <c r="J371" s="667"/>
      <c r="K371" s="21">
        <f t="shared" si="63"/>
        <v>1</v>
      </c>
      <c r="L371" s="667"/>
      <c r="M371" s="21">
        <f t="shared" si="64"/>
        <v>1</v>
      </c>
      <c r="N371" s="667"/>
      <c r="O371" s="21">
        <f t="shared" si="65"/>
        <v>1</v>
      </c>
      <c r="P371" s="667" t="s">
        <v>3709</v>
      </c>
      <c r="Q371" s="21">
        <f t="shared" si="66"/>
        <v>1.03</v>
      </c>
      <c r="R371" s="663">
        <f t="shared" ca="1" si="67"/>
        <v>14616</v>
      </c>
      <c r="S371" s="316">
        <f t="shared" ca="1" si="58"/>
        <v>70</v>
      </c>
    </row>
    <row r="372" spans="1:19">
      <c r="A372" s="3520" t="str">
        <f>面积表!D367</f>
        <v>1426</v>
      </c>
      <c r="B372" s="54">
        <f>面积表!E367</f>
        <v>70.2</v>
      </c>
      <c r="C372" s="21">
        <f t="shared" si="59"/>
        <v>1.01</v>
      </c>
      <c r="D372" s="2806" t="s">
        <v>4020</v>
      </c>
      <c r="E372" s="21">
        <f t="shared" si="60"/>
        <v>1</v>
      </c>
      <c r="F372" s="667" t="s">
        <v>21</v>
      </c>
      <c r="G372" s="21">
        <f t="shared" si="61"/>
        <v>1</v>
      </c>
      <c r="H372" s="667">
        <v>3</v>
      </c>
      <c r="I372" s="21">
        <f t="shared" si="62"/>
        <v>1</v>
      </c>
      <c r="J372" s="667"/>
      <c r="K372" s="21">
        <f t="shared" si="63"/>
        <v>1</v>
      </c>
      <c r="L372" s="667"/>
      <c r="M372" s="21">
        <f t="shared" si="64"/>
        <v>1</v>
      </c>
      <c r="N372" s="667"/>
      <c r="O372" s="21">
        <f t="shared" si="65"/>
        <v>1</v>
      </c>
      <c r="P372" s="667" t="s">
        <v>3709</v>
      </c>
      <c r="Q372" s="21">
        <f t="shared" si="66"/>
        <v>1.03</v>
      </c>
      <c r="R372" s="663">
        <f t="shared" ca="1" si="67"/>
        <v>14762</v>
      </c>
      <c r="S372" s="316">
        <f t="shared" ca="1" si="58"/>
        <v>104</v>
      </c>
    </row>
    <row r="373" spans="1:19">
      <c r="A373" s="3520" t="str">
        <f>面积表!D368</f>
        <v>1501</v>
      </c>
      <c r="B373" s="54">
        <f>面积表!E368</f>
        <v>51.46</v>
      </c>
      <c r="C373" s="21">
        <f t="shared" si="59"/>
        <v>1</v>
      </c>
      <c r="D373" s="2806" t="s">
        <v>4020</v>
      </c>
      <c r="E373" s="21">
        <f t="shared" si="60"/>
        <v>1</v>
      </c>
      <c r="F373" s="667" t="s">
        <v>21</v>
      </c>
      <c r="G373" s="21">
        <f t="shared" si="61"/>
        <v>1</v>
      </c>
      <c r="H373" s="667">
        <v>3</v>
      </c>
      <c r="I373" s="21">
        <f t="shared" si="62"/>
        <v>1</v>
      </c>
      <c r="J373" s="667"/>
      <c r="K373" s="21">
        <f t="shared" si="63"/>
        <v>1</v>
      </c>
      <c r="L373" s="667"/>
      <c r="M373" s="21">
        <f t="shared" si="64"/>
        <v>1</v>
      </c>
      <c r="N373" s="667"/>
      <c r="O373" s="21">
        <f t="shared" si="65"/>
        <v>1</v>
      </c>
      <c r="P373" s="667" t="s">
        <v>3709</v>
      </c>
      <c r="Q373" s="21">
        <f t="shared" si="66"/>
        <v>1.03</v>
      </c>
      <c r="R373" s="663">
        <f t="shared" ca="1" si="67"/>
        <v>14616</v>
      </c>
      <c r="S373" s="316">
        <f t="shared" ca="1" si="58"/>
        <v>75</v>
      </c>
    </row>
    <row r="374" spans="1:19">
      <c r="A374" s="3520" t="str">
        <f>面积表!D369</f>
        <v>1502</v>
      </c>
      <c r="B374" s="54">
        <f>面积表!E369</f>
        <v>49.62</v>
      </c>
      <c r="C374" s="21">
        <f t="shared" si="59"/>
        <v>1</v>
      </c>
      <c r="D374" s="2806" t="s">
        <v>4020</v>
      </c>
      <c r="E374" s="21">
        <f t="shared" si="60"/>
        <v>1</v>
      </c>
      <c r="F374" s="667" t="s">
        <v>21</v>
      </c>
      <c r="G374" s="21">
        <f t="shared" si="61"/>
        <v>1</v>
      </c>
      <c r="H374" s="667">
        <v>3</v>
      </c>
      <c r="I374" s="21">
        <f t="shared" si="62"/>
        <v>1</v>
      </c>
      <c r="J374" s="667"/>
      <c r="K374" s="21">
        <f t="shared" si="63"/>
        <v>1</v>
      </c>
      <c r="L374" s="667"/>
      <c r="M374" s="21">
        <f t="shared" si="64"/>
        <v>1</v>
      </c>
      <c r="N374" s="667"/>
      <c r="O374" s="21">
        <f t="shared" si="65"/>
        <v>1</v>
      </c>
      <c r="P374" s="667" t="s">
        <v>3709</v>
      </c>
      <c r="Q374" s="21">
        <f t="shared" si="66"/>
        <v>1.03</v>
      </c>
      <c r="R374" s="663">
        <f t="shared" ca="1" si="67"/>
        <v>14616</v>
      </c>
      <c r="S374" s="316">
        <f t="shared" ca="1" si="58"/>
        <v>73</v>
      </c>
    </row>
    <row r="375" spans="1:19">
      <c r="A375" s="3520" t="str">
        <f>面积表!D370</f>
        <v>1503</v>
      </c>
      <c r="B375" s="54">
        <f>面积表!E370</f>
        <v>49.62</v>
      </c>
      <c r="C375" s="21">
        <f t="shared" si="59"/>
        <v>1</v>
      </c>
      <c r="D375" s="2806" t="s">
        <v>4020</v>
      </c>
      <c r="E375" s="21">
        <f t="shared" si="60"/>
        <v>1</v>
      </c>
      <c r="F375" s="667" t="s">
        <v>21</v>
      </c>
      <c r="G375" s="21">
        <f t="shared" si="61"/>
        <v>1</v>
      </c>
      <c r="H375" s="667">
        <v>3</v>
      </c>
      <c r="I375" s="21">
        <f t="shared" si="62"/>
        <v>1</v>
      </c>
      <c r="J375" s="667"/>
      <c r="K375" s="21">
        <f t="shared" si="63"/>
        <v>1</v>
      </c>
      <c r="L375" s="667"/>
      <c r="M375" s="21">
        <f t="shared" si="64"/>
        <v>1</v>
      </c>
      <c r="N375" s="667"/>
      <c r="O375" s="21">
        <f t="shared" si="65"/>
        <v>1</v>
      </c>
      <c r="P375" s="667" t="s">
        <v>3709</v>
      </c>
      <c r="Q375" s="21">
        <f t="shared" si="66"/>
        <v>1.03</v>
      </c>
      <c r="R375" s="663">
        <f t="shared" ca="1" si="67"/>
        <v>14616</v>
      </c>
      <c r="S375" s="316">
        <f t="shared" ca="1" si="58"/>
        <v>73</v>
      </c>
    </row>
    <row r="376" spans="1:19">
      <c r="A376" s="3520" t="str">
        <f>面积表!D371</f>
        <v>1504</v>
      </c>
      <c r="B376" s="54">
        <f>面积表!E371</f>
        <v>49.62</v>
      </c>
      <c r="C376" s="21">
        <f t="shared" si="59"/>
        <v>1</v>
      </c>
      <c r="D376" s="2806" t="s">
        <v>4020</v>
      </c>
      <c r="E376" s="21">
        <f t="shared" si="60"/>
        <v>1</v>
      </c>
      <c r="F376" s="667" t="s">
        <v>21</v>
      </c>
      <c r="G376" s="21">
        <f t="shared" si="61"/>
        <v>1</v>
      </c>
      <c r="H376" s="667">
        <v>3</v>
      </c>
      <c r="I376" s="21">
        <f t="shared" si="62"/>
        <v>1</v>
      </c>
      <c r="J376" s="667"/>
      <c r="K376" s="21">
        <f t="shared" si="63"/>
        <v>1</v>
      </c>
      <c r="L376" s="667"/>
      <c r="M376" s="21">
        <f t="shared" si="64"/>
        <v>1</v>
      </c>
      <c r="N376" s="667"/>
      <c r="O376" s="21">
        <f t="shared" si="65"/>
        <v>1</v>
      </c>
      <c r="P376" s="667" t="s">
        <v>3709</v>
      </c>
      <c r="Q376" s="21">
        <f t="shared" si="66"/>
        <v>1.03</v>
      </c>
      <c r="R376" s="663">
        <f t="shared" ca="1" si="67"/>
        <v>14616</v>
      </c>
      <c r="S376" s="316">
        <f t="shared" ca="1" si="58"/>
        <v>73</v>
      </c>
    </row>
    <row r="377" spans="1:19">
      <c r="A377" s="3520" t="str">
        <f>面积表!D372</f>
        <v>1505</v>
      </c>
      <c r="B377" s="54">
        <f>面积表!E372</f>
        <v>49.62</v>
      </c>
      <c r="C377" s="21">
        <f t="shared" si="59"/>
        <v>1</v>
      </c>
      <c r="D377" s="2806" t="s">
        <v>4020</v>
      </c>
      <c r="E377" s="21">
        <f t="shared" si="60"/>
        <v>1</v>
      </c>
      <c r="F377" s="667" t="s">
        <v>21</v>
      </c>
      <c r="G377" s="21">
        <f t="shared" si="61"/>
        <v>1</v>
      </c>
      <c r="H377" s="667">
        <v>3</v>
      </c>
      <c r="I377" s="21">
        <f t="shared" si="62"/>
        <v>1</v>
      </c>
      <c r="J377" s="667"/>
      <c r="K377" s="21">
        <f t="shared" si="63"/>
        <v>1</v>
      </c>
      <c r="L377" s="667"/>
      <c r="M377" s="21">
        <f t="shared" si="64"/>
        <v>1</v>
      </c>
      <c r="N377" s="667"/>
      <c r="O377" s="21">
        <f t="shared" si="65"/>
        <v>1</v>
      </c>
      <c r="P377" s="667" t="s">
        <v>3709</v>
      </c>
      <c r="Q377" s="21">
        <f t="shared" si="66"/>
        <v>1.03</v>
      </c>
      <c r="R377" s="663">
        <f t="shared" ca="1" si="67"/>
        <v>14616</v>
      </c>
      <c r="S377" s="316">
        <f t="shared" ca="1" si="58"/>
        <v>73</v>
      </c>
    </row>
    <row r="378" spans="1:19">
      <c r="A378" s="3520" t="str">
        <f>面积表!D373</f>
        <v>1506</v>
      </c>
      <c r="B378" s="54">
        <f>面积表!E373</f>
        <v>49.62</v>
      </c>
      <c r="C378" s="21">
        <f t="shared" si="59"/>
        <v>1</v>
      </c>
      <c r="D378" s="2806" t="s">
        <v>4020</v>
      </c>
      <c r="E378" s="21">
        <f t="shared" si="60"/>
        <v>1</v>
      </c>
      <c r="F378" s="667" t="s">
        <v>21</v>
      </c>
      <c r="G378" s="21">
        <f t="shared" si="61"/>
        <v>1</v>
      </c>
      <c r="H378" s="667">
        <v>3</v>
      </c>
      <c r="I378" s="21">
        <f t="shared" si="62"/>
        <v>1</v>
      </c>
      <c r="J378" s="667"/>
      <c r="K378" s="21">
        <f t="shared" si="63"/>
        <v>1</v>
      </c>
      <c r="L378" s="667"/>
      <c r="M378" s="21">
        <f t="shared" si="64"/>
        <v>1</v>
      </c>
      <c r="N378" s="667"/>
      <c r="O378" s="21">
        <f t="shared" si="65"/>
        <v>1</v>
      </c>
      <c r="P378" s="667" t="s">
        <v>3709</v>
      </c>
      <c r="Q378" s="21">
        <f t="shared" si="66"/>
        <v>1.03</v>
      </c>
      <c r="R378" s="663">
        <f t="shared" ca="1" si="67"/>
        <v>14616</v>
      </c>
      <c r="S378" s="316">
        <f t="shared" ca="1" si="58"/>
        <v>73</v>
      </c>
    </row>
    <row r="379" spans="1:19">
      <c r="A379" s="3520" t="str">
        <f>面积表!D374</f>
        <v>1507</v>
      </c>
      <c r="B379" s="54">
        <f>面积表!E374</f>
        <v>49.62</v>
      </c>
      <c r="C379" s="21">
        <f t="shared" si="59"/>
        <v>1</v>
      </c>
      <c r="D379" s="2806" t="s">
        <v>4020</v>
      </c>
      <c r="E379" s="21">
        <f t="shared" si="60"/>
        <v>1</v>
      </c>
      <c r="F379" s="667" t="s">
        <v>21</v>
      </c>
      <c r="G379" s="21">
        <f t="shared" si="61"/>
        <v>1</v>
      </c>
      <c r="H379" s="667">
        <v>3</v>
      </c>
      <c r="I379" s="21">
        <f t="shared" si="62"/>
        <v>1</v>
      </c>
      <c r="J379" s="667"/>
      <c r="K379" s="21">
        <f t="shared" si="63"/>
        <v>1</v>
      </c>
      <c r="L379" s="667"/>
      <c r="M379" s="21">
        <f t="shared" si="64"/>
        <v>1</v>
      </c>
      <c r="N379" s="667"/>
      <c r="O379" s="21">
        <f t="shared" si="65"/>
        <v>1</v>
      </c>
      <c r="P379" s="667" t="s">
        <v>3709</v>
      </c>
      <c r="Q379" s="21">
        <f t="shared" si="66"/>
        <v>1.03</v>
      </c>
      <c r="R379" s="663">
        <f t="shared" ca="1" si="67"/>
        <v>14616</v>
      </c>
      <c r="S379" s="316">
        <f t="shared" ca="1" si="58"/>
        <v>73</v>
      </c>
    </row>
    <row r="380" spans="1:19">
      <c r="A380" s="3520" t="str">
        <f>面积表!D375</f>
        <v>1508</v>
      </c>
      <c r="B380" s="54">
        <f>面积表!E375</f>
        <v>49.62</v>
      </c>
      <c r="C380" s="21">
        <f t="shared" si="59"/>
        <v>1</v>
      </c>
      <c r="D380" s="2806" t="s">
        <v>4020</v>
      </c>
      <c r="E380" s="21">
        <f t="shared" si="60"/>
        <v>1</v>
      </c>
      <c r="F380" s="667" t="s">
        <v>21</v>
      </c>
      <c r="G380" s="21">
        <f t="shared" si="61"/>
        <v>1</v>
      </c>
      <c r="H380" s="667">
        <v>3</v>
      </c>
      <c r="I380" s="21">
        <f t="shared" si="62"/>
        <v>1</v>
      </c>
      <c r="J380" s="667"/>
      <c r="K380" s="21">
        <f t="shared" si="63"/>
        <v>1</v>
      </c>
      <c r="L380" s="667"/>
      <c r="M380" s="21">
        <f t="shared" si="64"/>
        <v>1</v>
      </c>
      <c r="N380" s="667"/>
      <c r="O380" s="21">
        <f t="shared" si="65"/>
        <v>1</v>
      </c>
      <c r="P380" s="667" t="s">
        <v>3709</v>
      </c>
      <c r="Q380" s="21">
        <f t="shared" si="66"/>
        <v>1.03</v>
      </c>
      <c r="R380" s="663">
        <f t="shared" ca="1" si="67"/>
        <v>14616</v>
      </c>
      <c r="S380" s="316">
        <f t="shared" ca="1" si="58"/>
        <v>73</v>
      </c>
    </row>
    <row r="381" spans="1:19">
      <c r="A381" s="3520" t="str">
        <f>面积表!D376</f>
        <v>1509</v>
      </c>
      <c r="B381" s="54">
        <f>面积表!E376</f>
        <v>49.62</v>
      </c>
      <c r="C381" s="21">
        <f t="shared" si="59"/>
        <v>1</v>
      </c>
      <c r="D381" s="2806" t="s">
        <v>4020</v>
      </c>
      <c r="E381" s="21">
        <f t="shared" si="60"/>
        <v>1</v>
      </c>
      <c r="F381" s="667" t="s">
        <v>21</v>
      </c>
      <c r="G381" s="21">
        <f t="shared" si="61"/>
        <v>1</v>
      </c>
      <c r="H381" s="667">
        <v>3</v>
      </c>
      <c r="I381" s="21">
        <f t="shared" si="62"/>
        <v>1</v>
      </c>
      <c r="J381" s="667"/>
      <c r="K381" s="21">
        <f t="shared" si="63"/>
        <v>1</v>
      </c>
      <c r="L381" s="667"/>
      <c r="M381" s="21">
        <f t="shared" si="64"/>
        <v>1</v>
      </c>
      <c r="N381" s="667"/>
      <c r="O381" s="21">
        <f t="shared" si="65"/>
        <v>1</v>
      </c>
      <c r="P381" s="667" t="s">
        <v>3709</v>
      </c>
      <c r="Q381" s="21">
        <f t="shared" si="66"/>
        <v>1.03</v>
      </c>
      <c r="R381" s="663">
        <f t="shared" ca="1" si="67"/>
        <v>14616</v>
      </c>
      <c r="S381" s="316">
        <f t="shared" ca="1" si="58"/>
        <v>73</v>
      </c>
    </row>
    <row r="382" spans="1:19">
      <c r="A382" s="3520" t="str">
        <f>面积表!D377</f>
        <v>1510</v>
      </c>
      <c r="B382" s="54">
        <f>面积表!E377</f>
        <v>49.62</v>
      </c>
      <c r="C382" s="21">
        <f t="shared" si="59"/>
        <v>1</v>
      </c>
      <c r="D382" s="2806" t="s">
        <v>4020</v>
      </c>
      <c r="E382" s="21">
        <f t="shared" si="60"/>
        <v>1</v>
      </c>
      <c r="F382" s="667" t="s">
        <v>21</v>
      </c>
      <c r="G382" s="21">
        <f t="shared" si="61"/>
        <v>1</v>
      </c>
      <c r="H382" s="667">
        <v>3</v>
      </c>
      <c r="I382" s="21">
        <f t="shared" si="62"/>
        <v>1</v>
      </c>
      <c r="J382" s="667"/>
      <c r="K382" s="21">
        <f t="shared" si="63"/>
        <v>1</v>
      </c>
      <c r="L382" s="667"/>
      <c r="M382" s="21">
        <f t="shared" si="64"/>
        <v>1</v>
      </c>
      <c r="N382" s="667"/>
      <c r="O382" s="21">
        <f t="shared" si="65"/>
        <v>1</v>
      </c>
      <c r="P382" s="667" t="s">
        <v>3709</v>
      </c>
      <c r="Q382" s="21">
        <f t="shared" si="66"/>
        <v>1.03</v>
      </c>
      <c r="R382" s="663">
        <f t="shared" ca="1" si="67"/>
        <v>14616</v>
      </c>
      <c r="S382" s="316">
        <f t="shared" ca="1" si="58"/>
        <v>73</v>
      </c>
    </row>
    <row r="383" spans="1:19">
      <c r="A383" s="3520" t="str">
        <f>面积表!D378</f>
        <v>1511</v>
      </c>
      <c r="B383" s="54">
        <f>面积表!E378</f>
        <v>49.62</v>
      </c>
      <c r="C383" s="21">
        <f t="shared" si="59"/>
        <v>1</v>
      </c>
      <c r="D383" s="2806" t="s">
        <v>4020</v>
      </c>
      <c r="E383" s="21">
        <f t="shared" si="60"/>
        <v>1</v>
      </c>
      <c r="F383" s="667" t="s">
        <v>21</v>
      </c>
      <c r="G383" s="21">
        <f t="shared" si="61"/>
        <v>1</v>
      </c>
      <c r="H383" s="667">
        <v>3</v>
      </c>
      <c r="I383" s="21">
        <f t="shared" si="62"/>
        <v>1</v>
      </c>
      <c r="J383" s="667"/>
      <c r="K383" s="21">
        <f t="shared" si="63"/>
        <v>1</v>
      </c>
      <c r="L383" s="667"/>
      <c r="M383" s="21">
        <f t="shared" si="64"/>
        <v>1</v>
      </c>
      <c r="N383" s="667"/>
      <c r="O383" s="21">
        <f t="shared" si="65"/>
        <v>1</v>
      </c>
      <c r="P383" s="667" t="s">
        <v>3709</v>
      </c>
      <c r="Q383" s="21">
        <f t="shared" si="66"/>
        <v>1.03</v>
      </c>
      <c r="R383" s="663">
        <f t="shared" ca="1" si="67"/>
        <v>14616</v>
      </c>
      <c r="S383" s="316">
        <f t="shared" ca="1" si="58"/>
        <v>73</v>
      </c>
    </row>
    <row r="384" spans="1:19">
      <c r="A384" s="3520" t="str">
        <f>面积表!D379</f>
        <v>1512</v>
      </c>
      <c r="B384" s="54">
        <f>面积表!E379</f>
        <v>49.62</v>
      </c>
      <c r="C384" s="21">
        <f t="shared" si="59"/>
        <v>1</v>
      </c>
      <c r="D384" s="2806" t="s">
        <v>4020</v>
      </c>
      <c r="E384" s="21">
        <f t="shared" si="60"/>
        <v>1</v>
      </c>
      <c r="F384" s="667" t="s">
        <v>21</v>
      </c>
      <c r="G384" s="21">
        <f t="shared" si="61"/>
        <v>1</v>
      </c>
      <c r="H384" s="667">
        <v>3</v>
      </c>
      <c r="I384" s="21">
        <f t="shared" si="62"/>
        <v>1</v>
      </c>
      <c r="J384" s="667"/>
      <c r="K384" s="21">
        <f t="shared" si="63"/>
        <v>1</v>
      </c>
      <c r="L384" s="667"/>
      <c r="M384" s="21">
        <f t="shared" si="64"/>
        <v>1</v>
      </c>
      <c r="N384" s="667"/>
      <c r="O384" s="21">
        <f t="shared" si="65"/>
        <v>1</v>
      </c>
      <c r="P384" s="667" t="s">
        <v>3709</v>
      </c>
      <c r="Q384" s="21">
        <f t="shared" si="66"/>
        <v>1.03</v>
      </c>
      <c r="R384" s="663">
        <f t="shared" ca="1" si="67"/>
        <v>14616</v>
      </c>
      <c r="S384" s="316">
        <f t="shared" ca="1" si="58"/>
        <v>73</v>
      </c>
    </row>
    <row r="385" spans="1:19">
      <c r="A385" s="3520" t="str">
        <f>面积表!D380</f>
        <v>1513</v>
      </c>
      <c r="B385" s="54">
        <f>面积表!E380</f>
        <v>49.62</v>
      </c>
      <c r="C385" s="21">
        <f t="shared" si="59"/>
        <v>1</v>
      </c>
      <c r="D385" s="2806" t="s">
        <v>4020</v>
      </c>
      <c r="E385" s="21">
        <f t="shared" si="60"/>
        <v>1</v>
      </c>
      <c r="F385" s="667" t="s">
        <v>21</v>
      </c>
      <c r="G385" s="21">
        <f t="shared" si="61"/>
        <v>1</v>
      </c>
      <c r="H385" s="667">
        <v>3</v>
      </c>
      <c r="I385" s="21">
        <f t="shared" si="62"/>
        <v>1</v>
      </c>
      <c r="J385" s="667"/>
      <c r="K385" s="21">
        <f t="shared" si="63"/>
        <v>1</v>
      </c>
      <c r="L385" s="667"/>
      <c r="M385" s="21">
        <f t="shared" si="64"/>
        <v>1</v>
      </c>
      <c r="N385" s="667"/>
      <c r="O385" s="21">
        <f t="shared" si="65"/>
        <v>1</v>
      </c>
      <c r="P385" s="667" t="s">
        <v>3709</v>
      </c>
      <c r="Q385" s="21">
        <f t="shared" si="66"/>
        <v>1.03</v>
      </c>
      <c r="R385" s="663">
        <f t="shared" ca="1" si="67"/>
        <v>14616</v>
      </c>
      <c r="S385" s="316">
        <f t="shared" ref="S385:S422" ca="1" si="68">ROUND(R385*B385/10000,0)</f>
        <v>73</v>
      </c>
    </row>
    <row r="386" spans="1:19">
      <c r="A386" s="3520" t="str">
        <f>面积表!D381</f>
        <v>1514</v>
      </c>
      <c r="B386" s="54">
        <f>面积表!E381</f>
        <v>49.62</v>
      </c>
      <c r="C386" s="21">
        <f t="shared" si="59"/>
        <v>1</v>
      </c>
      <c r="D386" s="2806" t="s">
        <v>4020</v>
      </c>
      <c r="E386" s="21">
        <f t="shared" si="60"/>
        <v>1</v>
      </c>
      <c r="F386" s="667" t="s">
        <v>21</v>
      </c>
      <c r="G386" s="21">
        <f t="shared" si="61"/>
        <v>1</v>
      </c>
      <c r="H386" s="667">
        <v>3</v>
      </c>
      <c r="I386" s="21">
        <f t="shared" si="62"/>
        <v>1</v>
      </c>
      <c r="J386" s="667"/>
      <c r="K386" s="21">
        <f t="shared" si="63"/>
        <v>1</v>
      </c>
      <c r="L386" s="667"/>
      <c r="M386" s="21">
        <f t="shared" si="64"/>
        <v>1</v>
      </c>
      <c r="N386" s="667"/>
      <c r="O386" s="21">
        <f t="shared" si="65"/>
        <v>1</v>
      </c>
      <c r="P386" s="667" t="s">
        <v>3709</v>
      </c>
      <c r="Q386" s="21">
        <f t="shared" si="66"/>
        <v>1.03</v>
      </c>
      <c r="R386" s="663">
        <f t="shared" ca="1" si="67"/>
        <v>14616</v>
      </c>
      <c r="S386" s="316">
        <f t="shared" ca="1" si="68"/>
        <v>73</v>
      </c>
    </row>
    <row r="387" spans="1:19">
      <c r="A387" s="3520" t="str">
        <f>面积表!D382</f>
        <v>1515</v>
      </c>
      <c r="B387" s="54">
        <f>面积表!E382</f>
        <v>49.62</v>
      </c>
      <c r="C387" s="21">
        <f t="shared" si="59"/>
        <v>1</v>
      </c>
      <c r="D387" s="2806" t="s">
        <v>4020</v>
      </c>
      <c r="E387" s="21">
        <f t="shared" si="60"/>
        <v>1</v>
      </c>
      <c r="F387" s="667" t="s">
        <v>21</v>
      </c>
      <c r="G387" s="21">
        <f t="shared" si="61"/>
        <v>1</v>
      </c>
      <c r="H387" s="667">
        <v>3</v>
      </c>
      <c r="I387" s="21">
        <f t="shared" si="62"/>
        <v>1</v>
      </c>
      <c r="J387" s="667"/>
      <c r="K387" s="21">
        <f t="shared" si="63"/>
        <v>1</v>
      </c>
      <c r="L387" s="667"/>
      <c r="M387" s="21">
        <f t="shared" si="64"/>
        <v>1</v>
      </c>
      <c r="N387" s="667"/>
      <c r="O387" s="21">
        <f t="shared" si="65"/>
        <v>1</v>
      </c>
      <c r="P387" s="667" t="s">
        <v>3709</v>
      </c>
      <c r="Q387" s="21">
        <f t="shared" si="66"/>
        <v>1.03</v>
      </c>
      <c r="R387" s="663">
        <f t="shared" ca="1" si="67"/>
        <v>14616</v>
      </c>
      <c r="S387" s="316">
        <f t="shared" ca="1" si="68"/>
        <v>73</v>
      </c>
    </row>
    <row r="388" spans="1:19">
      <c r="A388" s="3520" t="str">
        <f>面积表!D383</f>
        <v>1516</v>
      </c>
      <c r="B388" s="54">
        <f>面积表!E383</f>
        <v>68.78</v>
      </c>
      <c r="C388" s="21">
        <f t="shared" si="59"/>
        <v>1.01</v>
      </c>
      <c r="D388" s="2806" t="s">
        <v>4020</v>
      </c>
      <c r="E388" s="21">
        <f t="shared" si="60"/>
        <v>1</v>
      </c>
      <c r="F388" s="667" t="s">
        <v>21</v>
      </c>
      <c r="G388" s="21">
        <f t="shared" si="61"/>
        <v>1</v>
      </c>
      <c r="H388" s="667">
        <v>3</v>
      </c>
      <c r="I388" s="21">
        <f t="shared" si="62"/>
        <v>1</v>
      </c>
      <c r="J388" s="667"/>
      <c r="K388" s="21">
        <f t="shared" si="63"/>
        <v>1</v>
      </c>
      <c r="L388" s="667"/>
      <c r="M388" s="21">
        <f t="shared" si="64"/>
        <v>1</v>
      </c>
      <c r="N388" s="667"/>
      <c r="O388" s="21">
        <f t="shared" si="65"/>
        <v>1</v>
      </c>
      <c r="P388" s="667" t="s">
        <v>3709</v>
      </c>
      <c r="Q388" s="21">
        <f t="shared" si="66"/>
        <v>1.03</v>
      </c>
      <c r="R388" s="663">
        <f t="shared" ca="1" si="67"/>
        <v>14762</v>
      </c>
      <c r="S388" s="316">
        <f t="shared" ca="1" si="68"/>
        <v>102</v>
      </c>
    </row>
    <row r="389" spans="1:19">
      <c r="A389" s="3520" t="str">
        <f>面积表!D384</f>
        <v>1517</v>
      </c>
      <c r="B389" s="54">
        <f>面积表!E384</f>
        <v>38.1</v>
      </c>
      <c r="C389" s="21">
        <f t="shared" si="59"/>
        <v>1</v>
      </c>
      <c r="D389" s="2806" t="s">
        <v>4020</v>
      </c>
      <c r="E389" s="21">
        <f t="shared" si="60"/>
        <v>1</v>
      </c>
      <c r="F389" s="667" t="s">
        <v>21</v>
      </c>
      <c r="G389" s="21">
        <f t="shared" si="61"/>
        <v>1</v>
      </c>
      <c r="H389" s="667">
        <v>3</v>
      </c>
      <c r="I389" s="21">
        <f t="shared" si="62"/>
        <v>1</v>
      </c>
      <c r="J389" s="667"/>
      <c r="K389" s="21">
        <f t="shared" si="63"/>
        <v>1</v>
      </c>
      <c r="L389" s="667"/>
      <c r="M389" s="21">
        <f t="shared" si="64"/>
        <v>1</v>
      </c>
      <c r="N389" s="667"/>
      <c r="O389" s="21">
        <f t="shared" si="65"/>
        <v>1</v>
      </c>
      <c r="P389" s="667" t="s">
        <v>3709</v>
      </c>
      <c r="Q389" s="21">
        <f t="shared" si="66"/>
        <v>1.03</v>
      </c>
      <c r="R389" s="663">
        <f t="shared" ca="1" si="67"/>
        <v>14616</v>
      </c>
      <c r="S389" s="316">
        <f t="shared" ca="1" si="68"/>
        <v>56</v>
      </c>
    </row>
    <row r="390" spans="1:19">
      <c r="A390" s="3520" t="str">
        <f>面积表!D385</f>
        <v>1518</v>
      </c>
      <c r="B390" s="54">
        <f>面积表!E385</f>
        <v>41.4</v>
      </c>
      <c r="C390" s="21">
        <f t="shared" si="59"/>
        <v>1</v>
      </c>
      <c r="D390" s="2806" t="s">
        <v>4020</v>
      </c>
      <c r="E390" s="21">
        <f t="shared" si="60"/>
        <v>1</v>
      </c>
      <c r="F390" s="667" t="s">
        <v>21</v>
      </c>
      <c r="G390" s="21">
        <f t="shared" si="61"/>
        <v>1</v>
      </c>
      <c r="H390" s="667">
        <v>3</v>
      </c>
      <c r="I390" s="21">
        <f t="shared" si="62"/>
        <v>1</v>
      </c>
      <c r="J390" s="667"/>
      <c r="K390" s="21">
        <f t="shared" si="63"/>
        <v>1</v>
      </c>
      <c r="L390" s="667"/>
      <c r="M390" s="21">
        <f t="shared" si="64"/>
        <v>1</v>
      </c>
      <c r="N390" s="667"/>
      <c r="O390" s="21">
        <f t="shared" si="65"/>
        <v>1</v>
      </c>
      <c r="P390" s="667" t="s">
        <v>3709</v>
      </c>
      <c r="Q390" s="21">
        <f t="shared" si="66"/>
        <v>1.03</v>
      </c>
      <c r="R390" s="663">
        <f t="shared" ca="1" si="67"/>
        <v>14616</v>
      </c>
      <c r="S390" s="316">
        <f t="shared" ca="1" si="68"/>
        <v>61</v>
      </c>
    </row>
    <row r="391" spans="1:19">
      <c r="A391" s="3520" t="str">
        <f>面积表!D386</f>
        <v>1519</v>
      </c>
      <c r="B391" s="54">
        <f>面积表!E386</f>
        <v>44.09</v>
      </c>
      <c r="C391" s="21">
        <f t="shared" si="59"/>
        <v>1</v>
      </c>
      <c r="D391" s="2806" t="s">
        <v>4020</v>
      </c>
      <c r="E391" s="21">
        <f t="shared" si="60"/>
        <v>1</v>
      </c>
      <c r="F391" s="667" t="s">
        <v>21</v>
      </c>
      <c r="G391" s="21">
        <f t="shared" si="61"/>
        <v>1</v>
      </c>
      <c r="H391" s="667">
        <v>3</v>
      </c>
      <c r="I391" s="21">
        <f t="shared" si="62"/>
        <v>1</v>
      </c>
      <c r="J391" s="667"/>
      <c r="K391" s="21">
        <f t="shared" si="63"/>
        <v>1</v>
      </c>
      <c r="L391" s="667"/>
      <c r="M391" s="21">
        <f t="shared" si="64"/>
        <v>1</v>
      </c>
      <c r="N391" s="667"/>
      <c r="O391" s="21">
        <f t="shared" si="65"/>
        <v>1</v>
      </c>
      <c r="P391" s="667" t="s">
        <v>3709</v>
      </c>
      <c r="Q391" s="21">
        <f t="shared" si="66"/>
        <v>1.03</v>
      </c>
      <c r="R391" s="663">
        <f t="shared" ca="1" si="67"/>
        <v>14616</v>
      </c>
      <c r="S391" s="316">
        <f t="shared" ca="1" si="68"/>
        <v>64</v>
      </c>
    </row>
    <row r="392" spans="1:19">
      <c r="A392" s="3520" t="str">
        <f>面积表!D387</f>
        <v>1520</v>
      </c>
      <c r="B392" s="54">
        <f>面积表!E387</f>
        <v>46.17</v>
      </c>
      <c r="C392" s="21">
        <f t="shared" si="59"/>
        <v>1</v>
      </c>
      <c r="D392" s="2806" t="s">
        <v>4020</v>
      </c>
      <c r="E392" s="21">
        <f t="shared" si="60"/>
        <v>1</v>
      </c>
      <c r="F392" s="667" t="s">
        <v>21</v>
      </c>
      <c r="G392" s="21">
        <f t="shared" si="61"/>
        <v>1</v>
      </c>
      <c r="H392" s="667">
        <v>3</v>
      </c>
      <c r="I392" s="21">
        <f t="shared" si="62"/>
        <v>1</v>
      </c>
      <c r="J392" s="667"/>
      <c r="K392" s="21">
        <f t="shared" si="63"/>
        <v>1</v>
      </c>
      <c r="L392" s="667"/>
      <c r="M392" s="21">
        <f t="shared" si="64"/>
        <v>1</v>
      </c>
      <c r="N392" s="667"/>
      <c r="O392" s="21">
        <f t="shared" si="65"/>
        <v>1</v>
      </c>
      <c r="P392" s="667" t="s">
        <v>3709</v>
      </c>
      <c r="Q392" s="21">
        <f t="shared" si="66"/>
        <v>1.03</v>
      </c>
      <c r="R392" s="663">
        <f t="shared" ca="1" si="67"/>
        <v>14616</v>
      </c>
      <c r="S392" s="316">
        <f t="shared" ca="1" si="68"/>
        <v>67</v>
      </c>
    </row>
    <row r="393" spans="1:19">
      <c r="A393" s="3520" t="str">
        <f>面积表!D388</f>
        <v>1521</v>
      </c>
      <c r="B393" s="54">
        <f>面积表!E388</f>
        <v>47.65</v>
      </c>
      <c r="C393" s="21">
        <f t="shared" si="59"/>
        <v>1</v>
      </c>
      <c r="D393" s="2806" t="s">
        <v>4020</v>
      </c>
      <c r="E393" s="21">
        <f t="shared" si="60"/>
        <v>1</v>
      </c>
      <c r="F393" s="667" t="s">
        <v>21</v>
      </c>
      <c r="G393" s="21">
        <f t="shared" si="61"/>
        <v>1</v>
      </c>
      <c r="H393" s="667">
        <v>3</v>
      </c>
      <c r="I393" s="21">
        <f t="shared" si="62"/>
        <v>1</v>
      </c>
      <c r="J393" s="667"/>
      <c r="K393" s="21">
        <f t="shared" si="63"/>
        <v>1</v>
      </c>
      <c r="L393" s="667"/>
      <c r="M393" s="21">
        <f t="shared" si="64"/>
        <v>1</v>
      </c>
      <c r="N393" s="667"/>
      <c r="O393" s="21">
        <f t="shared" si="65"/>
        <v>1</v>
      </c>
      <c r="P393" s="667" t="s">
        <v>3709</v>
      </c>
      <c r="Q393" s="21">
        <f t="shared" si="66"/>
        <v>1.03</v>
      </c>
      <c r="R393" s="663">
        <f t="shared" ca="1" si="67"/>
        <v>14616</v>
      </c>
      <c r="S393" s="316">
        <f t="shared" ca="1" si="68"/>
        <v>70</v>
      </c>
    </row>
    <row r="394" spans="1:19">
      <c r="A394" s="3520" t="str">
        <f>面积表!D389</f>
        <v>1522</v>
      </c>
      <c r="B394" s="54">
        <f>面积表!E389</f>
        <v>48.6</v>
      </c>
      <c r="C394" s="21">
        <f t="shared" si="59"/>
        <v>1</v>
      </c>
      <c r="D394" s="2806" t="s">
        <v>4020</v>
      </c>
      <c r="E394" s="21">
        <f t="shared" si="60"/>
        <v>1</v>
      </c>
      <c r="F394" s="667" t="s">
        <v>21</v>
      </c>
      <c r="G394" s="21">
        <f t="shared" si="61"/>
        <v>1</v>
      </c>
      <c r="H394" s="667">
        <v>3</v>
      </c>
      <c r="I394" s="21">
        <f t="shared" si="62"/>
        <v>1</v>
      </c>
      <c r="J394" s="667"/>
      <c r="K394" s="21">
        <f t="shared" si="63"/>
        <v>1</v>
      </c>
      <c r="L394" s="667"/>
      <c r="M394" s="21">
        <f t="shared" si="64"/>
        <v>1</v>
      </c>
      <c r="N394" s="667"/>
      <c r="O394" s="21">
        <f t="shared" si="65"/>
        <v>1</v>
      </c>
      <c r="P394" s="667" t="s">
        <v>3709</v>
      </c>
      <c r="Q394" s="21">
        <f t="shared" si="66"/>
        <v>1.03</v>
      </c>
      <c r="R394" s="663">
        <f t="shared" ca="1" si="67"/>
        <v>14616</v>
      </c>
      <c r="S394" s="316">
        <f t="shared" ca="1" si="68"/>
        <v>71</v>
      </c>
    </row>
    <row r="395" spans="1:19">
      <c r="A395" s="3520" t="str">
        <f>面积表!D390</f>
        <v>1523</v>
      </c>
      <c r="B395" s="54">
        <f>面积表!E390</f>
        <v>48.89</v>
      </c>
      <c r="C395" s="21">
        <f t="shared" si="59"/>
        <v>1</v>
      </c>
      <c r="D395" s="2806" t="s">
        <v>4020</v>
      </c>
      <c r="E395" s="21">
        <f t="shared" si="60"/>
        <v>1</v>
      </c>
      <c r="F395" s="667" t="s">
        <v>21</v>
      </c>
      <c r="G395" s="21">
        <f t="shared" si="61"/>
        <v>1</v>
      </c>
      <c r="H395" s="667">
        <v>3</v>
      </c>
      <c r="I395" s="21">
        <f t="shared" si="62"/>
        <v>1</v>
      </c>
      <c r="J395" s="667"/>
      <c r="K395" s="21">
        <f t="shared" si="63"/>
        <v>1</v>
      </c>
      <c r="L395" s="667"/>
      <c r="M395" s="21">
        <f t="shared" si="64"/>
        <v>1</v>
      </c>
      <c r="N395" s="667"/>
      <c r="O395" s="21">
        <f t="shared" si="65"/>
        <v>1</v>
      </c>
      <c r="P395" s="667" t="s">
        <v>3709</v>
      </c>
      <c r="Q395" s="21">
        <f t="shared" si="66"/>
        <v>1.03</v>
      </c>
      <c r="R395" s="663">
        <f t="shared" ca="1" si="67"/>
        <v>14616</v>
      </c>
      <c r="S395" s="316">
        <f t="shared" ca="1" si="68"/>
        <v>71</v>
      </c>
    </row>
    <row r="396" spans="1:19">
      <c r="A396" s="3520" t="str">
        <f>面积表!D391</f>
        <v>1524</v>
      </c>
      <c r="B396" s="54">
        <f>面积表!E391</f>
        <v>48.59</v>
      </c>
      <c r="C396" s="21">
        <f t="shared" si="59"/>
        <v>1</v>
      </c>
      <c r="D396" s="2806" t="s">
        <v>4020</v>
      </c>
      <c r="E396" s="21">
        <f t="shared" si="60"/>
        <v>1</v>
      </c>
      <c r="F396" s="667" t="s">
        <v>21</v>
      </c>
      <c r="G396" s="21">
        <f t="shared" si="61"/>
        <v>1</v>
      </c>
      <c r="H396" s="667">
        <v>3</v>
      </c>
      <c r="I396" s="21">
        <f t="shared" si="62"/>
        <v>1</v>
      </c>
      <c r="J396" s="667"/>
      <c r="K396" s="21">
        <f t="shared" si="63"/>
        <v>1</v>
      </c>
      <c r="L396" s="667"/>
      <c r="M396" s="21">
        <f t="shared" si="64"/>
        <v>1</v>
      </c>
      <c r="N396" s="667"/>
      <c r="O396" s="21">
        <f t="shared" si="65"/>
        <v>1</v>
      </c>
      <c r="P396" s="667" t="s">
        <v>3709</v>
      </c>
      <c r="Q396" s="21">
        <f t="shared" si="66"/>
        <v>1.03</v>
      </c>
      <c r="R396" s="663">
        <f t="shared" ca="1" si="67"/>
        <v>14616</v>
      </c>
      <c r="S396" s="316">
        <f t="shared" ca="1" si="68"/>
        <v>71</v>
      </c>
    </row>
    <row r="397" spans="1:19">
      <c r="A397" s="3520" t="str">
        <f>面积表!D392</f>
        <v>1525</v>
      </c>
      <c r="B397" s="54">
        <f>面积表!E392</f>
        <v>47.73</v>
      </c>
      <c r="C397" s="21">
        <f t="shared" si="59"/>
        <v>1</v>
      </c>
      <c r="D397" s="2806" t="s">
        <v>4020</v>
      </c>
      <c r="E397" s="21">
        <f t="shared" si="60"/>
        <v>1</v>
      </c>
      <c r="F397" s="667" t="s">
        <v>21</v>
      </c>
      <c r="G397" s="21">
        <f t="shared" si="61"/>
        <v>1</v>
      </c>
      <c r="H397" s="667">
        <v>3</v>
      </c>
      <c r="I397" s="21">
        <f t="shared" si="62"/>
        <v>1</v>
      </c>
      <c r="J397" s="667"/>
      <c r="K397" s="21">
        <f t="shared" si="63"/>
        <v>1</v>
      </c>
      <c r="L397" s="667"/>
      <c r="M397" s="21">
        <f t="shared" si="64"/>
        <v>1</v>
      </c>
      <c r="N397" s="667"/>
      <c r="O397" s="21">
        <f t="shared" si="65"/>
        <v>1</v>
      </c>
      <c r="P397" s="667" t="s">
        <v>3709</v>
      </c>
      <c r="Q397" s="21">
        <f t="shared" si="66"/>
        <v>1.03</v>
      </c>
      <c r="R397" s="663">
        <f t="shared" ca="1" si="67"/>
        <v>14616</v>
      </c>
      <c r="S397" s="316">
        <f t="shared" ca="1" si="68"/>
        <v>70</v>
      </c>
    </row>
    <row r="398" spans="1:19">
      <c r="A398" s="3520" t="str">
        <f>面积表!D393</f>
        <v>1526</v>
      </c>
      <c r="B398" s="54">
        <f>面积表!E393</f>
        <v>70.2</v>
      </c>
      <c r="C398" s="21">
        <f t="shared" si="59"/>
        <v>1.01</v>
      </c>
      <c r="D398" s="2806" t="s">
        <v>4020</v>
      </c>
      <c r="E398" s="21">
        <f t="shared" si="60"/>
        <v>1</v>
      </c>
      <c r="F398" s="667" t="s">
        <v>21</v>
      </c>
      <c r="G398" s="21">
        <f t="shared" si="61"/>
        <v>1</v>
      </c>
      <c r="H398" s="667">
        <v>3</v>
      </c>
      <c r="I398" s="21">
        <f t="shared" si="62"/>
        <v>1</v>
      </c>
      <c r="J398" s="667"/>
      <c r="K398" s="21">
        <f t="shared" si="63"/>
        <v>1</v>
      </c>
      <c r="L398" s="667"/>
      <c r="M398" s="21">
        <f t="shared" si="64"/>
        <v>1</v>
      </c>
      <c r="N398" s="667"/>
      <c r="O398" s="21">
        <f t="shared" si="65"/>
        <v>1</v>
      </c>
      <c r="P398" s="667" t="s">
        <v>3709</v>
      </c>
      <c r="Q398" s="21">
        <f t="shared" si="66"/>
        <v>1.03</v>
      </c>
      <c r="R398" s="663">
        <f t="shared" ca="1" si="67"/>
        <v>14762</v>
      </c>
      <c r="S398" s="316">
        <f t="shared" ca="1" si="68"/>
        <v>104</v>
      </c>
    </row>
    <row r="399" spans="1:19">
      <c r="A399" s="3520" t="str">
        <f>面积表!D394</f>
        <v>1601</v>
      </c>
      <c r="B399" s="54">
        <f>面积表!E394</f>
        <v>51.46</v>
      </c>
      <c r="C399" s="21">
        <f t="shared" si="59"/>
        <v>1</v>
      </c>
      <c r="D399" s="2806" t="s">
        <v>4020</v>
      </c>
      <c r="E399" s="21">
        <f t="shared" si="60"/>
        <v>1</v>
      </c>
      <c r="F399" s="667" t="s">
        <v>21</v>
      </c>
      <c r="G399" s="21">
        <f t="shared" si="61"/>
        <v>1</v>
      </c>
      <c r="H399" s="667">
        <v>3</v>
      </c>
      <c r="I399" s="21">
        <f t="shared" si="62"/>
        <v>1</v>
      </c>
      <c r="J399" s="667"/>
      <c r="K399" s="21">
        <f t="shared" si="63"/>
        <v>1</v>
      </c>
      <c r="L399" s="667"/>
      <c r="M399" s="21">
        <f t="shared" si="64"/>
        <v>1</v>
      </c>
      <c r="N399" s="667"/>
      <c r="O399" s="21">
        <f t="shared" si="65"/>
        <v>1</v>
      </c>
      <c r="P399" s="667" t="s">
        <v>3709</v>
      </c>
      <c r="Q399" s="21">
        <f t="shared" si="66"/>
        <v>1.03</v>
      </c>
      <c r="R399" s="663">
        <f t="shared" ca="1" si="67"/>
        <v>14616</v>
      </c>
      <c r="S399" s="316">
        <f t="shared" ca="1" si="68"/>
        <v>75</v>
      </c>
    </row>
    <row r="400" spans="1:19">
      <c r="A400" s="3520" t="str">
        <f>面积表!D395</f>
        <v>1602</v>
      </c>
      <c r="B400" s="54">
        <f>面积表!E395</f>
        <v>49.62</v>
      </c>
      <c r="C400" s="21">
        <f t="shared" si="59"/>
        <v>1</v>
      </c>
      <c r="D400" s="2806" t="s">
        <v>4020</v>
      </c>
      <c r="E400" s="21">
        <f t="shared" si="60"/>
        <v>1</v>
      </c>
      <c r="F400" s="667" t="s">
        <v>21</v>
      </c>
      <c r="G400" s="21">
        <f t="shared" si="61"/>
        <v>1</v>
      </c>
      <c r="H400" s="667">
        <v>3</v>
      </c>
      <c r="I400" s="21">
        <f t="shared" si="62"/>
        <v>1</v>
      </c>
      <c r="J400" s="667"/>
      <c r="K400" s="21">
        <f t="shared" si="63"/>
        <v>1</v>
      </c>
      <c r="L400" s="667"/>
      <c r="M400" s="21">
        <f t="shared" si="64"/>
        <v>1</v>
      </c>
      <c r="N400" s="667"/>
      <c r="O400" s="21">
        <f t="shared" si="65"/>
        <v>1</v>
      </c>
      <c r="P400" s="667" t="s">
        <v>3709</v>
      </c>
      <c r="Q400" s="21">
        <f t="shared" si="66"/>
        <v>1.03</v>
      </c>
      <c r="R400" s="663">
        <f t="shared" ca="1" si="67"/>
        <v>14616</v>
      </c>
      <c r="S400" s="316">
        <f t="shared" ca="1" si="68"/>
        <v>73</v>
      </c>
    </row>
    <row r="401" spans="1:19">
      <c r="A401" s="3520" t="str">
        <f>面积表!D396</f>
        <v>1603</v>
      </c>
      <c r="B401" s="54">
        <f>面积表!E396</f>
        <v>49.62</v>
      </c>
      <c r="C401" s="21">
        <f t="shared" si="59"/>
        <v>1</v>
      </c>
      <c r="D401" s="2806" t="s">
        <v>4020</v>
      </c>
      <c r="E401" s="21">
        <f t="shared" si="60"/>
        <v>1</v>
      </c>
      <c r="F401" s="667" t="s">
        <v>21</v>
      </c>
      <c r="G401" s="21">
        <f t="shared" si="61"/>
        <v>1</v>
      </c>
      <c r="H401" s="667">
        <v>3</v>
      </c>
      <c r="I401" s="21">
        <f t="shared" si="62"/>
        <v>1</v>
      </c>
      <c r="J401" s="667"/>
      <c r="K401" s="21">
        <f t="shared" si="63"/>
        <v>1</v>
      </c>
      <c r="L401" s="667"/>
      <c r="M401" s="21">
        <f t="shared" si="64"/>
        <v>1</v>
      </c>
      <c r="N401" s="667"/>
      <c r="O401" s="21">
        <f t="shared" si="65"/>
        <v>1</v>
      </c>
      <c r="P401" s="667" t="s">
        <v>3709</v>
      </c>
      <c r="Q401" s="21">
        <f t="shared" si="66"/>
        <v>1.03</v>
      </c>
      <c r="R401" s="663">
        <f t="shared" ca="1" si="67"/>
        <v>14616</v>
      </c>
      <c r="S401" s="316">
        <f t="shared" ca="1" si="68"/>
        <v>73</v>
      </c>
    </row>
    <row r="402" spans="1:19">
      <c r="A402" s="3520" t="str">
        <f>面积表!D397</f>
        <v>1604</v>
      </c>
      <c r="B402" s="54">
        <f>面积表!E397</f>
        <v>49.62</v>
      </c>
      <c r="C402" s="21">
        <f t="shared" si="59"/>
        <v>1</v>
      </c>
      <c r="D402" s="2806" t="s">
        <v>4020</v>
      </c>
      <c r="E402" s="21">
        <f t="shared" si="60"/>
        <v>1</v>
      </c>
      <c r="F402" s="667" t="s">
        <v>21</v>
      </c>
      <c r="G402" s="21">
        <f t="shared" si="61"/>
        <v>1</v>
      </c>
      <c r="H402" s="667">
        <v>3</v>
      </c>
      <c r="I402" s="21">
        <f t="shared" si="62"/>
        <v>1</v>
      </c>
      <c r="J402" s="667"/>
      <c r="K402" s="21">
        <f t="shared" si="63"/>
        <v>1</v>
      </c>
      <c r="L402" s="667"/>
      <c r="M402" s="21">
        <f t="shared" si="64"/>
        <v>1</v>
      </c>
      <c r="N402" s="667"/>
      <c r="O402" s="21">
        <f t="shared" si="65"/>
        <v>1</v>
      </c>
      <c r="P402" s="667" t="s">
        <v>3709</v>
      </c>
      <c r="Q402" s="21">
        <f t="shared" si="66"/>
        <v>1.03</v>
      </c>
      <c r="R402" s="663">
        <f t="shared" ca="1" si="67"/>
        <v>14616</v>
      </c>
      <c r="S402" s="316">
        <f t="shared" ca="1" si="68"/>
        <v>73</v>
      </c>
    </row>
    <row r="403" spans="1:19">
      <c r="A403" s="3520" t="str">
        <f>面积表!D398</f>
        <v>1605</v>
      </c>
      <c r="B403" s="54">
        <f>面积表!E398</f>
        <v>49.62</v>
      </c>
      <c r="C403" s="21">
        <f t="shared" si="59"/>
        <v>1</v>
      </c>
      <c r="D403" s="2806" t="s">
        <v>4020</v>
      </c>
      <c r="E403" s="21">
        <f t="shared" si="60"/>
        <v>1</v>
      </c>
      <c r="F403" s="667" t="s">
        <v>21</v>
      </c>
      <c r="G403" s="21">
        <f t="shared" si="61"/>
        <v>1</v>
      </c>
      <c r="H403" s="667">
        <v>3</v>
      </c>
      <c r="I403" s="21">
        <f t="shared" si="62"/>
        <v>1</v>
      </c>
      <c r="J403" s="667"/>
      <c r="K403" s="21">
        <f t="shared" si="63"/>
        <v>1</v>
      </c>
      <c r="L403" s="667"/>
      <c r="M403" s="21">
        <f t="shared" si="64"/>
        <v>1</v>
      </c>
      <c r="N403" s="667"/>
      <c r="O403" s="21">
        <f t="shared" si="65"/>
        <v>1</v>
      </c>
      <c r="P403" s="667" t="s">
        <v>3709</v>
      </c>
      <c r="Q403" s="21">
        <f t="shared" si="66"/>
        <v>1.03</v>
      </c>
      <c r="R403" s="663">
        <f t="shared" ca="1" si="67"/>
        <v>14616</v>
      </c>
      <c r="S403" s="316">
        <f t="shared" ca="1" si="68"/>
        <v>73</v>
      </c>
    </row>
    <row r="404" spans="1:19">
      <c r="A404" s="3520" t="str">
        <f>面积表!D399</f>
        <v>1606</v>
      </c>
      <c r="B404" s="54">
        <f>面积表!E399</f>
        <v>49.62</v>
      </c>
      <c r="C404" s="21">
        <f t="shared" si="59"/>
        <v>1</v>
      </c>
      <c r="D404" s="2806" t="s">
        <v>4020</v>
      </c>
      <c r="E404" s="21">
        <f t="shared" si="60"/>
        <v>1</v>
      </c>
      <c r="F404" s="667" t="s">
        <v>21</v>
      </c>
      <c r="G404" s="21">
        <f t="shared" si="61"/>
        <v>1</v>
      </c>
      <c r="H404" s="667">
        <v>3</v>
      </c>
      <c r="I404" s="21">
        <f t="shared" si="62"/>
        <v>1</v>
      </c>
      <c r="J404" s="667"/>
      <c r="K404" s="21">
        <f t="shared" si="63"/>
        <v>1</v>
      </c>
      <c r="L404" s="667"/>
      <c r="M404" s="21">
        <f t="shared" si="64"/>
        <v>1</v>
      </c>
      <c r="N404" s="667"/>
      <c r="O404" s="21">
        <f t="shared" si="65"/>
        <v>1</v>
      </c>
      <c r="P404" s="667" t="s">
        <v>3709</v>
      </c>
      <c r="Q404" s="21">
        <f t="shared" si="66"/>
        <v>1.03</v>
      </c>
      <c r="R404" s="663">
        <f t="shared" ca="1" si="67"/>
        <v>14616</v>
      </c>
      <c r="S404" s="316">
        <f t="shared" ca="1" si="68"/>
        <v>73</v>
      </c>
    </row>
    <row r="405" spans="1:19">
      <c r="A405" s="3520" t="str">
        <f>面积表!D400</f>
        <v>1607</v>
      </c>
      <c r="B405" s="54">
        <f>面积表!E400</f>
        <v>49.62</v>
      </c>
      <c r="C405" s="21">
        <f t="shared" si="59"/>
        <v>1</v>
      </c>
      <c r="D405" s="2806" t="s">
        <v>4020</v>
      </c>
      <c r="E405" s="21">
        <f t="shared" si="60"/>
        <v>1</v>
      </c>
      <c r="F405" s="667" t="s">
        <v>21</v>
      </c>
      <c r="G405" s="21">
        <f t="shared" si="61"/>
        <v>1</v>
      </c>
      <c r="H405" s="667">
        <v>3</v>
      </c>
      <c r="I405" s="21">
        <f t="shared" si="62"/>
        <v>1</v>
      </c>
      <c r="J405" s="667"/>
      <c r="K405" s="21">
        <f t="shared" si="63"/>
        <v>1</v>
      </c>
      <c r="L405" s="667"/>
      <c r="M405" s="21">
        <f t="shared" si="64"/>
        <v>1</v>
      </c>
      <c r="N405" s="667"/>
      <c r="O405" s="21">
        <f t="shared" si="65"/>
        <v>1</v>
      </c>
      <c r="P405" s="667" t="s">
        <v>3709</v>
      </c>
      <c r="Q405" s="21">
        <f t="shared" si="66"/>
        <v>1.03</v>
      </c>
      <c r="R405" s="663">
        <f t="shared" ca="1" si="67"/>
        <v>14616</v>
      </c>
      <c r="S405" s="316">
        <f t="shared" ca="1" si="68"/>
        <v>73</v>
      </c>
    </row>
    <row r="406" spans="1:19">
      <c r="A406" s="3520" t="str">
        <f>面积表!D401</f>
        <v>1608</v>
      </c>
      <c r="B406" s="54">
        <f>面积表!E401</f>
        <v>49.62</v>
      </c>
      <c r="C406" s="21">
        <f t="shared" si="59"/>
        <v>1</v>
      </c>
      <c r="D406" s="2806" t="s">
        <v>4020</v>
      </c>
      <c r="E406" s="21">
        <f t="shared" si="60"/>
        <v>1</v>
      </c>
      <c r="F406" s="667" t="s">
        <v>21</v>
      </c>
      <c r="G406" s="21">
        <f t="shared" si="61"/>
        <v>1</v>
      </c>
      <c r="H406" s="667">
        <v>3</v>
      </c>
      <c r="I406" s="21">
        <f t="shared" si="62"/>
        <v>1</v>
      </c>
      <c r="J406" s="667"/>
      <c r="K406" s="21">
        <f t="shared" si="63"/>
        <v>1</v>
      </c>
      <c r="L406" s="667"/>
      <c r="M406" s="21">
        <f t="shared" si="64"/>
        <v>1</v>
      </c>
      <c r="N406" s="667"/>
      <c r="O406" s="21">
        <f t="shared" si="65"/>
        <v>1</v>
      </c>
      <c r="P406" s="667" t="s">
        <v>3709</v>
      </c>
      <c r="Q406" s="21">
        <f t="shared" si="66"/>
        <v>1.03</v>
      </c>
      <c r="R406" s="663">
        <f t="shared" ca="1" si="67"/>
        <v>14616</v>
      </c>
      <c r="S406" s="316">
        <f t="shared" ca="1" si="68"/>
        <v>73</v>
      </c>
    </row>
    <row r="407" spans="1:19">
      <c r="A407" s="3520" t="str">
        <f>面积表!D402</f>
        <v>1609</v>
      </c>
      <c r="B407" s="54">
        <f>面积表!E402</f>
        <v>49.62</v>
      </c>
      <c r="C407" s="21">
        <f t="shared" si="59"/>
        <v>1</v>
      </c>
      <c r="D407" s="2806" t="s">
        <v>4020</v>
      </c>
      <c r="E407" s="21">
        <f t="shared" si="60"/>
        <v>1</v>
      </c>
      <c r="F407" s="667" t="s">
        <v>21</v>
      </c>
      <c r="G407" s="21">
        <f t="shared" si="61"/>
        <v>1</v>
      </c>
      <c r="H407" s="667">
        <v>3</v>
      </c>
      <c r="I407" s="21">
        <f t="shared" si="62"/>
        <v>1</v>
      </c>
      <c r="J407" s="667"/>
      <c r="K407" s="21">
        <f t="shared" si="63"/>
        <v>1</v>
      </c>
      <c r="L407" s="667"/>
      <c r="M407" s="21">
        <f t="shared" si="64"/>
        <v>1</v>
      </c>
      <c r="N407" s="667"/>
      <c r="O407" s="21">
        <f t="shared" si="65"/>
        <v>1</v>
      </c>
      <c r="P407" s="667" t="s">
        <v>3709</v>
      </c>
      <c r="Q407" s="21">
        <f t="shared" si="66"/>
        <v>1.03</v>
      </c>
      <c r="R407" s="663">
        <f t="shared" ca="1" si="67"/>
        <v>14616</v>
      </c>
      <c r="S407" s="316">
        <f t="shared" ca="1" si="68"/>
        <v>73</v>
      </c>
    </row>
    <row r="408" spans="1:19">
      <c r="A408" s="3520" t="str">
        <f>面积表!D403</f>
        <v>1610</v>
      </c>
      <c r="B408" s="54">
        <f>面积表!E403</f>
        <v>49.62</v>
      </c>
      <c r="C408" s="21">
        <f t="shared" si="59"/>
        <v>1</v>
      </c>
      <c r="D408" s="2806" t="s">
        <v>4020</v>
      </c>
      <c r="E408" s="21">
        <f t="shared" si="60"/>
        <v>1</v>
      </c>
      <c r="F408" s="667" t="s">
        <v>21</v>
      </c>
      <c r="G408" s="21">
        <f t="shared" si="61"/>
        <v>1</v>
      </c>
      <c r="H408" s="667">
        <v>3</v>
      </c>
      <c r="I408" s="21">
        <f t="shared" si="62"/>
        <v>1</v>
      </c>
      <c r="J408" s="667"/>
      <c r="K408" s="21">
        <f t="shared" si="63"/>
        <v>1</v>
      </c>
      <c r="L408" s="667"/>
      <c r="M408" s="21">
        <f t="shared" si="64"/>
        <v>1</v>
      </c>
      <c r="N408" s="667"/>
      <c r="O408" s="21">
        <f t="shared" si="65"/>
        <v>1</v>
      </c>
      <c r="P408" s="667" t="s">
        <v>3709</v>
      </c>
      <c r="Q408" s="21">
        <f t="shared" si="66"/>
        <v>1.03</v>
      </c>
      <c r="R408" s="663">
        <f t="shared" ca="1" si="67"/>
        <v>14616</v>
      </c>
      <c r="S408" s="316">
        <f t="shared" ca="1" si="68"/>
        <v>73</v>
      </c>
    </row>
    <row r="409" spans="1:19">
      <c r="A409" s="3520" t="str">
        <f>面积表!D404</f>
        <v>1611</v>
      </c>
      <c r="B409" s="54">
        <f>面积表!E404</f>
        <v>49.62</v>
      </c>
      <c r="C409" s="21">
        <f t="shared" si="59"/>
        <v>1</v>
      </c>
      <c r="D409" s="2806" t="s">
        <v>4020</v>
      </c>
      <c r="E409" s="21">
        <f t="shared" si="60"/>
        <v>1</v>
      </c>
      <c r="F409" s="667" t="s">
        <v>21</v>
      </c>
      <c r="G409" s="21">
        <f t="shared" si="61"/>
        <v>1</v>
      </c>
      <c r="H409" s="667">
        <v>3</v>
      </c>
      <c r="I409" s="21">
        <f t="shared" si="62"/>
        <v>1</v>
      </c>
      <c r="J409" s="667"/>
      <c r="K409" s="21">
        <f t="shared" si="63"/>
        <v>1</v>
      </c>
      <c r="L409" s="667"/>
      <c r="M409" s="21">
        <f t="shared" si="64"/>
        <v>1</v>
      </c>
      <c r="N409" s="667"/>
      <c r="O409" s="21">
        <f t="shared" si="65"/>
        <v>1</v>
      </c>
      <c r="P409" s="667" t="s">
        <v>3709</v>
      </c>
      <c r="Q409" s="21">
        <f t="shared" si="66"/>
        <v>1.03</v>
      </c>
      <c r="R409" s="663">
        <f t="shared" ca="1" si="67"/>
        <v>14616</v>
      </c>
      <c r="S409" s="316">
        <f t="shared" ca="1" si="68"/>
        <v>73</v>
      </c>
    </row>
    <row r="410" spans="1:19">
      <c r="A410" s="3520" t="str">
        <f>面积表!D405</f>
        <v>1612</v>
      </c>
      <c r="B410" s="54">
        <f>面积表!E405</f>
        <v>49.62</v>
      </c>
      <c r="C410" s="21">
        <f t="shared" ref="C410:C473" si="69">IF(B410="",1,(LOOKUP(B410,$3:$3,$4:$4)-LOOKUP($B$24,$3:$3,$4:$4)+100)/100)</f>
        <v>1</v>
      </c>
      <c r="D410" s="2806" t="s">
        <v>4020</v>
      </c>
      <c r="E410" s="21">
        <f t="shared" ref="E410:E473" si="70">(SUMIF($5:$5,D410,$6:$6)-SUMIF($5:$5,$D$24,$6:$6)+100)/100</f>
        <v>1</v>
      </c>
      <c r="F410" s="667" t="s">
        <v>21</v>
      </c>
      <c r="G410" s="21">
        <f t="shared" ref="G410:G473" si="71">(SUMIF($7:$7,F410,$8:$8)-SUMIF($7:$7,$F$24,$8:$8)+100)/100</f>
        <v>1</v>
      </c>
      <c r="H410" s="667">
        <v>3</v>
      </c>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t="s">
        <v>3709</v>
      </c>
      <c r="Q410" s="21">
        <f t="shared" ref="Q410:Q473" si="76">(SUMIF($17:$17,P410,$18:$18)-SUMIF($17:$17,$P$24,$18:$18)+100)/100</f>
        <v>1.03</v>
      </c>
      <c r="R410" s="663">
        <f t="shared" ref="R410:R473" ca="1" si="77">IF(B410="",0,ROUND($R$24*C410*E410*G410*I410*K410*M410*O410*Q410,0))</f>
        <v>14616</v>
      </c>
      <c r="S410" s="316">
        <f t="shared" ca="1" si="68"/>
        <v>73</v>
      </c>
    </row>
    <row r="411" spans="1:19">
      <c r="A411" s="3520" t="str">
        <f>面积表!D406</f>
        <v>1613</v>
      </c>
      <c r="B411" s="54">
        <f>面积表!E406</f>
        <v>49.62</v>
      </c>
      <c r="C411" s="21">
        <f t="shared" si="69"/>
        <v>1</v>
      </c>
      <c r="D411" s="2806" t="s">
        <v>4020</v>
      </c>
      <c r="E411" s="21">
        <f t="shared" si="70"/>
        <v>1</v>
      </c>
      <c r="F411" s="667" t="s">
        <v>21</v>
      </c>
      <c r="G411" s="21">
        <f t="shared" si="71"/>
        <v>1</v>
      </c>
      <c r="H411" s="667">
        <v>3</v>
      </c>
      <c r="I411" s="21">
        <f t="shared" si="72"/>
        <v>1</v>
      </c>
      <c r="J411" s="667"/>
      <c r="K411" s="21">
        <f t="shared" si="73"/>
        <v>1</v>
      </c>
      <c r="L411" s="667"/>
      <c r="M411" s="21">
        <f t="shared" si="74"/>
        <v>1</v>
      </c>
      <c r="N411" s="667"/>
      <c r="O411" s="21">
        <f t="shared" si="75"/>
        <v>1</v>
      </c>
      <c r="P411" s="667" t="s">
        <v>3709</v>
      </c>
      <c r="Q411" s="21">
        <f t="shared" si="76"/>
        <v>1.03</v>
      </c>
      <c r="R411" s="663">
        <f t="shared" ca="1" si="77"/>
        <v>14616</v>
      </c>
      <c r="S411" s="316">
        <f t="shared" ca="1" si="68"/>
        <v>73</v>
      </c>
    </row>
    <row r="412" spans="1:19">
      <c r="A412" s="3520" t="str">
        <f>面积表!D407</f>
        <v>1614</v>
      </c>
      <c r="B412" s="54">
        <f>面积表!E407</f>
        <v>49.62</v>
      </c>
      <c r="C412" s="21">
        <f t="shared" si="69"/>
        <v>1</v>
      </c>
      <c r="D412" s="2806" t="s">
        <v>4020</v>
      </c>
      <c r="E412" s="21">
        <f t="shared" si="70"/>
        <v>1</v>
      </c>
      <c r="F412" s="667" t="s">
        <v>21</v>
      </c>
      <c r="G412" s="21">
        <f t="shared" si="71"/>
        <v>1</v>
      </c>
      <c r="H412" s="667">
        <v>3</v>
      </c>
      <c r="I412" s="21">
        <f t="shared" si="72"/>
        <v>1</v>
      </c>
      <c r="J412" s="667"/>
      <c r="K412" s="21">
        <f t="shared" si="73"/>
        <v>1</v>
      </c>
      <c r="L412" s="667"/>
      <c r="M412" s="21">
        <f t="shared" si="74"/>
        <v>1</v>
      </c>
      <c r="N412" s="667"/>
      <c r="O412" s="21">
        <f t="shared" si="75"/>
        <v>1</v>
      </c>
      <c r="P412" s="667" t="s">
        <v>3709</v>
      </c>
      <c r="Q412" s="21">
        <f t="shared" si="76"/>
        <v>1.03</v>
      </c>
      <c r="R412" s="663">
        <f t="shared" ca="1" si="77"/>
        <v>14616</v>
      </c>
      <c r="S412" s="316">
        <f t="shared" ca="1" si="68"/>
        <v>73</v>
      </c>
    </row>
    <row r="413" spans="1:19">
      <c r="A413" s="3520" t="str">
        <f>面积表!D408</f>
        <v>1615</v>
      </c>
      <c r="B413" s="54">
        <f>面积表!E408</f>
        <v>49.62</v>
      </c>
      <c r="C413" s="21">
        <f t="shared" si="69"/>
        <v>1</v>
      </c>
      <c r="D413" s="2806" t="s">
        <v>4020</v>
      </c>
      <c r="E413" s="21">
        <f t="shared" si="70"/>
        <v>1</v>
      </c>
      <c r="F413" s="667" t="s">
        <v>21</v>
      </c>
      <c r="G413" s="21">
        <f t="shared" si="71"/>
        <v>1</v>
      </c>
      <c r="H413" s="667">
        <v>3</v>
      </c>
      <c r="I413" s="21">
        <f t="shared" si="72"/>
        <v>1</v>
      </c>
      <c r="J413" s="667"/>
      <c r="K413" s="21">
        <f t="shared" si="73"/>
        <v>1</v>
      </c>
      <c r="L413" s="667"/>
      <c r="M413" s="21">
        <f t="shared" si="74"/>
        <v>1</v>
      </c>
      <c r="N413" s="667"/>
      <c r="O413" s="21">
        <f t="shared" si="75"/>
        <v>1</v>
      </c>
      <c r="P413" s="667" t="s">
        <v>3709</v>
      </c>
      <c r="Q413" s="21">
        <f t="shared" si="76"/>
        <v>1.03</v>
      </c>
      <c r="R413" s="663">
        <f t="shared" ca="1" si="77"/>
        <v>14616</v>
      </c>
      <c r="S413" s="316">
        <f t="shared" ca="1" si="68"/>
        <v>73</v>
      </c>
    </row>
    <row r="414" spans="1:19">
      <c r="A414" s="3520" t="str">
        <f>面积表!D409</f>
        <v>1616</v>
      </c>
      <c r="B414" s="54">
        <f>面积表!E409</f>
        <v>68.78</v>
      </c>
      <c r="C414" s="21">
        <f t="shared" si="69"/>
        <v>1.01</v>
      </c>
      <c r="D414" s="2806" t="s">
        <v>4020</v>
      </c>
      <c r="E414" s="21">
        <f t="shared" si="70"/>
        <v>1</v>
      </c>
      <c r="F414" s="667" t="s">
        <v>21</v>
      </c>
      <c r="G414" s="21">
        <f t="shared" si="71"/>
        <v>1</v>
      </c>
      <c r="H414" s="667">
        <v>3</v>
      </c>
      <c r="I414" s="21">
        <f t="shared" si="72"/>
        <v>1</v>
      </c>
      <c r="J414" s="667"/>
      <c r="K414" s="21">
        <f t="shared" si="73"/>
        <v>1</v>
      </c>
      <c r="L414" s="667"/>
      <c r="M414" s="21">
        <f t="shared" si="74"/>
        <v>1</v>
      </c>
      <c r="N414" s="667"/>
      <c r="O414" s="21">
        <f t="shared" si="75"/>
        <v>1</v>
      </c>
      <c r="P414" s="667" t="s">
        <v>3709</v>
      </c>
      <c r="Q414" s="21">
        <f t="shared" si="76"/>
        <v>1.03</v>
      </c>
      <c r="R414" s="663">
        <f t="shared" ca="1" si="77"/>
        <v>14762</v>
      </c>
      <c r="S414" s="316">
        <f t="shared" ca="1" si="68"/>
        <v>102</v>
      </c>
    </row>
    <row r="415" spans="1:19">
      <c r="A415" s="3520" t="str">
        <f>面积表!D410</f>
        <v>1617</v>
      </c>
      <c r="B415" s="54">
        <f>面积表!E410</f>
        <v>38.1</v>
      </c>
      <c r="C415" s="21">
        <f t="shared" si="69"/>
        <v>1</v>
      </c>
      <c r="D415" s="2806" t="s">
        <v>4020</v>
      </c>
      <c r="E415" s="21">
        <f t="shared" si="70"/>
        <v>1</v>
      </c>
      <c r="F415" s="667" t="s">
        <v>21</v>
      </c>
      <c r="G415" s="21">
        <f t="shared" si="71"/>
        <v>1</v>
      </c>
      <c r="H415" s="667">
        <v>3</v>
      </c>
      <c r="I415" s="21">
        <f t="shared" si="72"/>
        <v>1</v>
      </c>
      <c r="J415" s="667"/>
      <c r="K415" s="21">
        <f t="shared" si="73"/>
        <v>1</v>
      </c>
      <c r="L415" s="667"/>
      <c r="M415" s="21">
        <f t="shared" si="74"/>
        <v>1</v>
      </c>
      <c r="N415" s="667"/>
      <c r="O415" s="21">
        <f t="shared" si="75"/>
        <v>1</v>
      </c>
      <c r="P415" s="667" t="s">
        <v>3709</v>
      </c>
      <c r="Q415" s="21">
        <f t="shared" si="76"/>
        <v>1.03</v>
      </c>
      <c r="R415" s="663">
        <f t="shared" ca="1" si="77"/>
        <v>14616</v>
      </c>
      <c r="S415" s="316">
        <f t="shared" ca="1" si="68"/>
        <v>56</v>
      </c>
    </row>
    <row r="416" spans="1:19">
      <c r="A416" s="3520" t="str">
        <f>面积表!D411</f>
        <v>1618</v>
      </c>
      <c r="B416" s="54">
        <f>面积表!E411</f>
        <v>41.4</v>
      </c>
      <c r="C416" s="21">
        <f t="shared" si="69"/>
        <v>1</v>
      </c>
      <c r="D416" s="2806" t="s">
        <v>4020</v>
      </c>
      <c r="E416" s="21">
        <f t="shared" si="70"/>
        <v>1</v>
      </c>
      <c r="F416" s="667" t="s">
        <v>21</v>
      </c>
      <c r="G416" s="21">
        <f t="shared" si="71"/>
        <v>1</v>
      </c>
      <c r="H416" s="667">
        <v>3</v>
      </c>
      <c r="I416" s="21">
        <f t="shared" si="72"/>
        <v>1</v>
      </c>
      <c r="J416" s="667"/>
      <c r="K416" s="21">
        <f t="shared" si="73"/>
        <v>1</v>
      </c>
      <c r="L416" s="667"/>
      <c r="M416" s="21">
        <f t="shared" si="74"/>
        <v>1</v>
      </c>
      <c r="N416" s="667"/>
      <c r="O416" s="21">
        <f t="shared" si="75"/>
        <v>1</v>
      </c>
      <c r="P416" s="667" t="s">
        <v>3709</v>
      </c>
      <c r="Q416" s="21">
        <f t="shared" si="76"/>
        <v>1.03</v>
      </c>
      <c r="R416" s="663">
        <f t="shared" ca="1" si="77"/>
        <v>14616</v>
      </c>
      <c r="S416" s="316">
        <f t="shared" ca="1" si="68"/>
        <v>61</v>
      </c>
    </row>
    <row r="417" spans="1:19">
      <c r="A417" s="3520" t="str">
        <f>面积表!D412</f>
        <v>1619</v>
      </c>
      <c r="B417" s="54">
        <f>面积表!E412</f>
        <v>44.09</v>
      </c>
      <c r="C417" s="21">
        <f t="shared" si="69"/>
        <v>1</v>
      </c>
      <c r="D417" s="2806" t="s">
        <v>4020</v>
      </c>
      <c r="E417" s="21">
        <f t="shared" si="70"/>
        <v>1</v>
      </c>
      <c r="F417" s="667" t="s">
        <v>21</v>
      </c>
      <c r="G417" s="21">
        <f t="shared" si="71"/>
        <v>1</v>
      </c>
      <c r="H417" s="667">
        <v>3</v>
      </c>
      <c r="I417" s="21">
        <f t="shared" si="72"/>
        <v>1</v>
      </c>
      <c r="J417" s="667"/>
      <c r="K417" s="21">
        <f t="shared" si="73"/>
        <v>1</v>
      </c>
      <c r="L417" s="667"/>
      <c r="M417" s="21">
        <f t="shared" si="74"/>
        <v>1</v>
      </c>
      <c r="N417" s="667"/>
      <c r="O417" s="21">
        <f t="shared" si="75"/>
        <v>1</v>
      </c>
      <c r="P417" s="667" t="s">
        <v>3709</v>
      </c>
      <c r="Q417" s="21">
        <f t="shared" si="76"/>
        <v>1.03</v>
      </c>
      <c r="R417" s="663">
        <f t="shared" ca="1" si="77"/>
        <v>14616</v>
      </c>
      <c r="S417" s="316">
        <f t="shared" ca="1" si="68"/>
        <v>64</v>
      </c>
    </row>
    <row r="418" spans="1:19">
      <c r="A418" s="3520" t="str">
        <f>面积表!D413</f>
        <v>1620</v>
      </c>
      <c r="B418" s="54">
        <f>面积表!E413</f>
        <v>46.17</v>
      </c>
      <c r="C418" s="21">
        <f t="shared" si="69"/>
        <v>1</v>
      </c>
      <c r="D418" s="2806" t="s">
        <v>4020</v>
      </c>
      <c r="E418" s="21">
        <f t="shared" si="70"/>
        <v>1</v>
      </c>
      <c r="F418" s="667" t="s">
        <v>21</v>
      </c>
      <c r="G418" s="21">
        <f t="shared" si="71"/>
        <v>1</v>
      </c>
      <c r="H418" s="667">
        <v>3</v>
      </c>
      <c r="I418" s="21">
        <f t="shared" si="72"/>
        <v>1</v>
      </c>
      <c r="J418" s="667"/>
      <c r="K418" s="21">
        <f t="shared" si="73"/>
        <v>1</v>
      </c>
      <c r="L418" s="667"/>
      <c r="M418" s="21">
        <f t="shared" si="74"/>
        <v>1</v>
      </c>
      <c r="N418" s="667"/>
      <c r="O418" s="21">
        <f t="shared" si="75"/>
        <v>1</v>
      </c>
      <c r="P418" s="667" t="s">
        <v>3709</v>
      </c>
      <c r="Q418" s="21">
        <f t="shared" si="76"/>
        <v>1.03</v>
      </c>
      <c r="R418" s="663">
        <f t="shared" ca="1" si="77"/>
        <v>14616</v>
      </c>
      <c r="S418" s="316">
        <f t="shared" ca="1" si="68"/>
        <v>67</v>
      </c>
    </row>
    <row r="419" spans="1:19">
      <c r="A419" s="3520" t="str">
        <f>面积表!D414</f>
        <v>1621</v>
      </c>
      <c r="B419" s="54">
        <f>面积表!E414</f>
        <v>47.65</v>
      </c>
      <c r="C419" s="21">
        <f t="shared" si="69"/>
        <v>1</v>
      </c>
      <c r="D419" s="2806" t="s">
        <v>4020</v>
      </c>
      <c r="E419" s="21">
        <f t="shared" si="70"/>
        <v>1</v>
      </c>
      <c r="F419" s="667" t="s">
        <v>21</v>
      </c>
      <c r="G419" s="21">
        <f t="shared" si="71"/>
        <v>1</v>
      </c>
      <c r="H419" s="667">
        <v>3</v>
      </c>
      <c r="I419" s="21">
        <f t="shared" si="72"/>
        <v>1</v>
      </c>
      <c r="J419" s="667"/>
      <c r="K419" s="21">
        <f t="shared" si="73"/>
        <v>1</v>
      </c>
      <c r="L419" s="667"/>
      <c r="M419" s="21">
        <f t="shared" si="74"/>
        <v>1</v>
      </c>
      <c r="N419" s="667"/>
      <c r="O419" s="21">
        <f t="shared" si="75"/>
        <v>1</v>
      </c>
      <c r="P419" s="667" t="s">
        <v>3709</v>
      </c>
      <c r="Q419" s="21">
        <f t="shared" si="76"/>
        <v>1.03</v>
      </c>
      <c r="R419" s="663">
        <f t="shared" ca="1" si="77"/>
        <v>14616</v>
      </c>
      <c r="S419" s="316">
        <f t="shared" ca="1" si="68"/>
        <v>70</v>
      </c>
    </row>
    <row r="420" spans="1:19">
      <c r="A420" s="3520" t="str">
        <f>面积表!D415</f>
        <v>1622</v>
      </c>
      <c r="B420" s="54">
        <f>面积表!E415</f>
        <v>48.6</v>
      </c>
      <c r="C420" s="21">
        <f t="shared" si="69"/>
        <v>1</v>
      </c>
      <c r="D420" s="2806" t="s">
        <v>4020</v>
      </c>
      <c r="E420" s="21">
        <f t="shared" si="70"/>
        <v>1</v>
      </c>
      <c r="F420" s="667" t="s">
        <v>21</v>
      </c>
      <c r="G420" s="21">
        <f t="shared" si="71"/>
        <v>1</v>
      </c>
      <c r="H420" s="667">
        <v>3</v>
      </c>
      <c r="I420" s="21">
        <f t="shared" si="72"/>
        <v>1</v>
      </c>
      <c r="J420" s="667"/>
      <c r="K420" s="21">
        <f t="shared" si="73"/>
        <v>1</v>
      </c>
      <c r="L420" s="667"/>
      <c r="M420" s="21">
        <f t="shared" si="74"/>
        <v>1</v>
      </c>
      <c r="N420" s="667"/>
      <c r="O420" s="21">
        <f t="shared" si="75"/>
        <v>1</v>
      </c>
      <c r="P420" s="667" t="s">
        <v>3709</v>
      </c>
      <c r="Q420" s="21">
        <f t="shared" si="76"/>
        <v>1.03</v>
      </c>
      <c r="R420" s="663">
        <f t="shared" ca="1" si="77"/>
        <v>14616</v>
      </c>
      <c r="S420" s="316">
        <f t="shared" ca="1" si="68"/>
        <v>71</v>
      </c>
    </row>
    <row r="421" spans="1:19">
      <c r="A421" s="3520" t="str">
        <f>面积表!D416</f>
        <v>1623</v>
      </c>
      <c r="B421" s="54">
        <f>面积表!E416</f>
        <v>48.89</v>
      </c>
      <c r="C421" s="21">
        <f t="shared" si="69"/>
        <v>1</v>
      </c>
      <c r="D421" s="2806" t="s">
        <v>4020</v>
      </c>
      <c r="E421" s="21">
        <f t="shared" si="70"/>
        <v>1</v>
      </c>
      <c r="F421" s="667" t="s">
        <v>21</v>
      </c>
      <c r="G421" s="21">
        <f t="shared" si="71"/>
        <v>1</v>
      </c>
      <c r="H421" s="667">
        <v>3</v>
      </c>
      <c r="I421" s="21">
        <f t="shared" si="72"/>
        <v>1</v>
      </c>
      <c r="J421" s="667"/>
      <c r="K421" s="21">
        <f t="shared" si="73"/>
        <v>1</v>
      </c>
      <c r="L421" s="667"/>
      <c r="M421" s="21">
        <f t="shared" si="74"/>
        <v>1</v>
      </c>
      <c r="N421" s="667"/>
      <c r="O421" s="21">
        <f t="shared" si="75"/>
        <v>1</v>
      </c>
      <c r="P421" s="667" t="s">
        <v>3709</v>
      </c>
      <c r="Q421" s="21">
        <f t="shared" si="76"/>
        <v>1.03</v>
      </c>
      <c r="R421" s="663">
        <f t="shared" ca="1" si="77"/>
        <v>14616</v>
      </c>
      <c r="S421" s="316">
        <f t="shared" ca="1" si="68"/>
        <v>71</v>
      </c>
    </row>
    <row r="422" spans="1:19">
      <c r="A422" s="3520" t="str">
        <f>面积表!D417</f>
        <v>1624</v>
      </c>
      <c r="B422" s="54">
        <f>面积表!E417</f>
        <v>48.59</v>
      </c>
      <c r="C422" s="21">
        <f t="shared" si="69"/>
        <v>1</v>
      </c>
      <c r="D422" s="2806" t="s">
        <v>4020</v>
      </c>
      <c r="E422" s="21">
        <f t="shared" si="70"/>
        <v>1</v>
      </c>
      <c r="F422" s="667" t="s">
        <v>21</v>
      </c>
      <c r="G422" s="21">
        <f t="shared" si="71"/>
        <v>1</v>
      </c>
      <c r="H422" s="667">
        <v>3</v>
      </c>
      <c r="I422" s="21">
        <f t="shared" si="72"/>
        <v>1</v>
      </c>
      <c r="J422" s="667"/>
      <c r="K422" s="21">
        <f t="shared" si="73"/>
        <v>1</v>
      </c>
      <c r="L422" s="667"/>
      <c r="M422" s="21">
        <f t="shared" si="74"/>
        <v>1</v>
      </c>
      <c r="N422" s="667"/>
      <c r="O422" s="21">
        <f t="shared" si="75"/>
        <v>1</v>
      </c>
      <c r="P422" s="667" t="s">
        <v>3709</v>
      </c>
      <c r="Q422" s="21">
        <f t="shared" si="76"/>
        <v>1.03</v>
      </c>
      <c r="R422" s="663">
        <f t="shared" ca="1" si="77"/>
        <v>14616</v>
      </c>
      <c r="S422" s="316">
        <f t="shared" ca="1" si="68"/>
        <v>71</v>
      </c>
    </row>
    <row r="423" spans="1:19">
      <c r="A423" s="3520" t="str">
        <f>面积表!D418</f>
        <v>1625</v>
      </c>
      <c r="B423" s="54">
        <f>面积表!E418</f>
        <v>47.73</v>
      </c>
      <c r="C423" s="21">
        <f t="shared" si="69"/>
        <v>1</v>
      </c>
      <c r="D423" s="2806" t="s">
        <v>4020</v>
      </c>
      <c r="E423" s="21">
        <f t="shared" si="70"/>
        <v>1</v>
      </c>
      <c r="F423" s="667" t="s">
        <v>21</v>
      </c>
      <c r="G423" s="21">
        <f t="shared" si="71"/>
        <v>1</v>
      </c>
      <c r="H423" s="667">
        <v>3</v>
      </c>
      <c r="I423" s="21">
        <f t="shared" si="72"/>
        <v>1</v>
      </c>
      <c r="J423" s="667"/>
      <c r="K423" s="21">
        <f t="shared" si="73"/>
        <v>1</v>
      </c>
      <c r="L423" s="667"/>
      <c r="M423" s="21">
        <f t="shared" si="74"/>
        <v>1</v>
      </c>
      <c r="N423" s="667"/>
      <c r="O423" s="21">
        <f t="shared" si="75"/>
        <v>1</v>
      </c>
      <c r="P423" s="667" t="s">
        <v>3709</v>
      </c>
      <c r="Q423" s="21">
        <f t="shared" si="76"/>
        <v>1.03</v>
      </c>
      <c r="R423" s="663">
        <f t="shared" ca="1" si="77"/>
        <v>14616</v>
      </c>
      <c r="S423" s="316">
        <f t="shared" ref="S423:S467" ca="1" si="78">ROUND(R423*B423/10000,0)</f>
        <v>70</v>
      </c>
    </row>
    <row r="424" spans="1:19">
      <c r="A424" s="3520" t="str">
        <f>面积表!D419</f>
        <v>1626</v>
      </c>
      <c r="B424" s="54">
        <f>面积表!E419</f>
        <v>70.2</v>
      </c>
      <c r="C424" s="21">
        <f t="shared" si="69"/>
        <v>1.01</v>
      </c>
      <c r="D424" s="2806" t="s">
        <v>4020</v>
      </c>
      <c r="E424" s="21">
        <f t="shared" si="70"/>
        <v>1</v>
      </c>
      <c r="F424" s="667" t="s">
        <v>21</v>
      </c>
      <c r="G424" s="21">
        <f t="shared" si="71"/>
        <v>1</v>
      </c>
      <c r="H424" s="667">
        <v>3</v>
      </c>
      <c r="I424" s="21">
        <f t="shared" si="72"/>
        <v>1</v>
      </c>
      <c r="J424" s="667"/>
      <c r="K424" s="21">
        <f t="shared" si="73"/>
        <v>1</v>
      </c>
      <c r="L424" s="667"/>
      <c r="M424" s="21">
        <f t="shared" si="74"/>
        <v>1</v>
      </c>
      <c r="N424" s="667"/>
      <c r="O424" s="21">
        <f t="shared" si="75"/>
        <v>1</v>
      </c>
      <c r="P424" s="667" t="s">
        <v>3709</v>
      </c>
      <c r="Q424" s="21">
        <f t="shared" si="76"/>
        <v>1.03</v>
      </c>
      <c r="R424" s="663">
        <f t="shared" ca="1" si="77"/>
        <v>14762</v>
      </c>
      <c r="S424" s="316">
        <f t="shared" ca="1" si="78"/>
        <v>104</v>
      </c>
    </row>
    <row r="425" spans="1:19">
      <c r="A425" s="3520">
        <f>面积表!D420</f>
        <v>1701</v>
      </c>
      <c r="B425" s="54">
        <f>面积表!E420</f>
        <v>51.46</v>
      </c>
      <c r="C425" s="21">
        <f t="shared" si="69"/>
        <v>1</v>
      </c>
      <c r="D425" s="2806" t="s">
        <v>4020</v>
      </c>
      <c r="E425" s="21">
        <f t="shared" si="70"/>
        <v>1</v>
      </c>
      <c r="F425" s="667" t="s">
        <v>21</v>
      </c>
      <c r="G425" s="21">
        <f t="shared" si="71"/>
        <v>1</v>
      </c>
      <c r="H425" s="667">
        <v>5.3</v>
      </c>
      <c r="I425" s="21">
        <f t="shared" si="72"/>
        <v>1.1000000000000001</v>
      </c>
      <c r="J425" s="667"/>
      <c r="K425" s="21">
        <f t="shared" si="73"/>
        <v>1</v>
      </c>
      <c r="L425" s="667"/>
      <c r="M425" s="21">
        <f t="shared" si="74"/>
        <v>1</v>
      </c>
      <c r="N425" s="667"/>
      <c r="O425" s="21">
        <f t="shared" si="75"/>
        <v>1</v>
      </c>
      <c r="P425" s="667" t="s">
        <v>3709</v>
      </c>
      <c r="Q425" s="21">
        <f t="shared" si="76"/>
        <v>1.03</v>
      </c>
      <c r="R425" s="663">
        <f t="shared" ca="1" si="77"/>
        <v>16077</v>
      </c>
      <c r="S425" s="316">
        <f t="shared" ca="1" si="78"/>
        <v>83</v>
      </c>
    </row>
    <row r="426" spans="1:19">
      <c r="A426" s="3520">
        <f>面积表!D421</f>
        <v>1702</v>
      </c>
      <c r="B426" s="54">
        <f>面积表!E421</f>
        <v>99.25</v>
      </c>
      <c r="C426" s="21">
        <f t="shared" si="69"/>
        <v>1.01</v>
      </c>
      <c r="D426" s="2806" t="s">
        <v>4020</v>
      </c>
      <c r="E426" s="21">
        <f t="shared" si="70"/>
        <v>1</v>
      </c>
      <c r="F426" s="667" t="s">
        <v>21</v>
      </c>
      <c r="G426" s="21">
        <f t="shared" si="71"/>
        <v>1</v>
      </c>
      <c r="H426" s="667">
        <v>5.3</v>
      </c>
      <c r="I426" s="21">
        <f t="shared" si="72"/>
        <v>1.1000000000000001</v>
      </c>
      <c r="J426" s="667"/>
      <c r="K426" s="21">
        <f t="shared" si="73"/>
        <v>1</v>
      </c>
      <c r="L426" s="667"/>
      <c r="M426" s="21">
        <f t="shared" si="74"/>
        <v>1</v>
      </c>
      <c r="N426" s="667"/>
      <c r="O426" s="21">
        <f t="shared" si="75"/>
        <v>1</v>
      </c>
      <c r="P426" s="667" t="s">
        <v>3709</v>
      </c>
      <c r="Q426" s="21">
        <f t="shared" si="76"/>
        <v>1.03</v>
      </c>
      <c r="R426" s="663">
        <f t="shared" ca="1" si="77"/>
        <v>16238</v>
      </c>
      <c r="S426" s="316">
        <f t="shared" ca="1" si="78"/>
        <v>161</v>
      </c>
    </row>
    <row r="427" spans="1:19">
      <c r="A427" s="3520">
        <f>面积表!D422</f>
        <v>1703</v>
      </c>
      <c r="B427" s="54">
        <f>面积表!E422</f>
        <v>99.25</v>
      </c>
      <c r="C427" s="21">
        <f t="shared" si="69"/>
        <v>1.01</v>
      </c>
      <c r="D427" s="2806" t="s">
        <v>4020</v>
      </c>
      <c r="E427" s="21">
        <f t="shared" si="70"/>
        <v>1</v>
      </c>
      <c r="F427" s="667" t="s">
        <v>21</v>
      </c>
      <c r="G427" s="21">
        <f t="shared" si="71"/>
        <v>1</v>
      </c>
      <c r="H427" s="667">
        <v>5.3</v>
      </c>
      <c r="I427" s="21">
        <f t="shared" si="72"/>
        <v>1.1000000000000001</v>
      </c>
      <c r="J427" s="667"/>
      <c r="K427" s="21">
        <f t="shared" si="73"/>
        <v>1</v>
      </c>
      <c r="L427" s="667"/>
      <c r="M427" s="21">
        <f t="shared" si="74"/>
        <v>1</v>
      </c>
      <c r="N427" s="667"/>
      <c r="O427" s="21">
        <f t="shared" si="75"/>
        <v>1</v>
      </c>
      <c r="P427" s="667" t="s">
        <v>3709</v>
      </c>
      <c r="Q427" s="21">
        <f t="shared" si="76"/>
        <v>1.03</v>
      </c>
      <c r="R427" s="663">
        <f t="shared" ca="1" si="77"/>
        <v>16238</v>
      </c>
      <c r="S427" s="316">
        <f t="shared" ca="1" si="78"/>
        <v>161</v>
      </c>
    </row>
    <row r="428" spans="1:19">
      <c r="A428" s="3520">
        <f>面积表!D423</f>
        <v>1704</v>
      </c>
      <c r="B428" s="54">
        <f>面积表!E423</f>
        <v>99.25</v>
      </c>
      <c r="C428" s="21">
        <f t="shared" si="69"/>
        <v>1.01</v>
      </c>
      <c r="D428" s="2806" t="s">
        <v>4020</v>
      </c>
      <c r="E428" s="21">
        <f t="shared" si="70"/>
        <v>1</v>
      </c>
      <c r="F428" s="667" t="s">
        <v>21</v>
      </c>
      <c r="G428" s="21">
        <f t="shared" si="71"/>
        <v>1</v>
      </c>
      <c r="H428" s="667">
        <v>5.3</v>
      </c>
      <c r="I428" s="21">
        <f t="shared" si="72"/>
        <v>1.1000000000000001</v>
      </c>
      <c r="J428" s="667"/>
      <c r="K428" s="21">
        <f t="shared" si="73"/>
        <v>1</v>
      </c>
      <c r="L428" s="667"/>
      <c r="M428" s="21">
        <f t="shared" si="74"/>
        <v>1</v>
      </c>
      <c r="N428" s="667"/>
      <c r="O428" s="21">
        <f t="shared" si="75"/>
        <v>1</v>
      </c>
      <c r="P428" s="667" t="s">
        <v>3709</v>
      </c>
      <c r="Q428" s="21">
        <f t="shared" si="76"/>
        <v>1.03</v>
      </c>
      <c r="R428" s="663">
        <f t="shared" ca="1" si="77"/>
        <v>16238</v>
      </c>
      <c r="S428" s="316">
        <f t="shared" ca="1" si="78"/>
        <v>161</v>
      </c>
    </row>
    <row r="429" spans="1:19">
      <c r="A429" s="3520">
        <f>面积表!D424</f>
        <v>1705</v>
      </c>
      <c r="B429" s="54">
        <f>面积表!E424</f>
        <v>99.25</v>
      </c>
      <c r="C429" s="21">
        <f t="shared" si="69"/>
        <v>1.01</v>
      </c>
      <c r="D429" s="2806" t="s">
        <v>4020</v>
      </c>
      <c r="E429" s="21">
        <f t="shared" si="70"/>
        <v>1</v>
      </c>
      <c r="F429" s="667" t="s">
        <v>21</v>
      </c>
      <c r="G429" s="21">
        <f t="shared" si="71"/>
        <v>1</v>
      </c>
      <c r="H429" s="667">
        <v>5.3</v>
      </c>
      <c r="I429" s="21">
        <f t="shared" si="72"/>
        <v>1.1000000000000001</v>
      </c>
      <c r="J429" s="667"/>
      <c r="K429" s="21">
        <f t="shared" si="73"/>
        <v>1</v>
      </c>
      <c r="L429" s="667"/>
      <c r="M429" s="21">
        <f t="shared" si="74"/>
        <v>1</v>
      </c>
      <c r="N429" s="667"/>
      <c r="O429" s="21">
        <f t="shared" si="75"/>
        <v>1</v>
      </c>
      <c r="P429" s="667" t="s">
        <v>3709</v>
      </c>
      <c r="Q429" s="21">
        <f t="shared" si="76"/>
        <v>1.03</v>
      </c>
      <c r="R429" s="663">
        <f t="shared" ca="1" si="77"/>
        <v>16238</v>
      </c>
      <c r="S429" s="316">
        <f t="shared" ca="1" si="78"/>
        <v>161</v>
      </c>
    </row>
    <row r="430" spans="1:19">
      <c r="A430" s="3520">
        <f>面积表!D425</f>
        <v>1706</v>
      </c>
      <c r="B430" s="54">
        <f>面积表!E425</f>
        <v>99.25</v>
      </c>
      <c r="C430" s="21">
        <f t="shared" si="69"/>
        <v>1.01</v>
      </c>
      <c r="D430" s="2806" t="s">
        <v>4020</v>
      </c>
      <c r="E430" s="21">
        <f t="shared" si="70"/>
        <v>1</v>
      </c>
      <c r="F430" s="667" t="s">
        <v>21</v>
      </c>
      <c r="G430" s="21">
        <f t="shared" si="71"/>
        <v>1</v>
      </c>
      <c r="H430" s="667">
        <v>5.3</v>
      </c>
      <c r="I430" s="21">
        <f t="shared" si="72"/>
        <v>1.1000000000000001</v>
      </c>
      <c r="J430" s="667"/>
      <c r="K430" s="21">
        <f t="shared" si="73"/>
        <v>1</v>
      </c>
      <c r="L430" s="667"/>
      <c r="M430" s="21">
        <f t="shared" si="74"/>
        <v>1</v>
      </c>
      <c r="N430" s="667"/>
      <c r="O430" s="21">
        <f t="shared" si="75"/>
        <v>1</v>
      </c>
      <c r="P430" s="667" t="s">
        <v>3709</v>
      </c>
      <c r="Q430" s="21">
        <f t="shared" si="76"/>
        <v>1.03</v>
      </c>
      <c r="R430" s="663">
        <f t="shared" ca="1" si="77"/>
        <v>16238</v>
      </c>
      <c r="S430" s="316">
        <f t="shared" ca="1" si="78"/>
        <v>161</v>
      </c>
    </row>
    <row r="431" spans="1:19">
      <c r="A431" s="3520">
        <f>面积表!D426</f>
        <v>1707</v>
      </c>
      <c r="B431" s="54">
        <f>面积表!E426</f>
        <v>99.25</v>
      </c>
      <c r="C431" s="21">
        <f t="shared" si="69"/>
        <v>1.01</v>
      </c>
      <c r="D431" s="2806" t="s">
        <v>4020</v>
      </c>
      <c r="E431" s="21">
        <f t="shared" si="70"/>
        <v>1</v>
      </c>
      <c r="F431" s="667" t="s">
        <v>21</v>
      </c>
      <c r="G431" s="21">
        <f t="shared" si="71"/>
        <v>1</v>
      </c>
      <c r="H431" s="667">
        <v>5.3</v>
      </c>
      <c r="I431" s="21">
        <f t="shared" si="72"/>
        <v>1.1000000000000001</v>
      </c>
      <c r="J431" s="667"/>
      <c r="K431" s="21">
        <f t="shared" si="73"/>
        <v>1</v>
      </c>
      <c r="L431" s="667"/>
      <c r="M431" s="21">
        <f t="shared" si="74"/>
        <v>1</v>
      </c>
      <c r="N431" s="667"/>
      <c r="O431" s="21">
        <f t="shared" si="75"/>
        <v>1</v>
      </c>
      <c r="P431" s="667" t="s">
        <v>3709</v>
      </c>
      <c r="Q431" s="21">
        <f t="shared" si="76"/>
        <v>1.03</v>
      </c>
      <c r="R431" s="663">
        <f t="shared" ca="1" si="77"/>
        <v>16238</v>
      </c>
      <c r="S431" s="316">
        <f t="shared" ca="1" si="78"/>
        <v>161</v>
      </c>
    </row>
    <row r="432" spans="1:19">
      <c r="A432" s="3520">
        <f>面积表!D427</f>
        <v>1708</v>
      </c>
      <c r="B432" s="54">
        <f>面积表!E427</f>
        <v>99.25</v>
      </c>
      <c r="C432" s="21">
        <f t="shared" si="69"/>
        <v>1.01</v>
      </c>
      <c r="D432" s="2806" t="s">
        <v>4020</v>
      </c>
      <c r="E432" s="21">
        <f t="shared" si="70"/>
        <v>1</v>
      </c>
      <c r="F432" s="667" t="s">
        <v>21</v>
      </c>
      <c r="G432" s="21">
        <f t="shared" si="71"/>
        <v>1</v>
      </c>
      <c r="H432" s="667">
        <v>5.3</v>
      </c>
      <c r="I432" s="21">
        <f t="shared" si="72"/>
        <v>1.1000000000000001</v>
      </c>
      <c r="J432" s="667"/>
      <c r="K432" s="21">
        <f t="shared" si="73"/>
        <v>1</v>
      </c>
      <c r="L432" s="667"/>
      <c r="M432" s="21">
        <f t="shared" si="74"/>
        <v>1</v>
      </c>
      <c r="N432" s="667"/>
      <c r="O432" s="21">
        <f t="shared" si="75"/>
        <v>1</v>
      </c>
      <c r="P432" s="667" t="s">
        <v>3709</v>
      </c>
      <c r="Q432" s="21">
        <f t="shared" si="76"/>
        <v>1.03</v>
      </c>
      <c r="R432" s="663">
        <f t="shared" ca="1" si="77"/>
        <v>16238</v>
      </c>
      <c r="S432" s="316">
        <f t="shared" ca="1" si="78"/>
        <v>161</v>
      </c>
    </row>
    <row r="433" spans="1:19">
      <c r="A433" s="3520">
        <f>面积表!D428</f>
        <v>1709</v>
      </c>
      <c r="B433" s="54">
        <f>面积表!E428</f>
        <v>68.78</v>
      </c>
      <c r="C433" s="21">
        <f t="shared" si="69"/>
        <v>1.01</v>
      </c>
      <c r="D433" s="2806" t="s">
        <v>4020</v>
      </c>
      <c r="E433" s="21">
        <f t="shared" si="70"/>
        <v>1</v>
      </c>
      <c r="F433" s="667" t="s">
        <v>21</v>
      </c>
      <c r="G433" s="21">
        <f t="shared" si="71"/>
        <v>1</v>
      </c>
      <c r="H433" s="667">
        <v>5.3</v>
      </c>
      <c r="I433" s="21">
        <f t="shared" si="72"/>
        <v>1.1000000000000001</v>
      </c>
      <c r="J433" s="667"/>
      <c r="K433" s="21">
        <f t="shared" si="73"/>
        <v>1</v>
      </c>
      <c r="L433" s="667"/>
      <c r="M433" s="21">
        <f t="shared" si="74"/>
        <v>1</v>
      </c>
      <c r="N433" s="667"/>
      <c r="O433" s="21">
        <f t="shared" si="75"/>
        <v>1</v>
      </c>
      <c r="P433" s="667" t="s">
        <v>3709</v>
      </c>
      <c r="Q433" s="21">
        <f t="shared" si="76"/>
        <v>1.03</v>
      </c>
      <c r="R433" s="663">
        <f t="shared" ca="1" si="77"/>
        <v>16238</v>
      </c>
      <c r="S433" s="316">
        <f t="shared" ca="1" si="78"/>
        <v>112</v>
      </c>
    </row>
    <row r="434" spans="1:19">
      <c r="A434" s="3520">
        <f>面积表!D429</f>
        <v>1710</v>
      </c>
      <c r="B434" s="54">
        <f>面积表!E429</f>
        <v>79.5</v>
      </c>
      <c r="C434" s="21">
        <f t="shared" si="69"/>
        <v>1.01</v>
      </c>
      <c r="D434" s="2806" t="s">
        <v>4020</v>
      </c>
      <c r="E434" s="21">
        <f t="shared" si="70"/>
        <v>1</v>
      </c>
      <c r="F434" s="667" t="s">
        <v>21</v>
      </c>
      <c r="G434" s="21">
        <f t="shared" si="71"/>
        <v>1</v>
      </c>
      <c r="H434" s="667">
        <v>5.3</v>
      </c>
      <c r="I434" s="21">
        <f t="shared" si="72"/>
        <v>1.1000000000000001</v>
      </c>
      <c r="J434" s="667"/>
      <c r="K434" s="21">
        <f t="shared" si="73"/>
        <v>1</v>
      </c>
      <c r="L434" s="667"/>
      <c r="M434" s="21">
        <f t="shared" si="74"/>
        <v>1</v>
      </c>
      <c r="N434" s="667"/>
      <c r="O434" s="21">
        <f t="shared" si="75"/>
        <v>1</v>
      </c>
      <c r="P434" s="667" t="s">
        <v>3709</v>
      </c>
      <c r="Q434" s="21">
        <f t="shared" si="76"/>
        <v>1.03</v>
      </c>
      <c r="R434" s="663">
        <f t="shared" ca="1" si="77"/>
        <v>16238</v>
      </c>
      <c r="S434" s="316">
        <f t="shared" ca="1" si="78"/>
        <v>129</v>
      </c>
    </row>
    <row r="435" spans="1:19">
      <c r="A435" s="3520">
        <f>面积表!D430</f>
        <v>1711</v>
      </c>
      <c r="B435" s="54">
        <f>面积表!E430</f>
        <v>90.26</v>
      </c>
      <c r="C435" s="21">
        <f t="shared" si="69"/>
        <v>1.01</v>
      </c>
      <c r="D435" s="2806" t="s">
        <v>4020</v>
      </c>
      <c r="E435" s="21">
        <f t="shared" si="70"/>
        <v>1</v>
      </c>
      <c r="F435" s="667" t="s">
        <v>21</v>
      </c>
      <c r="G435" s="21">
        <f t="shared" si="71"/>
        <v>1</v>
      </c>
      <c r="H435" s="667">
        <v>5.3</v>
      </c>
      <c r="I435" s="21">
        <f t="shared" si="72"/>
        <v>1.1000000000000001</v>
      </c>
      <c r="J435" s="667"/>
      <c r="K435" s="21">
        <f t="shared" si="73"/>
        <v>1</v>
      </c>
      <c r="L435" s="667"/>
      <c r="M435" s="21">
        <f t="shared" si="74"/>
        <v>1</v>
      </c>
      <c r="N435" s="667"/>
      <c r="O435" s="21">
        <f t="shared" si="75"/>
        <v>1</v>
      </c>
      <c r="P435" s="667" t="s">
        <v>3709</v>
      </c>
      <c r="Q435" s="21">
        <f t="shared" si="76"/>
        <v>1.03</v>
      </c>
      <c r="R435" s="663">
        <f t="shared" ca="1" si="77"/>
        <v>16238</v>
      </c>
      <c r="S435" s="316">
        <f t="shared" ca="1" si="78"/>
        <v>147</v>
      </c>
    </row>
    <row r="436" spans="1:19">
      <c r="A436" s="3520">
        <f>面积表!D431</f>
        <v>1712</v>
      </c>
      <c r="B436" s="54">
        <f>面积表!E431</f>
        <v>96.25</v>
      </c>
      <c r="C436" s="21">
        <f t="shared" si="69"/>
        <v>1.01</v>
      </c>
      <c r="D436" s="2806" t="s">
        <v>4020</v>
      </c>
      <c r="E436" s="21">
        <f t="shared" si="70"/>
        <v>1</v>
      </c>
      <c r="F436" s="667" t="s">
        <v>21</v>
      </c>
      <c r="G436" s="21">
        <f t="shared" si="71"/>
        <v>1</v>
      </c>
      <c r="H436" s="667">
        <v>5.3</v>
      </c>
      <c r="I436" s="21">
        <f t="shared" si="72"/>
        <v>1.1000000000000001</v>
      </c>
      <c r="J436" s="667"/>
      <c r="K436" s="21">
        <f t="shared" si="73"/>
        <v>1</v>
      </c>
      <c r="L436" s="667"/>
      <c r="M436" s="21">
        <f t="shared" si="74"/>
        <v>1</v>
      </c>
      <c r="N436" s="667"/>
      <c r="O436" s="21">
        <f t="shared" si="75"/>
        <v>1</v>
      </c>
      <c r="P436" s="667" t="s">
        <v>3709</v>
      </c>
      <c r="Q436" s="21">
        <f t="shared" si="76"/>
        <v>1.03</v>
      </c>
      <c r="R436" s="663">
        <f t="shared" ca="1" si="77"/>
        <v>16238</v>
      </c>
      <c r="S436" s="316">
        <f t="shared" ca="1" si="78"/>
        <v>156</v>
      </c>
    </row>
    <row r="437" spans="1:19">
      <c r="A437" s="3520">
        <f>面积表!D432</f>
        <v>1713</v>
      </c>
      <c r="B437" s="54">
        <f>面积表!E432</f>
        <v>97.47</v>
      </c>
      <c r="C437" s="21">
        <f t="shared" si="69"/>
        <v>1.01</v>
      </c>
      <c r="D437" s="2806" t="s">
        <v>4020</v>
      </c>
      <c r="E437" s="21">
        <f t="shared" si="70"/>
        <v>1</v>
      </c>
      <c r="F437" s="667" t="s">
        <v>21</v>
      </c>
      <c r="G437" s="21">
        <f t="shared" si="71"/>
        <v>1</v>
      </c>
      <c r="H437" s="667">
        <v>5.3</v>
      </c>
      <c r="I437" s="21">
        <f t="shared" si="72"/>
        <v>1.1000000000000001</v>
      </c>
      <c r="J437" s="667"/>
      <c r="K437" s="21">
        <f t="shared" si="73"/>
        <v>1</v>
      </c>
      <c r="L437" s="667"/>
      <c r="M437" s="21">
        <f t="shared" si="74"/>
        <v>1</v>
      </c>
      <c r="N437" s="667"/>
      <c r="O437" s="21">
        <f t="shared" si="75"/>
        <v>1</v>
      </c>
      <c r="P437" s="667" t="s">
        <v>3709</v>
      </c>
      <c r="Q437" s="21">
        <f t="shared" si="76"/>
        <v>1.03</v>
      </c>
      <c r="R437" s="663">
        <f t="shared" ca="1" si="77"/>
        <v>16238</v>
      </c>
      <c r="S437" s="316">
        <f t="shared" ca="1" si="78"/>
        <v>158</v>
      </c>
    </row>
    <row r="438" spans="1:19">
      <c r="A438" s="3520">
        <f>面积表!D433</f>
        <v>1714</v>
      </c>
      <c r="B438" s="54">
        <f>面积表!E433</f>
        <v>70.2</v>
      </c>
      <c r="C438" s="21">
        <f t="shared" si="69"/>
        <v>1.01</v>
      </c>
      <c r="D438" s="2806" t="s">
        <v>4020</v>
      </c>
      <c r="E438" s="21">
        <f t="shared" si="70"/>
        <v>1</v>
      </c>
      <c r="F438" s="667" t="s">
        <v>21</v>
      </c>
      <c r="G438" s="21">
        <f t="shared" si="71"/>
        <v>1</v>
      </c>
      <c r="H438" s="667">
        <v>5.3</v>
      </c>
      <c r="I438" s="21">
        <f t="shared" si="72"/>
        <v>1.1000000000000001</v>
      </c>
      <c r="J438" s="667"/>
      <c r="K438" s="21">
        <f t="shared" si="73"/>
        <v>1</v>
      </c>
      <c r="L438" s="667"/>
      <c r="M438" s="21">
        <f t="shared" si="74"/>
        <v>1</v>
      </c>
      <c r="N438" s="667"/>
      <c r="O438" s="21">
        <f t="shared" si="75"/>
        <v>1</v>
      </c>
      <c r="P438" s="667" t="s">
        <v>3709</v>
      </c>
      <c r="Q438" s="21">
        <f t="shared" si="76"/>
        <v>1.03</v>
      </c>
      <c r="R438" s="663">
        <f t="shared" ca="1" si="77"/>
        <v>16238</v>
      </c>
      <c r="S438" s="316">
        <f t="shared" ca="1" si="78"/>
        <v>114</v>
      </c>
    </row>
    <row r="439" spans="1:19">
      <c r="A439" s="3520">
        <f>面积表!D434</f>
        <v>101</v>
      </c>
      <c r="B439" s="54">
        <f>面积表!E434</f>
        <v>104.91</v>
      </c>
      <c r="C439" s="21">
        <f t="shared" si="69"/>
        <v>1.01</v>
      </c>
      <c r="D439" s="2806" t="s">
        <v>4020</v>
      </c>
      <c r="E439" s="21">
        <f t="shared" si="70"/>
        <v>1</v>
      </c>
      <c r="F439" s="667" t="s">
        <v>3815</v>
      </c>
      <c r="G439" s="21">
        <f t="shared" si="71"/>
        <v>1.02</v>
      </c>
      <c r="H439" s="667">
        <v>5.3</v>
      </c>
      <c r="I439" s="21">
        <f t="shared" si="72"/>
        <v>1.1000000000000001</v>
      </c>
      <c r="J439" s="667"/>
      <c r="K439" s="21">
        <f t="shared" si="73"/>
        <v>1</v>
      </c>
      <c r="L439" s="667"/>
      <c r="M439" s="21">
        <f t="shared" si="74"/>
        <v>1</v>
      </c>
      <c r="N439" s="667"/>
      <c r="O439" s="21">
        <f t="shared" si="75"/>
        <v>1</v>
      </c>
      <c r="P439" s="667" t="s">
        <v>3408</v>
      </c>
      <c r="Q439" s="21">
        <f t="shared" si="76"/>
        <v>1</v>
      </c>
      <c r="R439" s="663">
        <f t="shared" ca="1" si="77"/>
        <v>16080</v>
      </c>
      <c r="S439" s="316">
        <f t="shared" ca="1" si="78"/>
        <v>169</v>
      </c>
    </row>
    <row r="440" spans="1:19">
      <c r="A440" s="3520" t="str">
        <f>面积表!D435</f>
        <v>102</v>
      </c>
      <c r="B440" s="54">
        <f>面积表!E435</f>
        <v>99.47</v>
      </c>
      <c r="C440" s="21">
        <f t="shared" si="69"/>
        <v>1.01</v>
      </c>
      <c r="D440" s="2806" t="s">
        <v>4020</v>
      </c>
      <c r="E440" s="21">
        <f t="shared" si="70"/>
        <v>1</v>
      </c>
      <c r="F440" s="667" t="s">
        <v>3815</v>
      </c>
      <c r="G440" s="21">
        <f t="shared" si="71"/>
        <v>1.02</v>
      </c>
      <c r="H440" s="667">
        <v>5.3</v>
      </c>
      <c r="I440" s="21">
        <f t="shared" si="72"/>
        <v>1.1000000000000001</v>
      </c>
      <c r="J440" s="667"/>
      <c r="K440" s="21">
        <f t="shared" si="73"/>
        <v>1</v>
      </c>
      <c r="L440" s="667"/>
      <c r="M440" s="21">
        <f t="shared" si="74"/>
        <v>1</v>
      </c>
      <c r="N440" s="667"/>
      <c r="O440" s="21">
        <f t="shared" si="75"/>
        <v>1</v>
      </c>
      <c r="P440" s="667" t="s">
        <v>3408</v>
      </c>
      <c r="Q440" s="21">
        <f t="shared" si="76"/>
        <v>1</v>
      </c>
      <c r="R440" s="663">
        <f t="shared" ca="1" si="77"/>
        <v>16080</v>
      </c>
      <c r="S440" s="316">
        <f t="shared" ca="1" si="78"/>
        <v>160</v>
      </c>
    </row>
    <row r="441" spans="1:19">
      <c r="A441" s="3520" t="str">
        <f>面积表!D436</f>
        <v>103</v>
      </c>
      <c r="B441" s="54">
        <f>面积表!E436</f>
        <v>99.47</v>
      </c>
      <c r="C441" s="21">
        <f t="shared" si="69"/>
        <v>1.01</v>
      </c>
      <c r="D441" s="2806" t="s">
        <v>4020</v>
      </c>
      <c r="E441" s="21">
        <f t="shared" si="70"/>
        <v>1</v>
      </c>
      <c r="F441" s="667" t="s">
        <v>3815</v>
      </c>
      <c r="G441" s="21">
        <f t="shared" si="71"/>
        <v>1.02</v>
      </c>
      <c r="H441" s="667">
        <v>5.3</v>
      </c>
      <c r="I441" s="21">
        <f t="shared" si="72"/>
        <v>1.1000000000000001</v>
      </c>
      <c r="J441" s="667"/>
      <c r="K441" s="21">
        <f t="shared" si="73"/>
        <v>1</v>
      </c>
      <c r="L441" s="667"/>
      <c r="M441" s="21">
        <f t="shared" si="74"/>
        <v>1</v>
      </c>
      <c r="N441" s="667"/>
      <c r="O441" s="21">
        <f t="shared" si="75"/>
        <v>1</v>
      </c>
      <c r="P441" s="667" t="s">
        <v>3408</v>
      </c>
      <c r="Q441" s="21">
        <f t="shared" si="76"/>
        <v>1</v>
      </c>
      <c r="R441" s="663">
        <f t="shared" ca="1" si="77"/>
        <v>16080</v>
      </c>
      <c r="S441" s="316">
        <f t="shared" ca="1" si="78"/>
        <v>160</v>
      </c>
    </row>
    <row r="442" spans="1:19">
      <c r="A442" s="3520">
        <f>面积表!D437</f>
        <v>104</v>
      </c>
      <c r="B442" s="54">
        <f>面积表!E437</f>
        <v>99.47</v>
      </c>
      <c r="C442" s="21">
        <f t="shared" si="69"/>
        <v>1.01</v>
      </c>
      <c r="D442" s="2806" t="s">
        <v>4020</v>
      </c>
      <c r="E442" s="21">
        <f t="shared" si="70"/>
        <v>1</v>
      </c>
      <c r="F442" s="667" t="s">
        <v>3815</v>
      </c>
      <c r="G442" s="21">
        <f t="shared" si="71"/>
        <v>1.02</v>
      </c>
      <c r="H442" s="667">
        <v>5.3</v>
      </c>
      <c r="I442" s="21">
        <f t="shared" si="72"/>
        <v>1.1000000000000001</v>
      </c>
      <c r="J442" s="667"/>
      <c r="K442" s="21">
        <f t="shared" si="73"/>
        <v>1</v>
      </c>
      <c r="L442" s="667"/>
      <c r="M442" s="21">
        <f t="shared" si="74"/>
        <v>1</v>
      </c>
      <c r="N442" s="667"/>
      <c r="O442" s="21">
        <f t="shared" si="75"/>
        <v>1</v>
      </c>
      <c r="P442" s="667" t="s">
        <v>3408</v>
      </c>
      <c r="Q442" s="21">
        <f t="shared" si="76"/>
        <v>1</v>
      </c>
      <c r="R442" s="663">
        <f t="shared" ca="1" si="77"/>
        <v>16080</v>
      </c>
      <c r="S442" s="316">
        <f t="shared" ca="1" si="78"/>
        <v>160</v>
      </c>
    </row>
    <row r="443" spans="1:19">
      <c r="A443" s="3520">
        <f>面积表!D438</f>
        <v>105</v>
      </c>
      <c r="B443" s="54">
        <f>面积表!E438</f>
        <v>99.47</v>
      </c>
      <c r="C443" s="21">
        <f t="shared" si="69"/>
        <v>1.01</v>
      </c>
      <c r="D443" s="2806" t="s">
        <v>4020</v>
      </c>
      <c r="E443" s="21">
        <f t="shared" si="70"/>
        <v>1</v>
      </c>
      <c r="F443" s="667" t="s">
        <v>3815</v>
      </c>
      <c r="G443" s="21">
        <f t="shared" si="71"/>
        <v>1.02</v>
      </c>
      <c r="H443" s="667">
        <v>5.3</v>
      </c>
      <c r="I443" s="21">
        <f t="shared" si="72"/>
        <v>1.1000000000000001</v>
      </c>
      <c r="J443" s="667"/>
      <c r="K443" s="21">
        <f t="shared" si="73"/>
        <v>1</v>
      </c>
      <c r="L443" s="667"/>
      <c r="M443" s="21">
        <f t="shared" si="74"/>
        <v>1</v>
      </c>
      <c r="N443" s="667"/>
      <c r="O443" s="21">
        <f t="shared" si="75"/>
        <v>1</v>
      </c>
      <c r="P443" s="667" t="s">
        <v>3408</v>
      </c>
      <c r="Q443" s="21">
        <f t="shared" si="76"/>
        <v>1</v>
      </c>
      <c r="R443" s="663">
        <f t="shared" ca="1" si="77"/>
        <v>16080</v>
      </c>
      <c r="S443" s="316">
        <f t="shared" ca="1" si="78"/>
        <v>160</v>
      </c>
    </row>
    <row r="444" spans="1:19">
      <c r="A444" s="3520">
        <f>面积表!D439</f>
        <v>106</v>
      </c>
      <c r="B444" s="54">
        <f>面积表!E439</f>
        <v>99.47</v>
      </c>
      <c r="C444" s="21">
        <f t="shared" si="69"/>
        <v>1.01</v>
      </c>
      <c r="D444" s="2806" t="s">
        <v>4020</v>
      </c>
      <c r="E444" s="21">
        <f t="shared" si="70"/>
        <v>1</v>
      </c>
      <c r="F444" s="667" t="s">
        <v>3815</v>
      </c>
      <c r="G444" s="21">
        <f t="shared" si="71"/>
        <v>1.02</v>
      </c>
      <c r="H444" s="667">
        <v>5.3</v>
      </c>
      <c r="I444" s="21">
        <f t="shared" si="72"/>
        <v>1.1000000000000001</v>
      </c>
      <c r="J444" s="667"/>
      <c r="K444" s="21">
        <f t="shared" si="73"/>
        <v>1</v>
      </c>
      <c r="L444" s="667"/>
      <c r="M444" s="21">
        <f t="shared" si="74"/>
        <v>1</v>
      </c>
      <c r="N444" s="667"/>
      <c r="O444" s="21">
        <f t="shared" si="75"/>
        <v>1</v>
      </c>
      <c r="P444" s="667" t="s">
        <v>3408</v>
      </c>
      <c r="Q444" s="21">
        <f t="shared" si="76"/>
        <v>1</v>
      </c>
      <c r="R444" s="663">
        <f t="shared" ca="1" si="77"/>
        <v>16080</v>
      </c>
      <c r="S444" s="316">
        <f t="shared" ca="1" si="78"/>
        <v>160</v>
      </c>
    </row>
    <row r="445" spans="1:19">
      <c r="A445" s="3520">
        <f>面积表!D440</f>
        <v>107</v>
      </c>
      <c r="B445" s="54">
        <f>面积表!E440</f>
        <v>99.47</v>
      </c>
      <c r="C445" s="21">
        <f t="shared" si="69"/>
        <v>1.01</v>
      </c>
      <c r="D445" s="2806" t="s">
        <v>4020</v>
      </c>
      <c r="E445" s="21">
        <f t="shared" si="70"/>
        <v>1</v>
      </c>
      <c r="F445" s="667" t="s">
        <v>3815</v>
      </c>
      <c r="G445" s="21">
        <f t="shared" si="71"/>
        <v>1.02</v>
      </c>
      <c r="H445" s="667">
        <v>5.3</v>
      </c>
      <c r="I445" s="21">
        <f t="shared" si="72"/>
        <v>1.1000000000000001</v>
      </c>
      <c r="J445" s="667"/>
      <c r="K445" s="21">
        <f t="shared" si="73"/>
        <v>1</v>
      </c>
      <c r="L445" s="667"/>
      <c r="M445" s="21">
        <f t="shared" si="74"/>
        <v>1</v>
      </c>
      <c r="N445" s="667"/>
      <c r="O445" s="21">
        <f t="shared" si="75"/>
        <v>1</v>
      </c>
      <c r="P445" s="667" t="s">
        <v>3408</v>
      </c>
      <c r="Q445" s="21">
        <f t="shared" si="76"/>
        <v>1</v>
      </c>
      <c r="R445" s="663">
        <f t="shared" ca="1" si="77"/>
        <v>16080</v>
      </c>
      <c r="S445" s="316">
        <f t="shared" ca="1" si="78"/>
        <v>160</v>
      </c>
    </row>
    <row r="446" spans="1:19">
      <c r="A446" s="3520">
        <f>面积表!D441</f>
        <v>108</v>
      </c>
      <c r="B446" s="54">
        <f>面积表!E441</f>
        <v>68.94</v>
      </c>
      <c r="C446" s="21">
        <f t="shared" si="69"/>
        <v>1.01</v>
      </c>
      <c r="D446" s="2806" t="s">
        <v>4020</v>
      </c>
      <c r="E446" s="21">
        <f t="shared" si="70"/>
        <v>1</v>
      </c>
      <c r="F446" s="667" t="s">
        <v>3815</v>
      </c>
      <c r="G446" s="21">
        <f t="shared" si="71"/>
        <v>1.02</v>
      </c>
      <c r="H446" s="667">
        <v>5.3</v>
      </c>
      <c r="I446" s="21">
        <f t="shared" si="72"/>
        <v>1.1000000000000001</v>
      </c>
      <c r="J446" s="667"/>
      <c r="K446" s="21">
        <f t="shared" si="73"/>
        <v>1</v>
      </c>
      <c r="L446" s="667"/>
      <c r="M446" s="21">
        <f t="shared" si="74"/>
        <v>1</v>
      </c>
      <c r="N446" s="667"/>
      <c r="O446" s="21">
        <f t="shared" si="75"/>
        <v>1</v>
      </c>
      <c r="P446" s="667" t="s">
        <v>3408</v>
      </c>
      <c r="Q446" s="21">
        <f t="shared" si="76"/>
        <v>1</v>
      </c>
      <c r="R446" s="663">
        <f t="shared" ca="1" si="77"/>
        <v>16080</v>
      </c>
      <c r="S446" s="316">
        <f t="shared" ca="1" si="78"/>
        <v>111</v>
      </c>
    </row>
    <row r="447" spans="1:19">
      <c r="A447" s="3520">
        <f>面积表!D442</f>
        <v>109</v>
      </c>
      <c r="B447" s="54">
        <f>面积表!E442</f>
        <v>88.44</v>
      </c>
      <c r="C447" s="21">
        <f t="shared" si="69"/>
        <v>1.01</v>
      </c>
      <c r="D447" s="2806" t="s">
        <v>4020</v>
      </c>
      <c r="E447" s="21">
        <f t="shared" si="70"/>
        <v>1</v>
      </c>
      <c r="F447" s="667" t="s">
        <v>3815</v>
      </c>
      <c r="G447" s="21">
        <f t="shared" si="71"/>
        <v>1.02</v>
      </c>
      <c r="H447" s="667">
        <v>5.3</v>
      </c>
      <c r="I447" s="21">
        <f t="shared" si="72"/>
        <v>1.1000000000000001</v>
      </c>
      <c r="J447" s="667"/>
      <c r="K447" s="21">
        <f t="shared" si="73"/>
        <v>1</v>
      </c>
      <c r="L447" s="667"/>
      <c r="M447" s="21">
        <f t="shared" si="74"/>
        <v>1</v>
      </c>
      <c r="N447" s="667"/>
      <c r="O447" s="21">
        <f t="shared" si="75"/>
        <v>1</v>
      </c>
      <c r="P447" s="667" t="s">
        <v>3408</v>
      </c>
      <c r="Q447" s="21">
        <f t="shared" si="76"/>
        <v>1</v>
      </c>
      <c r="R447" s="663">
        <f t="shared" ca="1" si="77"/>
        <v>16080</v>
      </c>
      <c r="S447" s="316">
        <f t="shared" ca="1" si="78"/>
        <v>142</v>
      </c>
    </row>
    <row r="448" spans="1:19">
      <c r="A448" s="3520">
        <f>面积表!D443</f>
        <v>110</v>
      </c>
      <c r="B448" s="54">
        <f>面积表!E443</f>
        <v>96.78</v>
      </c>
      <c r="C448" s="21">
        <f t="shared" si="69"/>
        <v>1.01</v>
      </c>
      <c r="D448" s="2806" t="s">
        <v>4020</v>
      </c>
      <c r="E448" s="21">
        <f t="shared" si="70"/>
        <v>1</v>
      </c>
      <c r="F448" s="667" t="s">
        <v>3815</v>
      </c>
      <c r="G448" s="21">
        <f t="shared" si="71"/>
        <v>1.02</v>
      </c>
      <c r="H448" s="667">
        <v>5.3</v>
      </c>
      <c r="I448" s="21">
        <f t="shared" si="72"/>
        <v>1.1000000000000001</v>
      </c>
      <c r="J448" s="667"/>
      <c r="K448" s="21">
        <f t="shared" si="73"/>
        <v>1</v>
      </c>
      <c r="L448" s="667"/>
      <c r="M448" s="21">
        <f t="shared" si="74"/>
        <v>1</v>
      </c>
      <c r="N448" s="667"/>
      <c r="O448" s="21">
        <f t="shared" si="75"/>
        <v>1</v>
      </c>
      <c r="P448" s="667" t="s">
        <v>3408</v>
      </c>
      <c r="Q448" s="21">
        <f t="shared" si="76"/>
        <v>1</v>
      </c>
      <c r="R448" s="663">
        <f t="shared" ca="1" si="77"/>
        <v>16080</v>
      </c>
      <c r="S448" s="316">
        <f t="shared" ca="1" si="78"/>
        <v>156</v>
      </c>
    </row>
    <row r="449" spans="1:19">
      <c r="A449" s="3520">
        <f>面积表!D444</f>
        <v>111</v>
      </c>
      <c r="B449" s="54">
        <f>面积表!E444</f>
        <v>100.44</v>
      </c>
      <c r="C449" s="21">
        <f t="shared" si="69"/>
        <v>1.01</v>
      </c>
      <c r="D449" s="2806" t="s">
        <v>4020</v>
      </c>
      <c r="E449" s="21">
        <f t="shared" si="70"/>
        <v>1</v>
      </c>
      <c r="F449" s="667" t="s">
        <v>3815</v>
      </c>
      <c r="G449" s="21">
        <f t="shared" si="71"/>
        <v>1.02</v>
      </c>
      <c r="H449" s="667">
        <v>5.3</v>
      </c>
      <c r="I449" s="21">
        <f t="shared" si="72"/>
        <v>1.1000000000000001</v>
      </c>
      <c r="J449" s="667"/>
      <c r="K449" s="21">
        <f t="shared" si="73"/>
        <v>1</v>
      </c>
      <c r="L449" s="667"/>
      <c r="M449" s="21">
        <f t="shared" si="74"/>
        <v>1</v>
      </c>
      <c r="N449" s="667"/>
      <c r="O449" s="21">
        <f t="shared" si="75"/>
        <v>1</v>
      </c>
      <c r="P449" s="667" t="s">
        <v>3408</v>
      </c>
      <c r="Q449" s="21">
        <f t="shared" si="76"/>
        <v>1</v>
      </c>
      <c r="R449" s="663">
        <f t="shared" ca="1" si="77"/>
        <v>16080</v>
      </c>
      <c r="S449" s="316">
        <f t="shared" ca="1" si="78"/>
        <v>162</v>
      </c>
    </row>
    <row r="450" spans="1:19">
      <c r="A450" s="3520">
        <f>面积表!D445</f>
        <v>112</v>
      </c>
      <c r="B450" s="54">
        <f>面积表!E445</f>
        <v>98.9</v>
      </c>
      <c r="C450" s="21">
        <f t="shared" si="69"/>
        <v>1.01</v>
      </c>
      <c r="D450" s="2806" t="s">
        <v>4020</v>
      </c>
      <c r="E450" s="21">
        <f t="shared" si="70"/>
        <v>1</v>
      </c>
      <c r="F450" s="667" t="s">
        <v>3815</v>
      </c>
      <c r="G450" s="21">
        <f t="shared" si="71"/>
        <v>1.02</v>
      </c>
      <c r="H450" s="667">
        <v>5.3</v>
      </c>
      <c r="I450" s="21">
        <f t="shared" si="72"/>
        <v>1.1000000000000001</v>
      </c>
      <c r="J450" s="667"/>
      <c r="K450" s="21">
        <f t="shared" si="73"/>
        <v>1</v>
      </c>
      <c r="L450" s="667"/>
      <c r="M450" s="21">
        <f t="shared" si="74"/>
        <v>1</v>
      </c>
      <c r="N450" s="667"/>
      <c r="O450" s="21">
        <f t="shared" si="75"/>
        <v>1</v>
      </c>
      <c r="P450" s="667" t="s">
        <v>3408</v>
      </c>
      <c r="Q450" s="21">
        <f t="shared" si="76"/>
        <v>1</v>
      </c>
      <c r="R450" s="663">
        <f t="shared" ca="1" si="77"/>
        <v>16080</v>
      </c>
      <c r="S450" s="316">
        <f t="shared" ca="1" si="78"/>
        <v>159</v>
      </c>
    </row>
    <row r="451" spans="1:19">
      <c r="A451" s="3520">
        <f>面积表!D446</f>
        <v>201</v>
      </c>
      <c r="B451" s="54">
        <f>面积表!E446</f>
        <v>55.18</v>
      </c>
      <c r="C451" s="21">
        <f t="shared" si="69"/>
        <v>1</v>
      </c>
      <c r="D451" s="2806" t="s">
        <v>4020</v>
      </c>
      <c r="E451" s="21">
        <f t="shared" si="70"/>
        <v>1</v>
      </c>
      <c r="F451" s="667" t="s">
        <v>3815</v>
      </c>
      <c r="G451" s="21">
        <f t="shared" si="71"/>
        <v>1.02</v>
      </c>
      <c r="H451" s="667">
        <v>5.3</v>
      </c>
      <c r="I451" s="21">
        <f t="shared" si="72"/>
        <v>1.1000000000000001</v>
      </c>
      <c r="J451" s="667"/>
      <c r="K451" s="21">
        <f t="shared" si="73"/>
        <v>1</v>
      </c>
      <c r="L451" s="667"/>
      <c r="M451" s="21">
        <f t="shared" si="74"/>
        <v>1</v>
      </c>
      <c r="N451" s="667"/>
      <c r="O451" s="21">
        <f t="shared" si="75"/>
        <v>1</v>
      </c>
      <c r="P451" s="667" t="s">
        <v>3408</v>
      </c>
      <c r="Q451" s="21">
        <f t="shared" si="76"/>
        <v>1</v>
      </c>
      <c r="R451" s="663">
        <f t="shared" ca="1" si="77"/>
        <v>15921</v>
      </c>
      <c r="S451" s="316">
        <f t="shared" ca="1" si="78"/>
        <v>88</v>
      </c>
    </row>
    <row r="452" spans="1:19">
      <c r="A452" s="3520">
        <f>面积表!D447</f>
        <v>202</v>
      </c>
      <c r="B452" s="54">
        <f>面积表!E447</f>
        <v>49.74</v>
      </c>
      <c r="C452" s="21">
        <f t="shared" si="69"/>
        <v>1</v>
      </c>
      <c r="D452" s="2806" t="s">
        <v>4020</v>
      </c>
      <c r="E452" s="21">
        <f t="shared" si="70"/>
        <v>1</v>
      </c>
      <c r="F452" s="667" t="s">
        <v>3815</v>
      </c>
      <c r="G452" s="21">
        <f t="shared" si="71"/>
        <v>1.02</v>
      </c>
      <c r="H452" s="667">
        <v>5.3</v>
      </c>
      <c r="I452" s="21">
        <f t="shared" si="72"/>
        <v>1.1000000000000001</v>
      </c>
      <c r="J452" s="667"/>
      <c r="K452" s="21">
        <f t="shared" si="73"/>
        <v>1</v>
      </c>
      <c r="L452" s="667"/>
      <c r="M452" s="21">
        <f t="shared" si="74"/>
        <v>1</v>
      </c>
      <c r="N452" s="667"/>
      <c r="O452" s="21">
        <f t="shared" si="75"/>
        <v>1</v>
      </c>
      <c r="P452" s="667" t="s">
        <v>3408</v>
      </c>
      <c r="Q452" s="21">
        <f t="shared" si="76"/>
        <v>1</v>
      </c>
      <c r="R452" s="663">
        <f t="shared" ca="1" si="77"/>
        <v>15921</v>
      </c>
      <c r="S452" s="316">
        <f t="shared" ca="1" si="78"/>
        <v>79</v>
      </c>
    </row>
    <row r="453" spans="1:19">
      <c r="A453" s="3520">
        <f>面积表!D448</f>
        <v>203</v>
      </c>
      <c r="B453" s="54">
        <f>面积表!E448</f>
        <v>49.74</v>
      </c>
      <c r="C453" s="21">
        <f t="shared" si="69"/>
        <v>1</v>
      </c>
      <c r="D453" s="2806" t="s">
        <v>4020</v>
      </c>
      <c r="E453" s="21">
        <f t="shared" si="70"/>
        <v>1</v>
      </c>
      <c r="F453" s="667" t="s">
        <v>3815</v>
      </c>
      <c r="G453" s="21">
        <f t="shared" si="71"/>
        <v>1.02</v>
      </c>
      <c r="H453" s="667">
        <v>5.3</v>
      </c>
      <c r="I453" s="21">
        <f t="shared" si="72"/>
        <v>1.1000000000000001</v>
      </c>
      <c r="J453" s="667"/>
      <c r="K453" s="21">
        <f t="shared" si="73"/>
        <v>1</v>
      </c>
      <c r="L453" s="667"/>
      <c r="M453" s="21">
        <f t="shared" si="74"/>
        <v>1</v>
      </c>
      <c r="N453" s="667"/>
      <c r="O453" s="21">
        <f t="shared" si="75"/>
        <v>1</v>
      </c>
      <c r="P453" s="667" t="s">
        <v>3408</v>
      </c>
      <c r="Q453" s="21">
        <f t="shared" si="76"/>
        <v>1</v>
      </c>
      <c r="R453" s="663">
        <f t="shared" ca="1" si="77"/>
        <v>15921</v>
      </c>
      <c r="S453" s="316">
        <f t="shared" ca="1" si="78"/>
        <v>79</v>
      </c>
    </row>
    <row r="454" spans="1:19">
      <c r="A454" s="3520">
        <f>面积表!D449</f>
        <v>204</v>
      </c>
      <c r="B454" s="54">
        <f>面积表!E449</f>
        <v>49.74</v>
      </c>
      <c r="C454" s="21">
        <f t="shared" si="69"/>
        <v>1</v>
      </c>
      <c r="D454" s="2806" t="s">
        <v>4020</v>
      </c>
      <c r="E454" s="21">
        <f t="shared" si="70"/>
        <v>1</v>
      </c>
      <c r="F454" s="667" t="s">
        <v>3815</v>
      </c>
      <c r="G454" s="21">
        <f t="shared" si="71"/>
        <v>1.02</v>
      </c>
      <c r="H454" s="667">
        <v>5.3</v>
      </c>
      <c r="I454" s="21">
        <f t="shared" si="72"/>
        <v>1.1000000000000001</v>
      </c>
      <c r="J454" s="667"/>
      <c r="K454" s="21">
        <f t="shared" si="73"/>
        <v>1</v>
      </c>
      <c r="L454" s="667"/>
      <c r="M454" s="21">
        <f t="shared" si="74"/>
        <v>1</v>
      </c>
      <c r="N454" s="667"/>
      <c r="O454" s="21">
        <f t="shared" si="75"/>
        <v>1</v>
      </c>
      <c r="P454" s="667" t="s">
        <v>3408</v>
      </c>
      <c r="Q454" s="21">
        <f t="shared" si="76"/>
        <v>1</v>
      </c>
      <c r="R454" s="663">
        <f t="shared" ca="1" si="77"/>
        <v>15921</v>
      </c>
      <c r="S454" s="316">
        <f t="shared" ca="1" si="78"/>
        <v>79</v>
      </c>
    </row>
    <row r="455" spans="1:19">
      <c r="A455" s="3520">
        <f>面积表!D450</f>
        <v>205</v>
      </c>
      <c r="B455" s="54">
        <f>面积表!E450</f>
        <v>49.74</v>
      </c>
      <c r="C455" s="21">
        <f t="shared" si="69"/>
        <v>1</v>
      </c>
      <c r="D455" s="2806" t="s">
        <v>4020</v>
      </c>
      <c r="E455" s="21">
        <f t="shared" si="70"/>
        <v>1</v>
      </c>
      <c r="F455" s="667" t="s">
        <v>3815</v>
      </c>
      <c r="G455" s="21">
        <f t="shared" si="71"/>
        <v>1.02</v>
      </c>
      <c r="H455" s="667">
        <v>5.3</v>
      </c>
      <c r="I455" s="21">
        <f t="shared" si="72"/>
        <v>1.1000000000000001</v>
      </c>
      <c r="J455" s="667"/>
      <c r="K455" s="21">
        <f t="shared" si="73"/>
        <v>1</v>
      </c>
      <c r="L455" s="667"/>
      <c r="M455" s="21">
        <f t="shared" si="74"/>
        <v>1</v>
      </c>
      <c r="N455" s="667"/>
      <c r="O455" s="21">
        <f t="shared" si="75"/>
        <v>1</v>
      </c>
      <c r="P455" s="667" t="s">
        <v>3408</v>
      </c>
      <c r="Q455" s="21">
        <f t="shared" si="76"/>
        <v>1</v>
      </c>
      <c r="R455" s="663">
        <f t="shared" ca="1" si="77"/>
        <v>15921</v>
      </c>
      <c r="S455" s="316">
        <f t="shared" ca="1" si="78"/>
        <v>79</v>
      </c>
    </row>
    <row r="456" spans="1:19">
      <c r="A456" s="3520">
        <f>面积表!D451</f>
        <v>206</v>
      </c>
      <c r="B456" s="54">
        <f>面积表!E451</f>
        <v>49.74</v>
      </c>
      <c r="C456" s="21">
        <f t="shared" si="69"/>
        <v>1</v>
      </c>
      <c r="D456" s="2806" t="s">
        <v>4020</v>
      </c>
      <c r="E456" s="21">
        <f t="shared" si="70"/>
        <v>1</v>
      </c>
      <c r="F456" s="667" t="s">
        <v>3815</v>
      </c>
      <c r="G456" s="21">
        <f t="shared" si="71"/>
        <v>1.02</v>
      </c>
      <c r="H456" s="667">
        <v>5.3</v>
      </c>
      <c r="I456" s="21">
        <f t="shared" si="72"/>
        <v>1.1000000000000001</v>
      </c>
      <c r="J456" s="667"/>
      <c r="K456" s="21">
        <f t="shared" si="73"/>
        <v>1</v>
      </c>
      <c r="L456" s="667"/>
      <c r="M456" s="21">
        <f t="shared" si="74"/>
        <v>1</v>
      </c>
      <c r="N456" s="667"/>
      <c r="O456" s="21">
        <f t="shared" si="75"/>
        <v>1</v>
      </c>
      <c r="P456" s="667" t="s">
        <v>3408</v>
      </c>
      <c r="Q456" s="21">
        <f t="shared" si="76"/>
        <v>1</v>
      </c>
      <c r="R456" s="663">
        <f t="shared" ca="1" si="77"/>
        <v>15921</v>
      </c>
      <c r="S456" s="316">
        <f t="shared" ca="1" si="78"/>
        <v>79</v>
      </c>
    </row>
    <row r="457" spans="1:19">
      <c r="A457" s="3520">
        <f>面积表!D452</f>
        <v>207</v>
      </c>
      <c r="B457" s="54">
        <f>面积表!E452</f>
        <v>49.74</v>
      </c>
      <c r="C457" s="21">
        <f t="shared" si="69"/>
        <v>1</v>
      </c>
      <c r="D457" s="2806" t="s">
        <v>4020</v>
      </c>
      <c r="E457" s="21">
        <f t="shared" si="70"/>
        <v>1</v>
      </c>
      <c r="F457" s="667" t="s">
        <v>3815</v>
      </c>
      <c r="G457" s="21">
        <f t="shared" si="71"/>
        <v>1.02</v>
      </c>
      <c r="H457" s="667">
        <v>5.3</v>
      </c>
      <c r="I457" s="21">
        <f t="shared" si="72"/>
        <v>1.1000000000000001</v>
      </c>
      <c r="J457" s="667"/>
      <c r="K457" s="21">
        <f t="shared" si="73"/>
        <v>1</v>
      </c>
      <c r="L457" s="667"/>
      <c r="M457" s="21">
        <f t="shared" si="74"/>
        <v>1</v>
      </c>
      <c r="N457" s="667"/>
      <c r="O457" s="21">
        <f t="shared" si="75"/>
        <v>1</v>
      </c>
      <c r="P457" s="667" t="s">
        <v>3408</v>
      </c>
      <c r="Q457" s="21">
        <f t="shared" si="76"/>
        <v>1</v>
      </c>
      <c r="R457" s="663">
        <f t="shared" ca="1" si="77"/>
        <v>15921</v>
      </c>
      <c r="S457" s="316">
        <f t="shared" ca="1" si="78"/>
        <v>79</v>
      </c>
    </row>
    <row r="458" spans="1:19">
      <c r="A458" s="3520">
        <f>面积表!D453</f>
        <v>208</v>
      </c>
      <c r="B458" s="54">
        <f>面积表!E453</f>
        <v>49.74</v>
      </c>
      <c r="C458" s="21">
        <f t="shared" si="69"/>
        <v>1</v>
      </c>
      <c r="D458" s="2806" t="s">
        <v>4020</v>
      </c>
      <c r="E458" s="21">
        <f t="shared" si="70"/>
        <v>1</v>
      </c>
      <c r="F458" s="667" t="s">
        <v>3815</v>
      </c>
      <c r="G458" s="21">
        <f t="shared" si="71"/>
        <v>1.02</v>
      </c>
      <c r="H458" s="667">
        <v>5.3</v>
      </c>
      <c r="I458" s="21">
        <f t="shared" si="72"/>
        <v>1.1000000000000001</v>
      </c>
      <c r="J458" s="667"/>
      <c r="K458" s="21">
        <f t="shared" si="73"/>
        <v>1</v>
      </c>
      <c r="L458" s="667"/>
      <c r="M458" s="21">
        <f t="shared" si="74"/>
        <v>1</v>
      </c>
      <c r="N458" s="667"/>
      <c r="O458" s="21">
        <f t="shared" si="75"/>
        <v>1</v>
      </c>
      <c r="P458" s="667" t="s">
        <v>3408</v>
      </c>
      <c r="Q458" s="21">
        <f t="shared" si="76"/>
        <v>1</v>
      </c>
      <c r="R458" s="663">
        <f t="shared" ca="1" si="77"/>
        <v>15921</v>
      </c>
      <c r="S458" s="316">
        <f t="shared" ca="1" si="78"/>
        <v>79</v>
      </c>
    </row>
    <row r="459" spans="1:19">
      <c r="A459" s="3520">
        <f>面积表!D454</f>
        <v>209</v>
      </c>
      <c r="B459" s="54">
        <f>面积表!E454</f>
        <v>49.74</v>
      </c>
      <c r="C459" s="21">
        <f t="shared" si="69"/>
        <v>1</v>
      </c>
      <c r="D459" s="2806" t="s">
        <v>4020</v>
      </c>
      <c r="E459" s="21">
        <f t="shared" si="70"/>
        <v>1</v>
      </c>
      <c r="F459" s="667" t="s">
        <v>3815</v>
      </c>
      <c r="G459" s="21">
        <f t="shared" si="71"/>
        <v>1.02</v>
      </c>
      <c r="H459" s="667">
        <v>5.3</v>
      </c>
      <c r="I459" s="21">
        <f t="shared" si="72"/>
        <v>1.1000000000000001</v>
      </c>
      <c r="J459" s="667"/>
      <c r="K459" s="21">
        <f t="shared" si="73"/>
        <v>1</v>
      </c>
      <c r="L459" s="667"/>
      <c r="M459" s="21">
        <f t="shared" si="74"/>
        <v>1</v>
      </c>
      <c r="N459" s="667"/>
      <c r="O459" s="21">
        <f t="shared" si="75"/>
        <v>1</v>
      </c>
      <c r="P459" s="667" t="s">
        <v>3408</v>
      </c>
      <c r="Q459" s="21">
        <f t="shared" si="76"/>
        <v>1</v>
      </c>
      <c r="R459" s="663">
        <f t="shared" ca="1" si="77"/>
        <v>15921</v>
      </c>
      <c r="S459" s="316">
        <f t="shared" ca="1" si="78"/>
        <v>79</v>
      </c>
    </row>
    <row r="460" spans="1:19">
      <c r="A460" s="3520">
        <f>面积表!D455</f>
        <v>210</v>
      </c>
      <c r="B460" s="54">
        <f>面积表!E455</f>
        <v>49.74</v>
      </c>
      <c r="C460" s="21">
        <f t="shared" si="69"/>
        <v>1</v>
      </c>
      <c r="D460" s="2806" t="s">
        <v>4020</v>
      </c>
      <c r="E460" s="21">
        <f t="shared" si="70"/>
        <v>1</v>
      </c>
      <c r="F460" s="667" t="s">
        <v>3815</v>
      </c>
      <c r="G460" s="21">
        <f t="shared" si="71"/>
        <v>1.02</v>
      </c>
      <c r="H460" s="667">
        <v>5.3</v>
      </c>
      <c r="I460" s="21">
        <f t="shared" si="72"/>
        <v>1.1000000000000001</v>
      </c>
      <c r="J460" s="667"/>
      <c r="K460" s="21">
        <f t="shared" si="73"/>
        <v>1</v>
      </c>
      <c r="L460" s="667"/>
      <c r="M460" s="21">
        <f t="shared" si="74"/>
        <v>1</v>
      </c>
      <c r="N460" s="667"/>
      <c r="O460" s="21">
        <f t="shared" si="75"/>
        <v>1</v>
      </c>
      <c r="P460" s="667" t="s">
        <v>3408</v>
      </c>
      <c r="Q460" s="21">
        <f t="shared" si="76"/>
        <v>1</v>
      </c>
      <c r="R460" s="663">
        <f t="shared" ca="1" si="77"/>
        <v>15921</v>
      </c>
      <c r="S460" s="316">
        <f t="shared" ca="1" si="78"/>
        <v>79</v>
      </c>
    </row>
    <row r="461" spans="1:19">
      <c r="A461" s="3520">
        <f>面积表!D456</f>
        <v>211</v>
      </c>
      <c r="B461" s="54">
        <f>面积表!E456</f>
        <v>49.74</v>
      </c>
      <c r="C461" s="21">
        <f t="shared" si="69"/>
        <v>1</v>
      </c>
      <c r="D461" s="2806" t="s">
        <v>4020</v>
      </c>
      <c r="E461" s="21">
        <f t="shared" si="70"/>
        <v>1</v>
      </c>
      <c r="F461" s="667" t="s">
        <v>3815</v>
      </c>
      <c r="G461" s="21">
        <f t="shared" si="71"/>
        <v>1.02</v>
      </c>
      <c r="H461" s="667">
        <v>5.3</v>
      </c>
      <c r="I461" s="21">
        <f t="shared" si="72"/>
        <v>1.1000000000000001</v>
      </c>
      <c r="J461" s="667"/>
      <c r="K461" s="21">
        <f t="shared" si="73"/>
        <v>1</v>
      </c>
      <c r="L461" s="667"/>
      <c r="M461" s="21">
        <f t="shared" si="74"/>
        <v>1</v>
      </c>
      <c r="N461" s="667"/>
      <c r="O461" s="21">
        <f t="shared" si="75"/>
        <v>1</v>
      </c>
      <c r="P461" s="667" t="s">
        <v>3408</v>
      </c>
      <c r="Q461" s="21">
        <f t="shared" si="76"/>
        <v>1</v>
      </c>
      <c r="R461" s="663">
        <f t="shared" ca="1" si="77"/>
        <v>15921</v>
      </c>
      <c r="S461" s="316">
        <f t="shared" ca="1" si="78"/>
        <v>79</v>
      </c>
    </row>
    <row r="462" spans="1:19">
      <c r="A462" s="3520">
        <f>面积表!D457</f>
        <v>212</v>
      </c>
      <c r="B462" s="54">
        <f>面积表!E457</f>
        <v>49.74</v>
      </c>
      <c r="C462" s="21">
        <f t="shared" si="69"/>
        <v>1</v>
      </c>
      <c r="D462" s="2806" t="s">
        <v>4020</v>
      </c>
      <c r="E462" s="21">
        <f t="shared" si="70"/>
        <v>1</v>
      </c>
      <c r="F462" s="667" t="s">
        <v>3815</v>
      </c>
      <c r="G462" s="21">
        <f t="shared" si="71"/>
        <v>1.02</v>
      </c>
      <c r="H462" s="667">
        <v>5.3</v>
      </c>
      <c r="I462" s="21">
        <f t="shared" si="72"/>
        <v>1.1000000000000001</v>
      </c>
      <c r="J462" s="667"/>
      <c r="K462" s="21">
        <f t="shared" si="73"/>
        <v>1</v>
      </c>
      <c r="L462" s="667"/>
      <c r="M462" s="21">
        <f t="shared" si="74"/>
        <v>1</v>
      </c>
      <c r="N462" s="667"/>
      <c r="O462" s="21">
        <f t="shared" si="75"/>
        <v>1</v>
      </c>
      <c r="P462" s="667" t="s">
        <v>3408</v>
      </c>
      <c r="Q462" s="21">
        <f t="shared" si="76"/>
        <v>1</v>
      </c>
      <c r="R462" s="663">
        <f t="shared" ca="1" si="77"/>
        <v>15921</v>
      </c>
      <c r="S462" s="316">
        <f t="shared" ca="1" si="78"/>
        <v>79</v>
      </c>
    </row>
    <row r="463" spans="1:19">
      <c r="A463" s="3520">
        <f>面积表!D458</f>
        <v>213</v>
      </c>
      <c r="B463" s="54">
        <f>面积表!E458</f>
        <v>49.74</v>
      </c>
      <c r="C463" s="21">
        <f t="shared" si="69"/>
        <v>1</v>
      </c>
      <c r="D463" s="2806" t="s">
        <v>4020</v>
      </c>
      <c r="E463" s="21">
        <f t="shared" si="70"/>
        <v>1</v>
      </c>
      <c r="F463" s="667" t="s">
        <v>3815</v>
      </c>
      <c r="G463" s="21">
        <f t="shared" si="71"/>
        <v>1.02</v>
      </c>
      <c r="H463" s="667">
        <v>5.3</v>
      </c>
      <c r="I463" s="21">
        <f t="shared" si="72"/>
        <v>1.1000000000000001</v>
      </c>
      <c r="J463" s="667"/>
      <c r="K463" s="21">
        <f t="shared" si="73"/>
        <v>1</v>
      </c>
      <c r="L463" s="667"/>
      <c r="M463" s="21">
        <f t="shared" si="74"/>
        <v>1</v>
      </c>
      <c r="N463" s="667"/>
      <c r="O463" s="21">
        <f t="shared" si="75"/>
        <v>1</v>
      </c>
      <c r="P463" s="667" t="s">
        <v>3408</v>
      </c>
      <c r="Q463" s="21">
        <f t="shared" si="76"/>
        <v>1</v>
      </c>
      <c r="R463" s="663">
        <f t="shared" ca="1" si="77"/>
        <v>15921</v>
      </c>
      <c r="S463" s="316">
        <f t="shared" ca="1" si="78"/>
        <v>79</v>
      </c>
    </row>
    <row r="464" spans="1:19">
      <c r="A464" s="3520">
        <f>面积表!D459</f>
        <v>214</v>
      </c>
      <c r="B464" s="54">
        <f>面积表!E459</f>
        <v>49.74</v>
      </c>
      <c r="C464" s="21">
        <f t="shared" si="69"/>
        <v>1</v>
      </c>
      <c r="D464" s="2806" t="s">
        <v>4020</v>
      </c>
      <c r="E464" s="21">
        <f t="shared" si="70"/>
        <v>1</v>
      </c>
      <c r="F464" s="667" t="s">
        <v>3815</v>
      </c>
      <c r="G464" s="21">
        <f t="shared" si="71"/>
        <v>1.02</v>
      </c>
      <c r="H464" s="667">
        <v>5.3</v>
      </c>
      <c r="I464" s="21">
        <f t="shared" si="72"/>
        <v>1.1000000000000001</v>
      </c>
      <c r="J464" s="667"/>
      <c r="K464" s="21">
        <f t="shared" si="73"/>
        <v>1</v>
      </c>
      <c r="L464" s="667"/>
      <c r="M464" s="21">
        <f t="shared" si="74"/>
        <v>1</v>
      </c>
      <c r="N464" s="667"/>
      <c r="O464" s="21">
        <f t="shared" si="75"/>
        <v>1</v>
      </c>
      <c r="P464" s="667" t="s">
        <v>3408</v>
      </c>
      <c r="Q464" s="21">
        <f t="shared" si="76"/>
        <v>1</v>
      </c>
      <c r="R464" s="663">
        <f t="shared" ca="1" si="77"/>
        <v>15921</v>
      </c>
      <c r="S464" s="316">
        <f t="shared" ca="1" si="78"/>
        <v>79</v>
      </c>
    </row>
    <row r="465" spans="1:19">
      <c r="A465" s="3520">
        <f>面积表!D460</f>
        <v>215</v>
      </c>
      <c r="B465" s="54">
        <f>面积表!E460</f>
        <v>68.94</v>
      </c>
      <c r="C465" s="21">
        <f t="shared" si="69"/>
        <v>1.01</v>
      </c>
      <c r="D465" s="2806" t="s">
        <v>4020</v>
      </c>
      <c r="E465" s="21">
        <f t="shared" si="70"/>
        <v>1</v>
      </c>
      <c r="F465" s="667" t="s">
        <v>3815</v>
      </c>
      <c r="G465" s="21">
        <f t="shared" si="71"/>
        <v>1.02</v>
      </c>
      <c r="H465" s="667">
        <v>5.3</v>
      </c>
      <c r="I465" s="21">
        <f t="shared" si="72"/>
        <v>1.1000000000000001</v>
      </c>
      <c r="J465" s="667"/>
      <c r="K465" s="21">
        <f t="shared" si="73"/>
        <v>1</v>
      </c>
      <c r="L465" s="667"/>
      <c r="M465" s="21">
        <f t="shared" si="74"/>
        <v>1</v>
      </c>
      <c r="N465" s="667"/>
      <c r="O465" s="21">
        <f t="shared" si="75"/>
        <v>1</v>
      </c>
      <c r="P465" s="667" t="s">
        <v>3408</v>
      </c>
      <c r="Q465" s="21">
        <f t="shared" si="76"/>
        <v>1</v>
      </c>
      <c r="R465" s="663">
        <f t="shared" ca="1" si="77"/>
        <v>16080</v>
      </c>
      <c r="S465" s="316">
        <f t="shared" ca="1" si="78"/>
        <v>111</v>
      </c>
    </row>
    <row r="466" spans="1:19">
      <c r="A466" s="3520">
        <f>面积表!D461</f>
        <v>216</v>
      </c>
      <c r="B466" s="54">
        <f>面积表!E461</f>
        <v>39.58</v>
      </c>
      <c r="C466" s="21">
        <f t="shared" si="69"/>
        <v>1</v>
      </c>
      <c r="D466" s="2806" t="s">
        <v>4020</v>
      </c>
      <c r="E466" s="21">
        <f t="shared" si="70"/>
        <v>1</v>
      </c>
      <c r="F466" s="667" t="s">
        <v>3815</v>
      </c>
      <c r="G466" s="21">
        <f t="shared" si="71"/>
        <v>1.02</v>
      </c>
      <c r="H466" s="667">
        <v>5.3</v>
      </c>
      <c r="I466" s="21">
        <f t="shared" si="72"/>
        <v>1.1000000000000001</v>
      </c>
      <c r="J466" s="667"/>
      <c r="K466" s="21">
        <f t="shared" si="73"/>
        <v>1</v>
      </c>
      <c r="L466" s="667"/>
      <c r="M466" s="21">
        <f t="shared" si="74"/>
        <v>1</v>
      </c>
      <c r="N466" s="667"/>
      <c r="O466" s="21">
        <f t="shared" si="75"/>
        <v>1</v>
      </c>
      <c r="P466" s="667" t="s">
        <v>3408</v>
      </c>
      <c r="Q466" s="21">
        <f t="shared" si="76"/>
        <v>1</v>
      </c>
      <c r="R466" s="663">
        <f t="shared" ca="1" si="77"/>
        <v>15921</v>
      </c>
      <c r="S466" s="316">
        <f t="shared" ca="1" si="78"/>
        <v>63</v>
      </c>
    </row>
    <row r="467" spans="1:19">
      <c r="A467" s="3520">
        <f>面积表!D462</f>
        <v>217</v>
      </c>
      <c r="B467" s="54">
        <f>面积表!E462</f>
        <v>42.88</v>
      </c>
      <c r="C467" s="21">
        <f t="shared" si="69"/>
        <v>1</v>
      </c>
      <c r="D467" s="2806" t="s">
        <v>4020</v>
      </c>
      <c r="E467" s="21">
        <f t="shared" si="70"/>
        <v>1</v>
      </c>
      <c r="F467" s="667" t="s">
        <v>3815</v>
      </c>
      <c r="G467" s="21">
        <f t="shared" si="71"/>
        <v>1.02</v>
      </c>
      <c r="H467" s="667">
        <v>5.3</v>
      </c>
      <c r="I467" s="21">
        <f t="shared" si="72"/>
        <v>1.1000000000000001</v>
      </c>
      <c r="J467" s="667"/>
      <c r="K467" s="21">
        <f t="shared" si="73"/>
        <v>1</v>
      </c>
      <c r="L467" s="667"/>
      <c r="M467" s="21">
        <f t="shared" si="74"/>
        <v>1</v>
      </c>
      <c r="N467" s="667"/>
      <c r="O467" s="21">
        <f t="shared" si="75"/>
        <v>1</v>
      </c>
      <c r="P467" s="667" t="s">
        <v>3408</v>
      </c>
      <c r="Q467" s="21">
        <f t="shared" si="76"/>
        <v>1</v>
      </c>
      <c r="R467" s="663">
        <f t="shared" ca="1" si="77"/>
        <v>15921</v>
      </c>
      <c r="S467" s="316">
        <f t="shared" ca="1" si="78"/>
        <v>68</v>
      </c>
    </row>
    <row r="468" spans="1:19">
      <c r="A468" s="3520">
        <f>面积表!D463</f>
        <v>218</v>
      </c>
      <c r="B468" s="54">
        <f>面积表!E463</f>
        <v>45.57</v>
      </c>
      <c r="C468" s="21">
        <f t="shared" si="69"/>
        <v>1</v>
      </c>
      <c r="D468" s="2806" t="s">
        <v>4020</v>
      </c>
      <c r="E468" s="21">
        <f t="shared" si="70"/>
        <v>1</v>
      </c>
      <c r="F468" s="667" t="s">
        <v>3815</v>
      </c>
      <c r="G468" s="21">
        <f t="shared" si="71"/>
        <v>1.02</v>
      </c>
      <c r="H468" s="667">
        <v>5.3</v>
      </c>
      <c r="I468" s="21">
        <f t="shared" si="72"/>
        <v>1.1000000000000001</v>
      </c>
      <c r="J468" s="667"/>
      <c r="K468" s="21">
        <f t="shared" si="73"/>
        <v>1</v>
      </c>
      <c r="L468" s="667"/>
      <c r="M468" s="21">
        <f t="shared" si="74"/>
        <v>1</v>
      </c>
      <c r="N468" s="667"/>
      <c r="O468" s="21">
        <f t="shared" si="75"/>
        <v>1</v>
      </c>
      <c r="P468" s="667" t="s">
        <v>3408</v>
      </c>
      <c r="Q468" s="21">
        <f t="shared" si="76"/>
        <v>1</v>
      </c>
      <c r="R468" s="663">
        <f t="shared" ca="1" si="77"/>
        <v>15921</v>
      </c>
      <c r="S468" s="316">
        <f t="shared" ref="S468:S497" ca="1" si="79">ROUND(R468*B468/10000,0)</f>
        <v>73</v>
      </c>
    </row>
    <row r="469" spans="1:19">
      <c r="A469" s="3520">
        <f>面积表!D464</f>
        <v>219</v>
      </c>
      <c r="B469" s="54">
        <f>面积表!E464</f>
        <v>47.67</v>
      </c>
      <c r="C469" s="21">
        <f t="shared" si="69"/>
        <v>1</v>
      </c>
      <c r="D469" s="2806" t="s">
        <v>4020</v>
      </c>
      <c r="E469" s="21">
        <f t="shared" si="70"/>
        <v>1</v>
      </c>
      <c r="F469" s="667" t="s">
        <v>3815</v>
      </c>
      <c r="G469" s="21">
        <f t="shared" si="71"/>
        <v>1.02</v>
      </c>
      <c r="H469" s="667">
        <v>5.3</v>
      </c>
      <c r="I469" s="21">
        <f t="shared" si="72"/>
        <v>1.1000000000000001</v>
      </c>
      <c r="J469" s="667"/>
      <c r="K469" s="21">
        <f t="shared" si="73"/>
        <v>1</v>
      </c>
      <c r="L469" s="667"/>
      <c r="M469" s="21">
        <f t="shared" si="74"/>
        <v>1</v>
      </c>
      <c r="N469" s="667"/>
      <c r="O469" s="21">
        <f t="shared" si="75"/>
        <v>1</v>
      </c>
      <c r="P469" s="667" t="s">
        <v>3408</v>
      </c>
      <c r="Q469" s="21">
        <f t="shared" si="76"/>
        <v>1</v>
      </c>
      <c r="R469" s="663">
        <f t="shared" ca="1" si="77"/>
        <v>15921</v>
      </c>
      <c r="S469" s="316">
        <f t="shared" ca="1" si="79"/>
        <v>76</v>
      </c>
    </row>
    <row r="470" spans="1:19">
      <c r="A470" s="3520">
        <f>面积表!D465</f>
        <v>220</v>
      </c>
      <c r="B470" s="54">
        <f>面积表!E465</f>
        <v>49.11</v>
      </c>
      <c r="C470" s="21">
        <f t="shared" si="69"/>
        <v>1</v>
      </c>
      <c r="D470" s="2806" t="s">
        <v>4020</v>
      </c>
      <c r="E470" s="21">
        <f t="shared" si="70"/>
        <v>1</v>
      </c>
      <c r="F470" s="667" t="s">
        <v>3815</v>
      </c>
      <c r="G470" s="21">
        <f t="shared" si="71"/>
        <v>1.02</v>
      </c>
      <c r="H470" s="667">
        <v>5.3</v>
      </c>
      <c r="I470" s="21">
        <f t="shared" si="72"/>
        <v>1.1000000000000001</v>
      </c>
      <c r="J470" s="667"/>
      <c r="K470" s="21">
        <f t="shared" si="73"/>
        <v>1</v>
      </c>
      <c r="L470" s="667"/>
      <c r="M470" s="21">
        <f t="shared" si="74"/>
        <v>1</v>
      </c>
      <c r="N470" s="667"/>
      <c r="O470" s="21">
        <f t="shared" si="75"/>
        <v>1</v>
      </c>
      <c r="P470" s="667" t="s">
        <v>3408</v>
      </c>
      <c r="Q470" s="21">
        <f t="shared" si="76"/>
        <v>1</v>
      </c>
      <c r="R470" s="663">
        <f t="shared" ca="1" si="77"/>
        <v>15921</v>
      </c>
      <c r="S470" s="316">
        <f t="shared" ca="1" si="79"/>
        <v>78</v>
      </c>
    </row>
    <row r="471" spans="1:19">
      <c r="A471" s="3520">
        <f>面积表!D466</f>
        <v>221</v>
      </c>
      <c r="B471" s="54">
        <f>面积表!E466</f>
        <v>50.09</v>
      </c>
      <c r="C471" s="21">
        <f t="shared" si="69"/>
        <v>1</v>
      </c>
      <c r="D471" s="2806" t="s">
        <v>4020</v>
      </c>
      <c r="E471" s="21">
        <f t="shared" si="70"/>
        <v>1</v>
      </c>
      <c r="F471" s="667" t="s">
        <v>3815</v>
      </c>
      <c r="G471" s="21">
        <f t="shared" si="71"/>
        <v>1.02</v>
      </c>
      <c r="H471" s="667">
        <v>5.3</v>
      </c>
      <c r="I471" s="21">
        <f t="shared" si="72"/>
        <v>1.1000000000000001</v>
      </c>
      <c r="J471" s="667"/>
      <c r="K471" s="21">
        <f t="shared" si="73"/>
        <v>1</v>
      </c>
      <c r="L471" s="667"/>
      <c r="M471" s="21">
        <f t="shared" si="74"/>
        <v>1</v>
      </c>
      <c r="N471" s="667"/>
      <c r="O471" s="21">
        <f t="shared" si="75"/>
        <v>1</v>
      </c>
      <c r="P471" s="667" t="s">
        <v>3408</v>
      </c>
      <c r="Q471" s="21">
        <f t="shared" si="76"/>
        <v>1</v>
      </c>
      <c r="R471" s="663">
        <f t="shared" ca="1" si="77"/>
        <v>15921</v>
      </c>
      <c r="S471" s="316">
        <f t="shared" ca="1" si="79"/>
        <v>80</v>
      </c>
    </row>
    <row r="472" spans="1:19">
      <c r="A472" s="3520">
        <f>面积表!D467</f>
        <v>222</v>
      </c>
      <c r="B472" s="54">
        <f>面积表!E467</f>
        <v>50.35</v>
      </c>
      <c r="C472" s="21">
        <f t="shared" si="69"/>
        <v>1</v>
      </c>
      <c r="D472" s="2806" t="s">
        <v>4020</v>
      </c>
      <c r="E472" s="21">
        <f t="shared" si="70"/>
        <v>1</v>
      </c>
      <c r="F472" s="667" t="s">
        <v>3815</v>
      </c>
      <c r="G472" s="21">
        <f t="shared" si="71"/>
        <v>1.02</v>
      </c>
      <c r="H472" s="667">
        <v>5.3</v>
      </c>
      <c r="I472" s="21">
        <f t="shared" si="72"/>
        <v>1.1000000000000001</v>
      </c>
      <c r="J472" s="667"/>
      <c r="K472" s="21">
        <f t="shared" si="73"/>
        <v>1</v>
      </c>
      <c r="L472" s="667"/>
      <c r="M472" s="21">
        <f t="shared" si="74"/>
        <v>1</v>
      </c>
      <c r="N472" s="667"/>
      <c r="O472" s="21">
        <f t="shared" si="75"/>
        <v>1</v>
      </c>
      <c r="P472" s="667" t="s">
        <v>3408</v>
      </c>
      <c r="Q472" s="21">
        <f t="shared" si="76"/>
        <v>1</v>
      </c>
      <c r="R472" s="663">
        <f t="shared" ca="1" si="77"/>
        <v>15921</v>
      </c>
      <c r="S472" s="316">
        <f t="shared" ca="1" si="79"/>
        <v>80</v>
      </c>
    </row>
    <row r="473" spans="1:19">
      <c r="A473" s="3520">
        <f>面积表!D468</f>
        <v>223</v>
      </c>
      <c r="B473" s="54">
        <f>面积表!E468</f>
        <v>50.07</v>
      </c>
      <c r="C473" s="21">
        <f t="shared" si="69"/>
        <v>1</v>
      </c>
      <c r="D473" s="2806" t="s">
        <v>4020</v>
      </c>
      <c r="E473" s="21">
        <f t="shared" si="70"/>
        <v>1</v>
      </c>
      <c r="F473" s="667" t="s">
        <v>3815</v>
      </c>
      <c r="G473" s="21">
        <f t="shared" si="71"/>
        <v>1.02</v>
      </c>
      <c r="H473" s="667">
        <v>5.3</v>
      </c>
      <c r="I473" s="21">
        <f t="shared" si="72"/>
        <v>1.1000000000000001</v>
      </c>
      <c r="J473" s="667"/>
      <c r="K473" s="21">
        <f t="shared" si="73"/>
        <v>1</v>
      </c>
      <c r="L473" s="667"/>
      <c r="M473" s="21">
        <f t="shared" si="74"/>
        <v>1</v>
      </c>
      <c r="N473" s="667"/>
      <c r="O473" s="21">
        <f t="shared" si="75"/>
        <v>1</v>
      </c>
      <c r="P473" s="667" t="s">
        <v>3408</v>
      </c>
      <c r="Q473" s="21">
        <f t="shared" si="76"/>
        <v>1</v>
      </c>
      <c r="R473" s="663">
        <f t="shared" ca="1" si="77"/>
        <v>15921</v>
      </c>
      <c r="S473" s="316">
        <f t="shared" ca="1" si="79"/>
        <v>80</v>
      </c>
    </row>
    <row r="474" spans="1:19">
      <c r="A474" s="3520">
        <f>面积表!D469</f>
        <v>224</v>
      </c>
      <c r="B474" s="54">
        <f>面积表!E469</f>
        <v>75.28</v>
      </c>
      <c r="C474" s="21">
        <f t="shared" ref="C474:C524" si="80">IF(B474="",1,(LOOKUP(B474,$3:$3,$4:$4)-LOOKUP($B$24,$3:$3,$4:$4)+100)/100)</f>
        <v>1.01</v>
      </c>
      <c r="D474" s="2806" t="s">
        <v>4020</v>
      </c>
      <c r="E474" s="21">
        <f t="shared" ref="E474:E524" si="81">(SUMIF($5:$5,D474,$6:$6)-SUMIF($5:$5,$D$24,$6:$6)+100)/100</f>
        <v>1</v>
      </c>
      <c r="F474" s="667" t="s">
        <v>3815</v>
      </c>
      <c r="G474" s="21">
        <f t="shared" ref="G474:G524" si="82">(SUMIF($7:$7,F474,$8:$8)-SUMIF($7:$7,$F$24,$8:$8)+100)/100</f>
        <v>1.02</v>
      </c>
      <c r="H474" s="667">
        <v>5.3</v>
      </c>
      <c r="I474" s="21">
        <f t="shared" ref="I474:I524" si="83">(SUMIF($9:$9,H474,$10:$10)-SUMIF($9:$9,$H$24,$10:$10)+100)/100</f>
        <v>1.1000000000000001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t="s">
        <v>3408</v>
      </c>
      <c r="Q474" s="21">
        <f t="shared" ref="Q474:Q524" si="87">(SUMIF($17:$17,P474,$18:$18)-SUMIF($17:$17,$P$24,$18:$18)+100)/100</f>
        <v>1</v>
      </c>
      <c r="R474" s="663">
        <f t="shared" ref="R474:R524" ca="1" si="88">IF(B474="",0,ROUND($R$24*C474*E474*G474*I474*K474*M474*O474*Q474,0))</f>
        <v>16080</v>
      </c>
      <c r="S474" s="316">
        <f t="shared" ca="1" si="79"/>
        <v>121</v>
      </c>
    </row>
    <row r="475" spans="1:19">
      <c r="A475" s="3520">
        <f>面积表!D470</f>
        <v>301</v>
      </c>
      <c r="B475" s="54">
        <f>面积表!E470</f>
        <v>50.15</v>
      </c>
      <c r="C475" s="21">
        <f t="shared" si="80"/>
        <v>1</v>
      </c>
      <c r="D475" s="2806" t="s">
        <v>4020</v>
      </c>
      <c r="E475" s="21">
        <f t="shared" si="81"/>
        <v>1</v>
      </c>
      <c r="F475" s="667" t="s">
        <v>3815</v>
      </c>
      <c r="G475" s="21">
        <f t="shared" si="82"/>
        <v>1.02</v>
      </c>
      <c r="H475" s="667">
        <v>3</v>
      </c>
      <c r="I475" s="21">
        <f t="shared" si="83"/>
        <v>1</v>
      </c>
      <c r="J475" s="667"/>
      <c r="K475" s="21">
        <f t="shared" si="84"/>
        <v>1</v>
      </c>
      <c r="L475" s="667"/>
      <c r="M475" s="21">
        <f t="shared" si="85"/>
        <v>1</v>
      </c>
      <c r="N475" s="667"/>
      <c r="O475" s="21">
        <f t="shared" si="86"/>
        <v>1</v>
      </c>
      <c r="P475" s="667" t="s">
        <v>3408</v>
      </c>
      <c r="Q475" s="21">
        <f t="shared" si="87"/>
        <v>1</v>
      </c>
      <c r="R475" s="663">
        <f t="shared" ca="1" si="88"/>
        <v>14474</v>
      </c>
      <c r="S475" s="316">
        <f t="shared" ca="1" si="79"/>
        <v>73</v>
      </c>
    </row>
    <row r="476" spans="1:19">
      <c r="A476" s="3520">
        <f>面积表!D471</f>
        <v>302</v>
      </c>
      <c r="B476" s="54">
        <f>面积表!E471</f>
        <v>49.74</v>
      </c>
      <c r="C476" s="21">
        <f t="shared" si="80"/>
        <v>1</v>
      </c>
      <c r="D476" s="2806" t="s">
        <v>4020</v>
      </c>
      <c r="E476" s="21">
        <f t="shared" si="81"/>
        <v>1</v>
      </c>
      <c r="F476" s="667" t="s">
        <v>3815</v>
      </c>
      <c r="G476" s="21">
        <f t="shared" si="82"/>
        <v>1.02</v>
      </c>
      <c r="H476" s="667">
        <v>3</v>
      </c>
      <c r="I476" s="21">
        <f t="shared" si="83"/>
        <v>1</v>
      </c>
      <c r="J476" s="667"/>
      <c r="K476" s="21">
        <f t="shared" si="84"/>
        <v>1</v>
      </c>
      <c r="L476" s="667"/>
      <c r="M476" s="21">
        <f t="shared" si="85"/>
        <v>1</v>
      </c>
      <c r="N476" s="667"/>
      <c r="O476" s="21">
        <f t="shared" si="86"/>
        <v>1</v>
      </c>
      <c r="P476" s="667" t="s">
        <v>3408</v>
      </c>
      <c r="Q476" s="21">
        <f t="shared" si="87"/>
        <v>1</v>
      </c>
      <c r="R476" s="663">
        <f t="shared" ca="1" si="88"/>
        <v>14474</v>
      </c>
      <c r="S476" s="316">
        <f t="shared" ca="1" si="79"/>
        <v>72</v>
      </c>
    </row>
    <row r="477" spans="1:19">
      <c r="A477" s="3520">
        <f>面积表!D472</f>
        <v>303</v>
      </c>
      <c r="B477" s="54">
        <f>面积表!E472</f>
        <v>49.74</v>
      </c>
      <c r="C477" s="21">
        <f t="shared" si="80"/>
        <v>1</v>
      </c>
      <c r="D477" s="2806" t="s">
        <v>4020</v>
      </c>
      <c r="E477" s="21">
        <f t="shared" si="81"/>
        <v>1</v>
      </c>
      <c r="F477" s="667" t="s">
        <v>3815</v>
      </c>
      <c r="G477" s="21">
        <f t="shared" si="82"/>
        <v>1.02</v>
      </c>
      <c r="H477" s="667">
        <v>3</v>
      </c>
      <c r="I477" s="21">
        <f t="shared" si="83"/>
        <v>1</v>
      </c>
      <c r="J477" s="667"/>
      <c r="K477" s="21">
        <f t="shared" si="84"/>
        <v>1</v>
      </c>
      <c r="L477" s="667"/>
      <c r="M477" s="21">
        <f t="shared" si="85"/>
        <v>1</v>
      </c>
      <c r="N477" s="667"/>
      <c r="O477" s="21">
        <f t="shared" si="86"/>
        <v>1</v>
      </c>
      <c r="P477" s="667" t="s">
        <v>3408</v>
      </c>
      <c r="Q477" s="21">
        <f t="shared" si="87"/>
        <v>1</v>
      </c>
      <c r="R477" s="663">
        <f t="shared" ca="1" si="88"/>
        <v>14474</v>
      </c>
      <c r="S477" s="316">
        <f t="shared" ca="1" si="79"/>
        <v>72</v>
      </c>
    </row>
    <row r="478" spans="1:19">
      <c r="A478" s="3520">
        <f>面积表!D473</f>
        <v>304</v>
      </c>
      <c r="B478" s="54">
        <f>面积表!E473</f>
        <v>49.74</v>
      </c>
      <c r="C478" s="21">
        <f t="shared" si="80"/>
        <v>1</v>
      </c>
      <c r="D478" s="2806" t="s">
        <v>4020</v>
      </c>
      <c r="E478" s="21">
        <f t="shared" si="81"/>
        <v>1</v>
      </c>
      <c r="F478" s="667" t="s">
        <v>3815</v>
      </c>
      <c r="G478" s="21">
        <f t="shared" si="82"/>
        <v>1.02</v>
      </c>
      <c r="H478" s="667">
        <v>3</v>
      </c>
      <c r="I478" s="21">
        <f t="shared" si="83"/>
        <v>1</v>
      </c>
      <c r="J478" s="667"/>
      <c r="K478" s="21">
        <f t="shared" si="84"/>
        <v>1</v>
      </c>
      <c r="L478" s="667"/>
      <c r="M478" s="21">
        <f t="shared" si="85"/>
        <v>1</v>
      </c>
      <c r="N478" s="667"/>
      <c r="O478" s="21">
        <f t="shared" si="86"/>
        <v>1</v>
      </c>
      <c r="P478" s="667" t="s">
        <v>3408</v>
      </c>
      <c r="Q478" s="21">
        <f t="shared" si="87"/>
        <v>1</v>
      </c>
      <c r="R478" s="663">
        <f t="shared" ca="1" si="88"/>
        <v>14474</v>
      </c>
      <c r="S478" s="316">
        <f t="shared" ca="1" si="79"/>
        <v>72</v>
      </c>
    </row>
    <row r="479" spans="1:19">
      <c r="A479" s="3520">
        <f>面积表!D474</f>
        <v>305</v>
      </c>
      <c r="B479" s="54">
        <f>面积表!E474</f>
        <v>49.74</v>
      </c>
      <c r="C479" s="21">
        <f t="shared" si="80"/>
        <v>1</v>
      </c>
      <c r="D479" s="2806" t="s">
        <v>4020</v>
      </c>
      <c r="E479" s="21">
        <f t="shared" si="81"/>
        <v>1</v>
      </c>
      <c r="F479" s="667" t="s">
        <v>3815</v>
      </c>
      <c r="G479" s="21">
        <f t="shared" si="82"/>
        <v>1.02</v>
      </c>
      <c r="H479" s="667">
        <v>3</v>
      </c>
      <c r="I479" s="21">
        <f t="shared" si="83"/>
        <v>1</v>
      </c>
      <c r="J479" s="667"/>
      <c r="K479" s="21">
        <f t="shared" si="84"/>
        <v>1</v>
      </c>
      <c r="L479" s="667"/>
      <c r="M479" s="21">
        <f t="shared" si="85"/>
        <v>1</v>
      </c>
      <c r="N479" s="667"/>
      <c r="O479" s="21">
        <f t="shared" si="86"/>
        <v>1</v>
      </c>
      <c r="P479" s="667" t="s">
        <v>3408</v>
      </c>
      <c r="Q479" s="21">
        <f t="shared" si="87"/>
        <v>1</v>
      </c>
      <c r="R479" s="663">
        <f t="shared" ca="1" si="88"/>
        <v>14474</v>
      </c>
      <c r="S479" s="316">
        <f t="shared" ca="1" si="79"/>
        <v>72</v>
      </c>
    </row>
    <row r="480" spans="1:19">
      <c r="A480" s="3520">
        <f>面积表!D475</f>
        <v>306</v>
      </c>
      <c r="B480" s="54">
        <f>面积表!E475</f>
        <v>49.74</v>
      </c>
      <c r="C480" s="21">
        <f t="shared" si="80"/>
        <v>1</v>
      </c>
      <c r="D480" s="2806" t="s">
        <v>4020</v>
      </c>
      <c r="E480" s="21">
        <f t="shared" si="81"/>
        <v>1</v>
      </c>
      <c r="F480" s="667" t="s">
        <v>3815</v>
      </c>
      <c r="G480" s="21">
        <f t="shared" si="82"/>
        <v>1.02</v>
      </c>
      <c r="H480" s="667">
        <v>3</v>
      </c>
      <c r="I480" s="21">
        <f t="shared" si="83"/>
        <v>1</v>
      </c>
      <c r="J480" s="667"/>
      <c r="K480" s="21">
        <f t="shared" si="84"/>
        <v>1</v>
      </c>
      <c r="L480" s="667"/>
      <c r="M480" s="21">
        <f t="shared" si="85"/>
        <v>1</v>
      </c>
      <c r="N480" s="667"/>
      <c r="O480" s="21">
        <f t="shared" si="86"/>
        <v>1</v>
      </c>
      <c r="P480" s="667" t="s">
        <v>3408</v>
      </c>
      <c r="Q480" s="21">
        <f t="shared" si="87"/>
        <v>1</v>
      </c>
      <c r="R480" s="663">
        <f t="shared" ca="1" si="88"/>
        <v>14474</v>
      </c>
      <c r="S480" s="316">
        <f t="shared" ca="1" si="79"/>
        <v>72</v>
      </c>
    </row>
    <row r="481" spans="1:19">
      <c r="A481" s="3520">
        <f>面积表!D476</f>
        <v>307</v>
      </c>
      <c r="B481" s="54">
        <f>面积表!E476</f>
        <v>49.74</v>
      </c>
      <c r="C481" s="21">
        <f t="shared" si="80"/>
        <v>1</v>
      </c>
      <c r="D481" s="2806" t="s">
        <v>4020</v>
      </c>
      <c r="E481" s="21">
        <f t="shared" si="81"/>
        <v>1</v>
      </c>
      <c r="F481" s="667" t="s">
        <v>3815</v>
      </c>
      <c r="G481" s="21">
        <f t="shared" si="82"/>
        <v>1.02</v>
      </c>
      <c r="H481" s="667">
        <v>3</v>
      </c>
      <c r="I481" s="21">
        <f t="shared" si="83"/>
        <v>1</v>
      </c>
      <c r="J481" s="667"/>
      <c r="K481" s="21">
        <f t="shared" si="84"/>
        <v>1</v>
      </c>
      <c r="L481" s="667"/>
      <c r="M481" s="21">
        <f t="shared" si="85"/>
        <v>1</v>
      </c>
      <c r="N481" s="667"/>
      <c r="O481" s="21">
        <f t="shared" si="86"/>
        <v>1</v>
      </c>
      <c r="P481" s="667" t="s">
        <v>3408</v>
      </c>
      <c r="Q481" s="21">
        <f t="shared" si="87"/>
        <v>1</v>
      </c>
      <c r="R481" s="663">
        <f t="shared" ca="1" si="88"/>
        <v>14474</v>
      </c>
      <c r="S481" s="316">
        <f t="shared" ca="1" si="79"/>
        <v>72</v>
      </c>
    </row>
    <row r="482" spans="1:19">
      <c r="A482" s="3520">
        <f>面积表!D477</f>
        <v>308</v>
      </c>
      <c r="B482" s="54">
        <f>面积表!E477</f>
        <v>49.74</v>
      </c>
      <c r="C482" s="21">
        <f t="shared" si="80"/>
        <v>1</v>
      </c>
      <c r="D482" s="2806" t="s">
        <v>4020</v>
      </c>
      <c r="E482" s="21">
        <f t="shared" si="81"/>
        <v>1</v>
      </c>
      <c r="F482" s="667" t="s">
        <v>3815</v>
      </c>
      <c r="G482" s="21">
        <f t="shared" si="82"/>
        <v>1.02</v>
      </c>
      <c r="H482" s="667">
        <v>3</v>
      </c>
      <c r="I482" s="21">
        <f t="shared" si="83"/>
        <v>1</v>
      </c>
      <c r="J482" s="667"/>
      <c r="K482" s="21">
        <f t="shared" si="84"/>
        <v>1</v>
      </c>
      <c r="L482" s="667"/>
      <c r="M482" s="21">
        <f t="shared" si="85"/>
        <v>1</v>
      </c>
      <c r="N482" s="667"/>
      <c r="O482" s="21">
        <f t="shared" si="86"/>
        <v>1</v>
      </c>
      <c r="P482" s="667" t="s">
        <v>3408</v>
      </c>
      <c r="Q482" s="21">
        <f t="shared" si="87"/>
        <v>1</v>
      </c>
      <c r="R482" s="663">
        <f t="shared" ca="1" si="88"/>
        <v>14474</v>
      </c>
      <c r="S482" s="316">
        <f t="shared" ca="1" si="79"/>
        <v>72</v>
      </c>
    </row>
    <row r="483" spans="1:19">
      <c r="A483" s="3520">
        <f>面积表!D478</f>
        <v>309</v>
      </c>
      <c r="B483" s="54">
        <f>面积表!E478</f>
        <v>49.74</v>
      </c>
      <c r="C483" s="21">
        <f t="shared" si="80"/>
        <v>1</v>
      </c>
      <c r="D483" s="2806" t="s">
        <v>4020</v>
      </c>
      <c r="E483" s="21">
        <f t="shared" si="81"/>
        <v>1</v>
      </c>
      <c r="F483" s="667" t="s">
        <v>3815</v>
      </c>
      <c r="G483" s="21">
        <f t="shared" si="82"/>
        <v>1.02</v>
      </c>
      <c r="H483" s="667">
        <v>3</v>
      </c>
      <c r="I483" s="21">
        <f t="shared" si="83"/>
        <v>1</v>
      </c>
      <c r="J483" s="667"/>
      <c r="K483" s="21">
        <f t="shared" si="84"/>
        <v>1</v>
      </c>
      <c r="L483" s="667"/>
      <c r="M483" s="21">
        <f t="shared" si="85"/>
        <v>1</v>
      </c>
      <c r="N483" s="667"/>
      <c r="O483" s="21">
        <f t="shared" si="86"/>
        <v>1</v>
      </c>
      <c r="P483" s="667" t="s">
        <v>3408</v>
      </c>
      <c r="Q483" s="21">
        <f t="shared" si="87"/>
        <v>1</v>
      </c>
      <c r="R483" s="663">
        <f t="shared" ca="1" si="88"/>
        <v>14474</v>
      </c>
      <c r="S483" s="316">
        <f t="shared" ca="1" si="79"/>
        <v>72</v>
      </c>
    </row>
    <row r="484" spans="1:19">
      <c r="A484" s="3520">
        <f>面积表!D479</f>
        <v>310</v>
      </c>
      <c r="B484" s="54">
        <f>面积表!E479</f>
        <v>49.74</v>
      </c>
      <c r="C484" s="21">
        <f t="shared" si="80"/>
        <v>1</v>
      </c>
      <c r="D484" s="2806" t="s">
        <v>4020</v>
      </c>
      <c r="E484" s="21">
        <f t="shared" si="81"/>
        <v>1</v>
      </c>
      <c r="F484" s="667" t="s">
        <v>3815</v>
      </c>
      <c r="G484" s="21">
        <f t="shared" si="82"/>
        <v>1.02</v>
      </c>
      <c r="H484" s="667">
        <v>3</v>
      </c>
      <c r="I484" s="21">
        <f t="shared" si="83"/>
        <v>1</v>
      </c>
      <c r="J484" s="667"/>
      <c r="K484" s="21">
        <f t="shared" si="84"/>
        <v>1</v>
      </c>
      <c r="L484" s="667"/>
      <c r="M484" s="21">
        <f t="shared" si="85"/>
        <v>1</v>
      </c>
      <c r="N484" s="667"/>
      <c r="O484" s="21">
        <f t="shared" si="86"/>
        <v>1</v>
      </c>
      <c r="P484" s="667" t="s">
        <v>3408</v>
      </c>
      <c r="Q484" s="21">
        <f t="shared" si="87"/>
        <v>1</v>
      </c>
      <c r="R484" s="663">
        <f t="shared" ca="1" si="88"/>
        <v>14474</v>
      </c>
      <c r="S484" s="316">
        <f t="shared" ca="1" si="79"/>
        <v>72</v>
      </c>
    </row>
    <row r="485" spans="1:19">
      <c r="A485" s="3520">
        <f>面积表!D480</f>
        <v>311</v>
      </c>
      <c r="B485" s="54">
        <f>面积表!E480</f>
        <v>49.74</v>
      </c>
      <c r="C485" s="21">
        <f t="shared" si="80"/>
        <v>1</v>
      </c>
      <c r="D485" s="2806" t="s">
        <v>4020</v>
      </c>
      <c r="E485" s="21">
        <f t="shared" si="81"/>
        <v>1</v>
      </c>
      <c r="F485" s="667" t="s">
        <v>3815</v>
      </c>
      <c r="G485" s="21">
        <f t="shared" si="82"/>
        <v>1.02</v>
      </c>
      <c r="H485" s="667">
        <v>3</v>
      </c>
      <c r="I485" s="21">
        <f t="shared" si="83"/>
        <v>1</v>
      </c>
      <c r="J485" s="667"/>
      <c r="K485" s="21">
        <f t="shared" si="84"/>
        <v>1</v>
      </c>
      <c r="L485" s="667"/>
      <c r="M485" s="21">
        <f t="shared" si="85"/>
        <v>1</v>
      </c>
      <c r="N485" s="667"/>
      <c r="O485" s="21">
        <f t="shared" si="86"/>
        <v>1</v>
      </c>
      <c r="P485" s="667" t="s">
        <v>3408</v>
      </c>
      <c r="Q485" s="21">
        <f t="shared" si="87"/>
        <v>1</v>
      </c>
      <c r="R485" s="663">
        <f t="shared" ca="1" si="88"/>
        <v>14474</v>
      </c>
      <c r="S485" s="316">
        <f t="shared" ca="1" si="79"/>
        <v>72</v>
      </c>
    </row>
    <row r="486" spans="1:19">
      <c r="A486" s="3520">
        <f>面积表!D481</f>
        <v>312</v>
      </c>
      <c r="B486" s="54">
        <f>面积表!E481</f>
        <v>49.74</v>
      </c>
      <c r="C486" s="21">
        <f t="shared" si="80"/>
        <v>1</v>
      </c>
      <c r="D486" s="2806" t="s">
        <v>4020</v>
      </c>
      <c r="E486" s="21">
        <f t="shared" si="81"/>
        <v>1</v>
      </c>
      <c r="F486" s="667" t="s">
        <v>3815</v>
      </c>
      <c r="G486" s="21">
        <f t="shared" si="82"/>
        <v>1.02</v>
      </c>
      <c r="H486" s="667">
        <v>3</v>
      </c>
      <c r="I486" s="21">
        <f t="shared" si="83"/>
        <v>1</v>
      </c>
      <c r="J486" s="667"/>
      <c r="K486" s="21">
        <f t="shared" si="84"/>
        <v>1</v>
      </c>
      <c r="L486" s="667"/>
      <c r="M486" s="21">
        <f t="shared" si="85"/>
        <v>1</v>
      </c>
      <c r="N486" s="667"/>
      <c r="O486" s="21">
        <f t="shared" si="86"/>
        <v>1</v>
      </c>
      <c r="P486" s="667" t="s">
        <v>3408</v>
      </c>
      <c r="Q486" s="21">
        <f t="shared" si="87"/>
        <v>1</v>
      </c>
      <c r="R486" s="663">
        <f t="shared" ca="1" si="88"/>
        <v>14474</v>
      </c>
      <c r="S486" s="316">
        <f t="shared" ca="1" si="79"/>
        <v>72</v>
      </c>
    </row>
    <row r="487" spans="1:19">
      <c r="A487" s="3520">
        <f>面积表!D482</f>
        <v>313</v>
      </c>
      <c r="B487" s="54">
        <f>面积表!E482</f>
        <v>49.74</v>
      </c>
      <c r="C487" s="21">
        <f t="shared" si="80"/>
        <v>1</v>
      </c>
      <c r="D487" s="2806" t="s">
        <v>4020</v>
      </c>
      <c r="E487" s="21">
        <f t="shared" si="81"/>
        <v>1</v>
      </c>
      <c r="F487" s="667" t="s">
        <v>3815</v>
      </c>
      <c r="G487" s="21">
        <f t="shared" si="82"/>
        <v>1.02</v>
      </c>
      <c r="H487" s="667">
        <v>3</v>
      </c>
      <c r="I487" s="21">
        <f t="shared" si="83"/>
        <v>1</v>
      </c>
      <c r="J487" s="667"/>
      <c r="K487" s="21">
        <f t="shared" si="84"/>
        <v>1</v>
      </c>
      <c r="L487" s="667"/>
      <c r="M487" s="21">
        <f t="shared" si="85"/>
        <v>1</v>
      </c>
      <c r="N487" s="667"/>
      <c r="O487" s="21">
        <f t="shared" si="86"/>
        <v>1</v>
      </c>
      <c r="P487" s="667" t="s">
        <v>3408</v>
      </c>
      <c r="Q487" s="21">
        <f t="shared" si="87"/>
        <v>1</v>
      </c>
      <c r="R487" s="663">
        <f t="shared" ca="1" si="88"/>
        <v>14474</v>
      </c>
      <c r="S487" s="316">
        <f t="shared" ca="1" si="79"/>
        <v>72</v>
      </c>
    </row>
    <row r="488" spans="1:19">
      <c r="A488" s="3520">
        <f>面积表!D483</f>
        <v>314</v>
      </c>
      <c r="B488" s="54">
        <f>面积表!E483</f>
        <v>49.74</v>
      </c>
      <c r="C488" s="21">
        <f t="shared" si="80"/>
        <v>1</v>
      </c>
      <c r="D488" s="2806" t="s">
        <v>4020</v>
      </c>
      <c r="E488" s="21">
        <f t="shared" si="81"/>
        <v>1</v>
      </c>
      <c r="F488" s="667" t="s">
        <v>3815</v>
      </c>
      <c r="G488" s="21">
        <f t="shared" si="82"/>
        <v>1.02</v>
      </c>
      <c r="H488" s="667">
        <v>3</v>
      </c>
      <c r="I488" s="21">
        <f t="shared" si="83"/>
        <v>1</v>
      </c>
      <c r="J488" s="667"/>
      <c r="K488" s="21">
        <f t="shared" si="84"/>
        <v>1</v>
      </c>
      <c r="L488" s="667"/>
      <c r="M488" s="21">
        <f t="shared" si="85"/>
        <v>1</v>
      </c>
      <c r="N488" s="667"/>
      <c r="O488" s="21">
        <f t="shared" si="86"/>
        <v>1</v>
      </c>
      <c r="P488" s="667" t="s">
        <v>3408</v>
      </c>
      <c r="Q488" s="21">
        <f t="shared" si="87"/>
        <v>1</v>
      </c>
      <c r="R488" s="663">
        <f t="shared" ca="1" si="88"/>
        <v>14474</v>
      </c>
      <c r="S488" s="316">
        <f t="shared" ca="1" si="79"/>
        <v>72</v>
      </c>
    </row>
    <row r="489" spans="1:19">
      <c r="A489" s="3520">
        <f>面积表!D484</f>
        <v>315</v>
      </c>
      <c r="B489" s="54">
        <f>面积表!E484</f>
        <v>68.94</v>
      </c>
      <c r="C489" s="21">
        <f t="shared" si="80"/>
        <v>1.01</v>
      </c>
      <c r="D489" s="2806" t="s">
        <v>4020</v>
      </c>
      <c r="E489" s="21">
        <f t="shared" si="81"/>
        <v>1</v>
      </c>
      <c r="F489" s="667" t="s">
        <v>3815</v>
      </c>
      <c r="G489" s="21">
        <f t="shared" si="82"/>
        <v>1.02</v>
      </c>
      <c r="H489" s="667">
        <v>3</v>
      </c>
      <c r="I489" s="21">
        <f t="shared" si="83"/>
        <v>1</v>
      </c>
      <c r="J489" s="667"/>
      <c r="K489" s="21">
        <f t="shared" si="84"/>
        <v>1</v>
      </c>
      <c r="L489" s="667"/>
      <c r="M489" s="21">
        <f t="shared" si="85"/>
        <v>1</v>
      </c>
      <c r="N489" s="667"/>
      <c r="O489" s="21">
        <f t="shared" si="86"/>
        <v>1</v>
      </c>
      <c r="P489" s="667" t="s">
        <v>3408</v>
      </c>
      <c r="Q489" s="21">
        <f t="shared" si="87"/>
        <v>1</v>
      </c>
      <c r="R489" s="663">
        <f t="shared" ca="1" si="88"/>
        <v>14619</v>
      </c>
      <c r="S489" s="316">
        <f t="shared" ca="1" si="79"/>
        <v>101</v>
      </c>
    </row>
    <row r="490" spans="1:19">
      <c r="A490" s="3520">
        <f>面积表!D485</f>
        <v>316</v>
      </c>
      <c r="B490" s="54">
        <f>面积表!E485</f>
        <v>38.19</v>
      </c>
      <c r="C490" s="21">
        <f t="shared" si="80"/>
        <v>1</v>
      </c>
      <c r="D490" s="2806" t="s">
        <v>4020</v>
      </c>
      <c r="E490" s="21">
        <f t="shared" si="81"/>
        <v>1</v>
      </c>
      <c r="F490" s="667" t="s">
        <v>3815</v>
      </c>
      <c r="G490" s="21">
        <f t="shared" si="82"/>
        <v>1.02</v>
      </c>
      <c r="H490" s="667">
        <v>3</v>
      </c>
      <c r="I490" s="21">
        <f t="shared" si="83"/>
        <v>1</v>
      </c>
      <c r="J490" s="667"/>
      <c r="K490" s="21">
        <f t="shared" si="84"/>
        <v>1</v>
      </c>
      <c r="L490" s="667"/>
      <c r="M490" s="21">
        <f t="shared" si="85"/>
        <v>1</v>
      </c>
      <c r="N490" s="667"/>
      <c r="O490" s="21">
        <f t="shared" si="86"/>
        <v>1</v>
      </c>
      <c r="P490" s="667" t="s">
        <v>3408</v>
      </c>
      <c r="Q490" s="21">
        <f t="shared" si="87"/>
        <v>1</v>
      </c>
      <c r="R490" s="663">
        <f t="shared" ca="1" si="88"/>
        <v>14474</v>
      </c>
      <c r="S490" s="316">
        <f t="shared" ca="1" si="79"/>
        <v>55</v>
      </c>
    </row>
    <row r="491" spans="1:19">
      <c r="A491" s="3520">
        <f>面积表!D486</f>
        <v>317</v>
      </c>
      <c r="B491" s="54">
        <f>面积表!E486</f>
        <v>41.5</v>
      </c>
      <c r="C491" s="21">
        <f t="shared" si="80"/>
        <v>1</v>
      </c>
      <c r="D491" s="2806" t="s">
        <v>4020</v>
      </c>
      <c r="E491" s="21">
        <f t="shared" si="81"/>
        <v>1</v>
      </c>
      <c r="F491" s="667" t="s">
        <v>3815</v>
      </c>
      <c r="G491" s="21">
        <f t="shared" si="82"/>
        <v>1.02</v>
      </c>
      <c r="H491" s="667">
        <v>3</v>
      </c>
      <c r="I491" s="21">
        <f t="shared" si="83"/>
        <v>1</v>
      </c>
      <c r="J491" s="667"/>
      <c r="K491" s="21">
        <f t="shared" si="84"/>
        <v>1</v>
      </c>
      <c r="L491" s="667"/>
      <c r="M491" s="21">
        <f t="shared" si="85"/>
        <v>1</v>
      </c>
      <c r="N491" s="667"/>
      <c r="O491" s="21">
        <f t="shared" si="86"/>
        <v>1</v>
      </c>
      <c r="P491" s="667" t="s">
        <v>3408</v>
      </c>
      <c r="Q491" s="21">
        <f t="shared" si="87"/>
        <v>1</v>
      </c>
      <c r="R491" s="663">
        <f t="shared" ca="1" si="88"/>
        <v>14474</v>
      </c>
      <c r="S491" s="316">
        <f t="shared" ca="1" si="79"/>
        <v>60</v>
      </c>
    </row>
    <row r="492" spans="1:19">
      <c r="A492" s="3520">
        <f>面积表!D487</f>
        <v>318</v>
      </c>
      <c r="B492" s="54">
        <f>面积表!E487</f>
        <v>44.19</v>
      </c>
      <c r="C492" s="21">
        <f t="shared" si="80"/>
        <v>1</v>
      </c>
      <c r="D492" s="2806" t="s">
        <v>4020</v>
      </c>
      <c r="E492" s="21">
        <f t="shared" si="81"/>
        <v>1</v>
      </c>
      <c r="F492" s="667" t="s">
        <v>3815</v>
      </c>
      <c r="G492" s="21">
        <f t="shared" si="82"/>
        <v>1.02</v>
      </c>
      <c r="H492" s="667">
        <v>3</v>
      </c>
      <c r="I492" s="21">
        <f t="shared" si="83"/>
        <v>1</v>
      </c>
      <c r="J492" s="667"/>
      <c r="K492" s="21">
        <f t="shared" si="84"/>
        <v>1</v>
      </c>
      <c r="L492" s="667"/>
      <c r="M492" s="21">
        <f t="shared" si="85"/>
        <v>1</v>
      </c>
      <c r="N492" s="667"/>
      <c r="O492" s="21">
        <f t="shared" si="86"/>
        <v>1</v>
      </c>
      <c r="P492" s="667" t="s">
        <v>3408</v>
      </c>
      <c r="Q492" s="21">
        <f t="shared" si="87"/>
        <v>1</v>
      </c>
      <c r="R492" s="663">
        <f t="shared" ca="1" si="88"/>
        <v>14474</v>
      </c>
      <c r="S492" s="316">
        <f t="shared" ca="1" si="79"/>
        <v>64</v>
      </c>
    </row>
    <row r="493" spans="1:19">
      <c r="A493" s="3520">
        <f>面积表!D488</f>
        <v>319</v>
      </c>
      <c r="B493" s="54">
        <f>面积表!E488</f>
        <v>46.28</v>
      </c>
      <c r="C493" s="21">
        <f t="shared" si="80"/>
        <v>1</v>
      </c>
      <c r="D493" s="2806" t="s">
        <v>4020</v>
      </c>
      <c r="E493" s="21">
        <f t="shared" si="81"/>
        <v>1</v>
      </c>
      <c r="F493" s="667" t="s">
        <v>3815</v>
      </c>
      <c r="G493" s="21">
        <f t="shared" si="82"/>
        <v>1.02</v>
      </c>
      <c r="H493" s="667">
        <v>3</v>
      </c>
      <c r="I493" s="21">
        <f t="shared" si="83"/>
        <v>1</v>
      </c>
      <c r="J493" s="667"/>
      <c r="K493" s="21">
        <f t="shared" si="84"/>
        <v>1</v>
      </c>
      <c r="L493" s="667"/>
      <c r="M493" s="21">
        <f t="shared" si="85"/>
        <v>1</v>
      </c>
      <c r="N493" s="667"/>
      <c r="O493" s="21">
        <f t="shared" si="86"/>
        <v>1</v>
      </c>
      <c r="P493" s="667" t="s">
        <v>3408</v>
      </c>
      <c r="Q493" s="21">
        <f t="shared" si="87"/>
        <v>1</v>
      </c>
      <c r="R493" s="663">
        <f t="shared" ca="1" si="88"/>
        <v>14474</v>
      </c>
      <c r="S493" s="316">
        <f t="shared" ca="1" si="79"/>
        <v>67</v>
      </c>
    </row>
    <row r="494" spans="1:19">
      <c r="A494" s="3520">
        <f>面积表!D489</f>
        <v>320</v>
      </c>
      <c r="B494" s="54">
        <f>面积表!E489</f>
        <v>47.76</v>
      </c>
      <c r="C494" s="21">
        <f t="shared" si="80"/>
        <v>1</v>
      </c>
      <c r="D494" s="2806" t="s">
        <v>4020</v>
      </c>
      <c r="E494" s="21">
        <f t="shared" si="81"/>
        <v>1</v>
      </c>
      <c r="F494" s="667" t="s">
        <v>3815</v>
      </c>
      <c r="G494" s="21">
        <f t="shared" si="82"/>
        <v>1.02</v>
      </c>
      <c r="H494" s="667">
        <v>3</v>
      </c>
      <c r="I494" s="21">
        <f t="shared" si="83"/>
        <v>1</v>
      </c>
      <c r="J494" s="667"/>
      <c r="K494" s="21">
        <f t="shared" si="84"/>
        <v>1</v>
      </c>
      <c r="L494" s="667"/>
      <c r="M494" s="21">
        <f t="shared" si="85"/>
        <v>1</v>
      </c>
      <c r="N494" s="667"/>
      <c r="O494" s="21">
        <f t="shared" si="86"/>
        <v>1</v>
      </c>
      <c r="P494" s="667" t="s">
        <v>3408</v>
      </c>
      <c r="Q494" s="21">
        <f t="shared" si="87"/>
        <v>1</v>
      </c>
      <c r="R494" s="663">
        <f t="shared" ca="1" si="88"/>
        <v>14474</v>
      </c>
      <c r="S494" s="316">
        <f t="shared" ca="1" si="79"/>
        <v>69</v>
      </c>
    </row>
    <row r="495" spans="1:19">
      <c r="A495" s="3520">
        <f>面积表!D490</f>
        <v>321</v>
      </c>
      <c r="B495" s="54">
        <f>面积表!E490</f>
        <v>48.71</v>
      </c>
      <c r="C495" s="21">
        <f t="shared" si="80"/>
        <v>1</v>
      </c>
      <c r="D495" s="2806" t="s">
        <v>4020</v>
      </c>
      <c r="E495" s="21">
        <f t="shared" si="81"/>
        <v>1</v>
      </c>
      <c r="F495" s="667" t="s">
        <v>3815</v>
      </c>
      <c r="G495" s="21">
        <f t="shared" si="82"/>
        <v>1.02</v>
      </c>
      <c r="H495" s="667">
        <v>3</v>
      </c>
      <c r="I495" s="21">
        <f t="shared" si="83"/>
        <v>1</v>
      </c>
      <c r="J495" s="667"/>
      <c r="K495" s="21">
        <f t="shared" si="84"/>
        <v>1</v>
      </c>
      <c r="L495" s="667"/>
      <c r="M495" s="21">
        <f t="shared" si="85"/>
        <v>1</v>
      </c>
      <c r="N495" s="667"/>
      <c r="O495" s="21">
        <f t="shared" si="86"/>
        <v>1</v>
      </c>
      <c r="P495" s="667" t="s">
        <v>3408</v>
      </c>
      <c r="Q495" s="21">
        <f t="shared" si="87"/>
        <v>1</v>
      </c>
      <c r="R495" s="663">
        <f t="shared" ca="1" si="88"/>
        <v>14474</v>
      </c>
      <c r="S495" s="316">
        <f t="shared" ca="1" si="79"/>
        <v>71</v>
      </c>
    </row>
    <row r="496" spans="1:19">
      <c r="A496" s="3520">
        <f>面积表!D491</f>
        <v>322</v>
      </c>
      <c r="B496" s="54">
        <f>面积表!E491</f>
        <v>49</v>
      </c>
      <c r="C496" s="21">
        <f t="shared" si="80"/>
        <v>1</v>
      </c>
      <c r="D496" s="2806" t="s">
        <v>4020</v>
      </c>
      <c r="E496" s="21">
        <f t="shared" si="81"/>
        <v>1</v>
      </c>
      <c r="F496" s="667" t="s">
        <v>3815</v>
      </c>
      <c r="G496" s="21">
        <f t="shared" si="82"/>
        <v>1.02</v>
      </c>
      <c r="H496" s="667">
        <v>3</v>
      </c>
      <c r="I496" s="21">
        <f t="shared" si="83"/>
        <v>1</v>
      </c>
      <c r="J496" s="667"/>
      <c r="K496" s="21">
        <f t="shared" si="84"/>
        <v>1</v>
      </c>
      <c r="L496" s="667"/>
      <c r="M496" s="21">
        <f t="shared" si="85"/>
        <v>1</v>
      </c>
      <c r="N496" s="667"/>
      <c r="O496" s="21">
        <f t="shared" si="86"/>
        <v>1</v>
      </c>
      <c r="P496" s="667" t="s">
        <v>3408</v>
      </c>
      <c r="Q496" s="21">
        <f t="shared" si="87"/>
        <v>1</v>
      </c>
      <c r="R496" s="663">
        <f t="shared" ca="1" si="88"/>
        <v>14474</v>
      </c>
      <c r="S496" s="316">
        <f t="shared" ca="1" si="79"/>
        <v>71</v>
      </c>
    </row>
    <row r="497" spans="1:19">
      <c r="A497" s="3520">
        <f>面积表!D492</f>
        <v>323</v>
      </c>
      <c r="B497" s="54">
        <f>面积表!E492</f>
        <v>48.7</v>
      </c>
      <c r="C497" s="21">
        <f t="shared" si="80"/>
        <v>1</v>
      </c>
      <c r="D497" s="2806" t="s">
        <v>4020</v>
      </c>
      <c r="E497" s="21">
        <f t="shared" si="81"/>
        <v>1</v>
      </c>
      <c r="F497" s="667" t="s">
        <v>3815</v>
      </c>
      <c r="G497" s="21">
        <f t="shared" si="82"/>
        <v>1.02</v>
      </c>
      <c r="H497" s="667">
        <v>3</v>
      </c>
      <c r="I497" s="21">
        <f t="shared" si="83"/>
        <v>1</v>
      </c>
      <c r="J497" s="667"/>
      <c r="K497" s="21">
        <f t="shared" si="84"/>
        <v>1</v>
      </c>
      <c r="L497" s="667"/>
      <c r="M497" s="21">
        <f t="shared" si="85"/>
        <v>1</v>
      </c>
      <c r="N497" s="667"/>
      <c r="O497" s="21">
        <f t="shared" si="86"/>
        <v>1</v>
      </c>
      <c r="P497" s="667" t="s">
        <v>3408</v>
      </c>
      <c r="Q497" s="21">
        <f t="shared" si="87"/>
        <v>1</v>
      </c>
      <c r="R497" s="663">
        <f t="shared" ca="1" si="88"/>
        <v>14474</v>
      </c>
      <c r="S497" s="316">
        <f t="shared" ca="1" si="79"/>
        <v>70</v>
      </c>
    </row>
    <row r="498" spans="1:19">
      <c r="A498" s="3520">
        <f>面积表!D493</f>
        <v>324</v>
      </c>
      <c r="B498" s="54">
        <f>面积表!E493</f>
        <v>73.150000000000006</v>
      </c>
      <c r="C498" s="21">
        <f t="shared" si="80"/>
        <v>1.01</v>
      </c>
      <c r="D498" s="2806" t="s">
        <v>4020</v>
      </c>
      <c r="E498" s="21">
        <f t="shared" si="81"/>
        <v>1</v>
      </c>
      <c r="F498" s="667" t="s">
        <v>3815</v>
      </c>
      <c r="G498" s="21">
        <f t="shared" si="82"/>
        <v>1.02</v>
      </c>
      <c r="H498" s="667">
        <v>3</v>
      </c>
      <c r="I498" s="21">
        <f t="shared" si="83"/>
        <v>1</v>
      </c>
      <c r="J498" s="667"/>
      <c r="K498" s="21">
        <f t="shared" si="84"/>
        <v>1</v>
      </c>
      <c r="L498" s="667"/>
      <c r="M498" s="21">
        <f t="shared" si="85"/>
        <v>1</v>
      </c>
      <c r="N498" s="667"/>
      <c r="O498" s="21">
        <f t="shared" si="86"/>
        <v>1</v>
      </c>
      <c r="P498" s="667" t="s">
        <v>3408</v>
      </c>
      <c r="Q498" s="21">
        <f t="shared" si="87"/>
        <v>1</v>
      </c>
      <c r="R498" s="663">
        <f t="shared" ca="1" si="88"/>
        <v>14619</v>
      </c>
      <c r="S498" s="316">
        <f t="shared" ref="S498:S524" ca="1" si="89">ROUND(R498*B498/10000,0)</f>
        <v>107</v>
      </c>
    </row>
    <row r="499" spans="1:19">
      <c r="A499" s="3520">
        <f>面积表!D494</f>
        <v>401</v>
      </c>
      <c r="B499" s="54">
        <f>面积表!E494</f>
        <v>50.15</v>
      </c>
      <c r="C499" s="21">
        <f t="shared" si="80"/>
        <v>1</v>
      </c>
      <c r="D499" s="2806" t="s">
        <v>4020</v>
      </c>
      <c r="E499" s="21">
        <f t="shared" si="81"/>
        <v>1</v>
      </c>
      <c r="F499" s="667" t="s">
        <v>3815</v>
      </c>
      <c r="G499" s="21">
        <f t="shared" si="82"/>
        <v>1.02</v>
      </c>
      <c r="H499" s="667">
        <v>3</v>
      </c>
      <c r="I499" s="21">
        <f t="shared" si="83"/>
        <v>1</v>
      </c>
      <c r="J499" s="667"/>
      <c r="K499" s="21">
        <f t="shared" si="84"/>
        <v>1</v>
      </c>
      <c r="L499" s="667"/>
      <c r="M499" s="21">
        <f t="shared" si="85"/>
        <v>1</v>
      </c>
      <c r="N499" s="667"/>
      <c r="O499" s="21">
        <f t="shared" si="86"/>
        <v>1</v>
      </c>
      <c r="P499" s="667" t="s">
        <v>3408</v>
      </c>
      <c r="Q499" s="21">
        <f t="shared" si="87"/>
        <v>1</v>
      </c>
      <c r="R499" s="663">
        <f t="shared" ca="1" si="88"/>
        <v>14474</v>
      </c>
      <c r="S499" s="316">
        <f t="shared" ca="1" si="89"/>
        <v>73</v>
      </c>
    </row>
    <row r="500" spans="1:19">
      <c r="A500" s="3520">
        <f>面积表!D495</f>
        <v>402</v>
      </c>
      <c r="B500" s="54">
        <f>面积表!E495</f>
        <v>49.74</v>
      </c>
      <c r="C500" s="21">
        <f t="shared" si="80"/>
        <v>1</v>
      </c>
      <c r="D500" s="2806" t="s">
        <v>4020</v>
      </c>
      <c r="E500" s="21">
        <f t="shared" si="81"/>
        <v>1</v>
      </c>
      <c r="F500" s="667" t="s">
        <v>3815</v>
      </c>
      <c r="G500" s="21">
        <f t="shared" si="82"/>
        <v>1.02</v>
      </c>
      <c r="H500" s="667">
        <v>3</v>
      </c>
      <c r="I500" s="21">
        <f t="shared" si="83"/>
        <v>1</v>
      </c>
      <c r="J500" s="667"/>
      <c r="K500" s="21">
        <f t="shared" si="84"/>
        <v>1</v>
      </c>
      <c r="L500" s="667"/>
      <c r="M500" s="21">
        <f t="shared" si="85"/>
        <v>1</v>
      </c>
      <c r="N500" s="667"/>
      <c r="O500" s="21">
        <f t="shared" si="86"/>
        <v>1</v>
      </c>
      <c r="P500" s="667" t="s">
        <v>3408</v>
      </c>
      <c r="Q500" s="21">
        <f t="shared" si="87"/>
        <v>1</v>
      </c>
      <c r="R500" s="663">
        <f t="shared" ca="1" si="88"/>
        <v>14474</v>
      </c>
      <c r="S500" s="316">
        <f t="shared" ca="1" si="89"/>
        <v>72</v>
      </c>
    </row>
    <row r="501" spans="1:19">
      <c r="A501" s="3520">
        <f>面积表!D496</f>
        <v>403</v>
      </c>
      <c r="B501" s="54">
        <f>面积表!E496</f>
        <v>49.74</v>
      </c>
      <c r="C501" s="21">
        <f t="shared" si="80"/>
        <v>1</v>
      </c>
      <c r="D501" s="2806" t="s">
        <v>4020</v>
      </c>
      <c r="E501" s="21">
        <f t="shared" si="81"/>
        <v>1</v>
      </c>
      <c r="F501" s="667" t="s">
        <v>3815</v>
      </c>
      <c r="G501" s="21">
        <f t="shared" si="82"/>
        <v>1.02</v>
      </c>
      <c r="H501" s="667">
        <v>3</v>
      </c>
      <c r="I501" s="21">
        <f t="shared" si="83"/>
        <v>1</v>
      </c>
      <c r="J501" s="667"/>
      <c r="K501" s="21">
        <f t="shared" si="84"/>
        <v>1</v>
      </c>
      <c r="L501" s="667"/>
      <c r="M501" s="21">
        <f t="shared" si="85"/>
        <v>1</v>
      </c>
      <c r="N501" s="667"/>
      <c r="O501" s="21">
        <f t="shared" si="86"/>
        <v>1</v>
      </c>
      <c r="P501" s="667" t="s">
        <v>3408</v>
      </c>
      <c r="Q501" s="21">
        <f t="shared" si="87"/>
        <v>1</v>
      </c>
      <c r="R501" s="663">
        <f t="shared" ca="1" si="88"/>
        <v>14474</v>
      </c>
      <c r="S501" s="316">
        <f t="shared" ca="1" si="89"/>
        <v>72</v>
      </c>
    </row>
    <row r="502" spans="1:19">
      <c r="A502" s="3520">
        <f>面积表!D497</f>
        <v>404</v>
      </c>
      <c r="B502" s="54">
        <f>面积表!E497</f>
        <v>49.74</v>
      </c>
      <c r="C502" s="21">
        <f t="shared" si="80"/>
        <v>1</v>
      </c>
      <c r="D502" s="2806" t="s">
        <v>4020</v>
      </c>
      <c r="E502" s="21">
        <f t="shared" si="81"/>
        <v>1</v>
      </c>
      <c r="F502" s="667" t="s">
        <v>3815</v>
      </c>
      <c r="G502" s="21">
        <f t="shared" si="82"/>
        <v>1.02</v>
      </c>
      <c r="H502" s="667">
        <v>3</v>
      </c>
      <c r="I502" s="21">
        <f t="shared" si="83"/>
        <v>1</v>
      </c>
      <c r="J502" s="667"/>
      <c r="K502" s="21">
        <f t="shared" si="84"/>
        <v>1</v>
      </c>
      <c r="L502" s="667"/>
      <c r="M502" s="21">
        <f t="shared" si="85"/>
        <v>1</v>
      </c>
      <c r="N502" s="667"/>
      <c r="O502" s="21">
        <f t="shared" si="86"/>
        <v>1</v>
      </c>
      <c r="P502" s="667" t="s">
        <v>3408</v>
      </c>
      <c r="Q502" s="21">
        <f t="shared" si="87"/>
        <v>1</v>
      </c>
      <c r="R502" s="663">
        <f t="shared" ca="1" si="88"/>
        <v>14474</v>
      </c>
      <c r="S502" s="316">
        <f t="shared" ca="1" si="89"/>
        <v>72</v>
      </c>
    </row>
    <row r="503" spans="1:19">
      <c r="A503" s="3520">
        <f>面积表!D498</f>
        <v>405</v>
      </c>
      <c r="B503" s="54">
        <f>面积表!E498</f>
        <v>49.74</v>
      </c>
      <c r="C503" s="21">
        <f t="shared" si="80"/>
        <v>1</v>
      </c>
      <c r="D503" s="2806" t="s">
        <v>4020</v>
      </c>
      <c r="E503" s="21">
        <f t="shared" si="81"/>
        <v>1</v>
      </c>
      <c r="F503" s="667" t="s">
        <v>3815</v>
      </c>
      <c r="G503" s="21">
        <f t="shared" si="82"/>
        <v>1.02</v>
      </c>
      <c r="H503" s="667">
        <v>3</v>
      </c>
      <c r="I503" s="21">
        <f t="shared" si="83"/>
        <v>1</v>
      </c>
      <c r="J503" s="667"/>
      <c r="K503" s="21">
        <f t="shared" si="84"/>
        <v>1</v>
      </c>
      <c r="L503" s="667"/>
      <c r="M503" s="21">
        <f t="shared" si="85"/>
        <v>1</v>
      </c>
      <c r="N503" s="667"/>
      <c r="O503" s="21">
        <f t="shared" si="86"/>
        <v>1</v>
      </c>
      <c r="P503" s="667" t="s">
        <v>3408</v>
      </c>
      <c r="Q503" s="21">
        <f t="shared" si="87"/>
        <v>1</v>
      </c>
      <c r="R503" s="663">
        <f t="shared" ca="1" si="88"/>
        <v>14474</v>
      </c>
      <c r="S503" s="316">
        <f t="shared" ca="1" si="89"/>
        <v>72</v>
      </c>
    </row>
    <row r="504" spans="1:19">
      <c r="A504" s="3520">
        <f>面积表!D499</f>
        <v>406</v>
      </c>
      <c r="B504" s="54">
        <f>面积表!E499</f>
        <v>49.74</v>
      </c>
      <c r="C504" s="21">
        <f t="shared" si="80"/>
        <v>1</v>
      </c>
      <c r="D504" s="2806" t="s">
        <v>4020</v>
      </c>
      <c r="E504" s="21">
        <f t="shared" si="81"/>
        <v>1</v>
      </c>
      <c r="F504" s="667" t="s">
        <v>3815</v>
      </c>
      <c r="G504" s="21">
        <f t="shared" si="82"/>
        <v>1.02</v>
      </c>
      <c r="H504" s="667">
        <v>3</v>
      </c>
      <c r="I504" s="21">
        <f t="shared" si="83"/>
        <v>1</v>
      </c>
      <c r="J504" s="667"/>
      <c r="K504" s="21">
        <f t="shared" si="84"/>
        <v>1</v>
      </c>
      <c r="L504" s="667"/>
      <c r="M504" s="21">
        <f t="shared" si="85"/>
        <v>1</v>
      </c>
      <c r="N504" s="667"/>
      <c r="O504" s="21">
        <f t="shared" si="86"/>
        <v>1</v>
      </c>
      <c r="P504" s="667" t="s">
        <v>3408</v>
      </c>
      <c r="Q504" s="21">
        <f t="shared" si="87"/>
        <v>1</v>
      </c>
      <c r="R504" s="663">
        <f t="shared" ca="1" si="88"/>
        <v>14474</v>
      </c>
      <c r="S504" s="316">
        <f t="shared" ca="1" si="89"/>
        <v>72</v>
      </c>
    </row>
    <row r="505" spans="1:19">
      <c r="A505" s="3520">
        <f>面积表!D500</f>
        <v>407</v>
      </c>
      <c r="B505" s="54">
        <f>面积表!E500</f>
        <v>49.74</v>
      </c>
      <c r="C505" s="21">
        <f t="shared" si="80"/>
        <v>1</v>
      </c>
      <c r="D505" s="2806" t="s">
        <v>4020</v>
      </c>
      <c r="E505" s="21">
        <f t="shared" si="81"/>
        <v>1</v>
      </c>
      <c r="F505" s="667" t="s">
        <v>3815</v>
      </c>
      <c r="G505" s="21">
        <f t="shared" si="82"/>
        <v>1.02</v>
      </c>
      <c r="H505" s="667">
        <v>3</v>
      </c>
      <c r="I505" s="21">
        <f t="shared" si="83"/>
        <v>1</v>
      </c>
      <c r="J505" s="667"/>
      <c r="K505" s="21">
        <f t="shared" si="84"/>
        <v>1</v>
      </c>
      <c r="L505" s="667"/>
      <c r="M505" s="21">
        <f t="shared" si="85"/>
        <v>1</v>
      </c>
      <c r="N505" s="667"/>
      <c r="O505" s="21">
        <f t="shared" si="86"/>
        <v>1</v>
      </c>
      <c r="P505" s="667" t="s">
        <v>3408</v>
      </c>
      <c r="Q505" s="21">
        <f t="shared" si="87"/>
        <v>1</v>
      </c>
      <c r="R505" s="663">
        <f t="shared" ca="1" si="88"/>
        <v>14474</v>
      </c>
      <c r="S505" s="316">
        <f t="shared" ca="1" si="89"/>
        <v>72</v>
      </c>
    </row>
    <row r="506" spans="1:19">
      <c r="A506" s="3520">
        <f>面积表!D501</f>
        <v>408</v>
      </c>
      <c r="B506" s="54">
        <f>面积表!E501</f>
        <v>49.74</v>
      </c>
      <c r="C506" s="21">
        <f t="shared" si="80"/>
        <v>1</v>
      </c>
      <c r="D506" s="2806" t="s">
        <v>4020</v>
      </c>
      <c r="E506" s="21">
        <f t="shared" si="81"/>
        <v>1</v>
      </c>
      <c r="F506" s="667" t="s">
        <v>3815</v>
      </c>
      <c r="G506" s="21">
        <f t="shared" si="82"/>
        <v>1.02</v>
      </c>
      <c r="H506" s="667">
        <v>3</v>
      </c>
      <c r="I506" s="21">
        <f t="shared" si="83"/>
        <v>1</v>
      </c>
      <c r="J506" s="667"/>
      <c r="K506" s="21">
        <f t="shared" si="84"/>
        <v>1</v>
      </c>
      <c r="L506" s="667"/>
      <c r="M506" s="21">
        <f t="shared" si="85"/>
        <v>1</v>
      </c>
      <c r="N506" s="667"/>
      <c r="O506" s="21">
        <f t="shared" si="86"/>
        <v>1</v>
      </c>
      <c r="P506" s="667" t="s">
        <v>3408</v>
      </c>
      <c r="Q506" s="21">
        <f t="shared" si="87"/>
        <v>1</v>
      </c>
      <c r="R506" s="663">
        <f t="shared" ca="1" si="88"/>
        <v>14474</v>
      </c>
      <c r="S506" s="316">
        <f t="shared" ca="1" si="89"/>
        <v>72</v>
      </c>
    </row>
    <row r="507" spans="1:19">
      <c r="A507" s="3520">
        <f>面积表!D502</f>
        <v>409</v>
      </c>
      <c r="B507" s="54">
        <f>面积表!E502</f>
        <v>49.74</v>
      </c>
      <c r="C507" s="21">
        <f t="shared" si="80"/>
        <v>1</v>
      </c>
      <c r="D507" s="2806" t="s">
        <v>4020</v>
      </c>
      <c r="E507" s="21">
        <f t="shared" si="81"/>
        <v>1</v>
      </c>
      <c r="F507" s="667" t="s">
        <v>3815</v>
      </c>
      <c r="G507" s="21">
        <f t="shared" si="82"/>
        <v>1.02</v>
      </c>
      <c r="H507" s="667">
        <v>3</v>
      </c>
      <c r="I507" s="21">
        <f t="shared" si="83"/>
        <v>1</v>
      </c>
      <c r="J507" s="667"/>
      <c r="K507" s="21">
        <f t="shared" si="84"/>
        <v>1</v>
      </c>
      <c r="L507" s="667"/>
      <c r="M507" s="21">
        <f t="shared" si="85"/>
        <v>1</v>
      </c>
      <c r="N507" s="667"/>
      <c r="O507" s="21">
        <f t="shared" si="86"/>
        <v>1</v>
      </c>
      <c r="P507" s="667" t="s">
        <v>3408</v>
      </c>
      <c r="Q507" s="21">
        <f t="shared" si="87"/>
        <v>1</v>
      </c>
      <c r="R507" s="663">
        <f t="shared" ca="1" si="88"/>
        <v>14474</v>
      </c>
      <c r="S507" s="316">
        <f t="shared" ca="1" si="89"/>
        <v>72</v>
      </c>
    </row>
    <row r="508" spans="1:19">
      <c r="A508" s="3520">
        <f>面积表!D503</f>
        <v>410</v>
      </c>
      <c r="B508" s="54">
        <f>面积表!E503</f>
        <v>49.74</v>
      </c>
      <c r="C508" s="21">
        <f t="shared" si="80"/>
        <v>1</v>
      </c>
      <c r="D508" s="2806" t="s">
        <v>4020</v>
      </c>
      <c r="E508" s="21">
        <f t="shared" si="81"/>
        <v>1</v>
      </c>
      <c r="F508" s="667" t="s">
        <v>3815</v>
      </c>
      <c r="G508" s="21">
        <f t="shared" si="82"/>
        <v>1.02</v>
      </c>
      <c r="H508" s="667">
        <v>3</v>
      </c>
      <c r="I508" s="21">
        <f t="shared" si="83"/>
        <v>1</v>
      </c>
      <c r="J508" s="667"/>
      <c r="K508" s="21">
        <f t="shared" si="84"/>
        <v>1</v>
      </c>
      <c r="L508" s="667"/>
      <c r="M508" s="21">
        <f t="shared" si="85"/>
        <v>1</v>
      </c>
      <c r="N508" s="667"/>
      <c r="O508" s="21">
        <f t="shared" si="86"/>
        <v>1</v>
      </c>
      <c r="P508" s="667" t="s">
        <v>3408</v>
      </c>
      <c r="Q508" s="21">
        <f t="shared" si="87"/>
        <v>1</v>
      </c>
      <c r="R508" s="663">
        <f t="shared" ca="1" si="88"/>
        <v>14474</v>
      </c>
      <c r="S508" s="316">
        <f t="shared" ca="1" si="89"/>
        <v>72</v>
      </c>
    </row>
    <row r="509" spans="1:19">
      <c r="A509" s="3520">
        <f>面积表!D504</f>
        <v>411</v>
      </c>
      <c r="B509" s="54">
        <f>面积表!E504</f>
        <v>49.74</v>
      </c>
      <c r="C509" s="21">
        <f t="shared" si="80"/>
        <v>1</v>
      </c>
      <c r="D509" s="2806" t="s">
        <v>4020</v>
      </c>
      <c r="E509" s="21">
        <f t="shared" si="81"/>
        <v>1</v>
      </c>
      <c r="F509" s="667" t="s">
        <v>3815</v>
      </c>
      <c r="G509" s="21">
        <f t="shared" si="82"/>
        <v>1.02</v>
      </c>
      <c r="H509" s="667">
        <v>3</v>
      </c>
      <c r="I509" s="21">
        <f t="shared" si="83"/>
        <v>1</v>
      </c>
      <c r="J509" s="667"/>
      <c r="K509" s="21">
        <f t="shared" si="84"/>
        <v>1</v>
      </c>
      <c r="L509" s="667"/>
      <c r="M509" s="21">
        <f t="shared" si="85"/>
        <v>1</v>
      </c>
      <c r="N509" s="667"/>
      <c r="O509" s="21">
        <f t="shared" si="86"/>
        <v>1</v>
      </c>
      <c r="P509" s="667" t="s">
        <v>3408</v>
      </c>
      <c r="Q509" s="21">
        <f t="shared" si="87"/>
        <v>1</v>
      </c>
      <c r="R509" s="663">
        <f t="shared" ca="1" si="88"/>
        <v>14474</v>
      </c>
      <c r="S509" s="316">
        <f t="shared" ca="1" si="89"/>
        <v>72</v>
      </c>
    </row>
    <row r="510" spans="1:19">
      <c r="A510" s="3520">
        <f>面积表!D505</f>
        <v>412</v>
      </c>
      <c r="B510" s="54">
        <f>面积表!E505</f>
        <v>49.74</v>
      </c>
      <c r="C510" s="21">
        <f t="shared" si="80"/>
        <v>1</v>
      </c>
      <c r="D510" s="2806" t="s">
        <v>4020</v>
      </c>
      <c r="E510" s="21">
        <f t="shared" si="81"/>
        <v>1</v>
      </c>
      <c r="F510" s="667" t="s">
        <v>3815</v>
      </c>
      <c r="G510" s="21">
        <f t="shared" si="82"/>
        <v>1.02</v>
      </c>
      <c r="H510" s="667">
        <v>3</v>
      </c>
      <c r="I510" s="21">
        <f t="shared" si="83"/>
        <v>1</v>
      </c>
      <c r="J510" s="667"/>
      <c r="K510" s="21">
        <f t="shared" si="84"/>
        <v>1</v>
      </c>
      <c r="L510" s="667"/>
      <c r="M510" s="21">
        <f t="shared" si="85"/>
        <v>1</v>
      </c>
      <c r="N510" s="667"/>
      <c r="O510" s="21">
        <f t="shared" si="86"/>
        <v>1</v>
      </c>
      <c r="P510" s="667" t="s">
        <v>3408</v>
      </c>
      <c r="Q510" s="21">
        <f t="shared" si="87"/>
        <v>1</v>
      </c>
      <c r="R510" s="663">
        <f t="shared" ca="1" si="88"/>
        <v>14474</v>
      </c>
      <c r="S510" s="316">
        <f t="shared" ca="1" si="89"/>
        <v>72</v>
      </c>
    </row>
    <row r="511" spans="1:19">
      <c r="A511" s="3520">
        <f>面积表!D506</f>
        <v>413</v>
      </c>
      <c r="B511" s="54">
        <f>面积表!E506</f>
        <v>49.74</v>
      </c>
      <c r="C511" s="21">
        <f t="shared" si="80"/>
        <v>1</v>
      </c>
      <c r="D511" s="2806" t="s">
        <v>4020</v>
      </c>
      <c r="E511" s="21">
        <f t="shared" si="81"/>
        <v>1</v>
      </c>
      <c r="F511" s="667" t="s">
        <v>3815</v>
      </c>
      <c r="G511" s="21">
        <f t="shared" si="82"/>
        <v>1.02</v>
      </c>
      <c r="H511" s="667">
        <v>3</v>
      </c>
      <c r="I511" s="21">
        <f t="shared" si="83"/>
        <v>1</v>
      </c>
      <c r="J511" s="667"/>
      <c r="K511" s="21">
        <f t="shared" si="84"/>
        <v>1</v>
      </c>
      <c r="L511" s="667"/>
      <c r="M511" s="21">
        <f t="shared" si="85"/>
        <v>1</v>
      </c>
      <c r="N511" s="667"/>
      <c r="O511" s="21">
        <f t="shared" si="86"/>
        <v>1</v>
      </c>
      <c r="P511" s="667" t="s">
        <v>3408</v>
      </c>
      <c r="Q511" s="21">
        <f t="shared" si="87"/>
        <v>1</v>
      </c>
      <c r="R511" s="663">
        <f t="shared" ca="1" si="88"/>
        <v>14474</v>
      </c>
      <c r="S511" s="316">
        <f t="shared" ca="1" si="89"/>
        <v>72</v>
      </c>
    </row>
    <row r="512" spans="1:19">
      <c r="A512" s="3520">
        <f>面积表!D507</f>
        <v>414</v>
      </c>
      <c r="B512" s="54">
        <f>面积表!E507</f>
        <v>49.74</v>
      </c>
      <c r="C512" s="21">
        <f t="shared" si="80"/>
        <v>1</v>
      </c>
      <c r="D512" s="2806" t="s">
        <v>4020</v>
      </c>
      <c r="E512" s="21">
        <f t="shared" si="81"/>
        <v>1</v>
      </c>
      <c r="F512" s="667" t="s">
        <v>3815</v>
      </c>
      <c r="G512" s="21">
        <f t="shared" si="82"/>
        <v>1.02</v>
      </c>
      <c r="H512" s="667">
        <v>3</v>
      </c>
      <c r="I512" s="21">
        <f t="shared" si="83"/>
        <v>1</v>
      </c>
      <c r="J512" s="667"/>
      <c r="K512" s="21">
        <f t="shared" si="84"/>
        <v>1</v>
      </c>
      <c r="L512" s="667"/>
      <c r="M512" s="21">
        <f t="shared" si="85"/>
        <v>1</v>
      </c>
      <c r="N512" s="667"/>
      <c r="O512" s="21">
        <f t="shared" si="86"/>
        <v>1</v>
      </c>
      <c r="P512" s="667" t="s">
        <v>3408</v>
      </c>
      <c r="Q512" s="21">
        <f t="shared" si="87"/>
        <v>1</v>
      </c>
      <c r="R512" s="663">
        <f t="shared" ca="1" si="88"/>
        <v>14474</v>
      </c>
      <c r="S512" s="316">
        <f t="shared" ca="1" si="89"/>
        <v>72</v>
      </c>
    </row>
    <row r="513" spans="1:19">
      <c r="A513" s="3520">
        <f>面积表!D508</f>
        <v>415</v>
      </c>
      <c r="B513" s="54">
        <f>面积表!E508</f>
        <v>68.94</v>
      </c>
      <c r="C513" s="21">
        <f t="shared" si="80"/>
        <v>1.01</v>
      </c>
      <c r="D513" s="2806" t="s">
        <v>4020</v>
      </c>
      <c r="E513" s="21">
        <f t="shared" si="81"/>
        <v>1</v>
      </c>
      <c r="F513" s="667" t="s">
        <v>3815</v>
      </c>
      <c r="G513" s="21">
        <f t="shared" si="82"/>
        <v>1.02</v>
      </c>
      <c r="H513" s="667">
        <v>3</v>
      </c>
      <c r="I513" s="21">
        <f t="shared" si="83"/>
        <v>1</v>
      </c>
      <c r="J513" s="667"/>
      <c r="K513" s="21">
        <f t="shared" si="84"/>
        <v>1</v>
      </c>
      <c r="L513" s="667"/>
      <c r="M513" s="21">
        <f t="shared" si="85"/>
        <v>1</v>
      </c>
      <c r="N513" s="667"/>
      <c r="O513" s="21">
        <f t="shared" si="86"/>
        <v>1</v>
      </c>
      <c r="P513" s="667" t="s">
        <v>3408</v>
      </c>
      <c r="Q513" s="21">
        <f t="shared" si="87"/>
        <v>1</v>
      </c>
      <c r="R513" s="663">
        <f t="shared" ca="1" si="88"/>
        <v>14619</v>
      </c>
      <c r="S513" s="316">
        <f t="shared" ca="1" si="89"/>
        <v>101</v>
      </c>
    </row>
    <row r="514" spans="1:19">
      <c r="A514" s="3520">
        <f>面积表!D509</f>
        <v>416</v>
      </c>
      <c r="B514" s="54">
        <f>面积表!E509</f>
        <v>38.19</v>
      </c>
      <c r="C514" s="21">
        <f t="shared" si="80"/>
        <v>1</v>
      </c>
      <c r="D514" s="2806" t="s">
        <v>4020</v>
      </c>
      <c r="E514" s="21">
        <f t="shared" si="81"/>
        <v>1</v>
      </c>
      <c r="F514" s="667" t="s">
        <v>3815</v>
      </c>
      <c r="G514" s="21">
        <f t="shared" si="82"/>
        <v>1.02</v>
      </c>
      <c r="H514" s="667">
        <v>3</v>
      </c>
      <c r="I514" s="21">
        <f t="shared" si="83"/>
        <v>1</v>
      </c>
      <c r="J514" s="667"/>
      <c r="K514" s="21">
        <f t="shared" si="84"/>
        <v>1</v>
      </c>
      <c r="L514" s="667"/>
      <c r="M514" s="21">
        <f t="shared" si="85"/>
        <v>1</v>
      </c>
      <c r="N514" s="667"/>
      <c r="O514" s="21">
        <f t="shared" si="86"/>
        <v>1</v>
      </c>
      <c r="P514" s="667" t="s">
        <v>3408</v>
      </c>
      <c r="Q514" s="21">
        <f t="shared" si="87"/>
        <v>1</v>
      </c>
      <c r="R514" s="663">
        <f t="shared" ca="1" si="88"/>
        <v>14474</v>
      </c>
      <c r="S514" s="316">
        <f t="shared" ca="1" si="89"/>
        <v>55</v>
      </c>
    </row>
    <row r="515" spans="1:19">
      <c r="A515" s="3520">
        <f>面积表!D510</f>
        <v>417</v>
      </c>
      <c r="B515" s="54">
        <f>面积表!E510</f>
        <v>41.5</v>
      </c>
      <c r="C515" s="21">
        <f t="shared" si="80"/>
        <v>1</v>
      </c>
      <c r="D515" s="2806" t="s">
        <v>4020</v>
      </c>
      <c r="E515" s="21">
        <f t="shared" si="81"/>
        <v>1</v>
      </c>
      <c r="F515" s="667" t="s">
        <v>3815</v>
      </c>
      <c r="G515" s="21">
        <f t="shared" si="82"/>
        <v>1.02</v>
      </c>
      <c r="H515" s="667">
        <v>3</v>
      </c>
      <c r="I515" s="21">
        <f t="shared" si="83"/>
        <v>1</v>
      </c>
      <c r="J515" s="667"/>
      <c r="K515" s="21">
        <f t="shared" si="84"/>
        <v>1</v>
      </c>
      <c r="L515" s="667"/>
      <c r="M515" s="21">
        <f t="shared" si="85"/>
        <v>1</v>
      </c>
      <c r="N515" s="667"/>
      <c r="O515" s="21">
        <f t="shared" si="86"/>
        <v>1</v>
      </c>
      <c r="P515" s="667" t="s">
        <v>3408</v>
      </c>
      <c r="Q515" s="21">
        <f t="shared" si="87"/>
        <v>1</v>
      </c>
      <c r="R515" s="663">
        <f t="shared" ca="1" si="88"/>
        <v>14474</v>
      </c>
      <c r="S515" s="316">
        <f t="shared" ca="1" si="89"/>
        <v>60</v>
      </c>
    </row>
    <row r="516" spans="1:19">
      <c r="A516" s="3520">
        <f>面积表!D511</f>
        <v>418</v>
      </c>
      <c r="B516" s="54">
        <f>面积表!E511</f>
        <v>44.19</v>
      </c>
      <c r="C516" s="21">
        <f t="shared" si="80"/>
        <v>1</v>
      </c>
      <c r="D516" s="2806" t="s">
        <v>4020</v>
      </c>
      <c r="E516" s="21">
        <f t="shared" si="81"/>
        <v>1</v>
      </c>
      <c r="F516" s="667" t="s">
        <v>3815</v>
      </c>
      <c r="G516" s="21">
        <f t="shared" si="82"/>
        <v>1.02</v>
      </c>
      <c r="H516" s="667">
        <v>3</v>
      </c>
      <c r="I516" s="21">
        <f t="shared" si="83"/>
        <v>1</v>
      </c>
      <c r="J516" s="667"/>
      <c r="K516" s="21">
        <f t="shared" si="84"/>
        <v>1</v>
      </c>
      <c r="L516" s="667"/>
      <c r="M516" s="21">
        <f t="shared" si="85"/>
        <v>1</v>
      </c>
      <c r="N516" s="667"/>
      <c r="O516" s="21">
        <f t="shared" si="86"/>
        <v>1</v>
      </c>
      <c r="P516" s="667" t="s">
        <v>3408</v>
      </c>
      <c r="Q516" s="21">
        <f t="shared" si="87"/>
        <v>1</v>
      </c>
      <c r="R516" s="663">
        <f t="shared" ca="1" si="88"/>
        <v>14474</v>
      </c>
      <c r="S516" s="316">
        <f t="shared" ca="1" si="89"/>
        <v>64</v>
      </c>
    </row>
    <row r="517" spans="1:19">
      <c r="A517" s="3520">
        <f>面积表!D512</f>
        <v>419</v>
      </c>
      <c r="B517" s="54">
        <f>面积表!E512</f>
        <v>46.28</v>
      </c>
      <c r="C517" s="21">
        <f t="shared" si="80"/>
        <v>1</v>
      </c>
      <c r="D517" s="2806" t="s">
        <v>4020</v>
      </c>
      <c r="E517" s="21">
        <f t="shared" si="81"/>
        <v>1</v>
      </c>
      <c r="F517" s="667" t="s">
        <v>3815</v>
      </c>
      <c r="G517" s="21">
        <f t="shared" si="82"/>
        <v>1.02</v>
      </c>
      <c r="H517" s="667">
        <v>3</v>
      </c>
      <c r="I517" s="21">
        <f t="shared" si="83"/>
        <v>1</v>
      </c>
      <c r="J517" s="667"/>
      <c r="K517" s="21">
        <f t="shared" si="84"/>
        <v>1</v>
      </c>
      <c r="L517" s="667"/>
      <c r="M517" s="21">
        <f t="shared" si="85"/>
        <v>1</v>
      </c>
      <c r="N517" s="667"/>
      <c r="O517" s="21">
        <f t="shared" si="86"/>
        <v>1</v>
      </c>
      <c r="P517" s="667" t="s">
        <v>3408</v>
      </c>
      <c r="Q517" s="21">
        <f t="shared" si="87"/>
        <v>1</v>
      </c>
      <c r="R517" s="663">
        <f t="shared" ca="1" si="88"/>
        <v>14474</v>
      </c>
      <c r="S517" s="316">
        <f t="shared" ca="1" si="89"/>
        <v>67</v>
      </c>
    </row>
    <row r="518" spans="1:19">
      <c r="A518" s="3520">
        <f>面积表!D513</f>
        <v>420</v>
      </c>
      <c r="B518" s="54">
        <f>面积表!E513</f>
        <v>47.76</v>
      </c>
      <c r="C518" s="21">
        <f t="shared" si="80"/>
        <v>1</v>
      </c>
      <c r="D518" s="2806" t="s">
        <v>4020</v>
      </c>
      <c r="E518" s="21">
        <f t="shared" si="81"/>
        <v>1</v>
      </c>
      <c r="F518" s="667" t="s">
        <v>3815</v>
      </c>
      <c r="G518" s="21">
        <f t="shared" si="82"/>
        <v>1.02</v>
      </c>
      <c r="H518" s="667">
        <v>3</v>
      </c>
      <c r="I518" s="21">
        <f t="shared" si="83"/>
        <v>1</v>
      </c>
      <c r="J518" s="667"/>
      <c r="K518" s="21">
        <f t="shared" si="84"/>
        <v>1</v>
      </c>
      <c r="L518" s="667"/>
      <c r="M518" s="21">
        <f t="shared" si="85"/>
        <v>1</v>
      </c>
      <c r="N518" s="667"/>
      <c r="O518" s="21">
        <f t="shared" si="86"/>
        <v>1</v>
      </c>
      <c r="P518" s="667" t="s">
        <v>3408</v>
      </c>
      <c r="Q518" s="21">
        <f t="shared" si="87"/>
        <v>1</v>
      </c>
      <c r="R518" s="663">
        <f t="shared" ca="1" si="88"/>
        <v>14474</v>
      </c>
      <c r="S518" s="316">
        <f t="shared" ca="1" si="89"/>
        <v>69</v>
      </c>
    </row>
    <row r="519" spans="1:19">
      <c r="A519" s="3520">
        <f>面积表!D514</f>
        <v>421</v>
      </c>
      <c r="B519" s="54">
        <f>面积表!E514</f>
        <v>48.71</v>
      </c>
      <c r="C519" s="21">
        <f t="shared" si="80"/>
        <v>1</v>
      </c>
      <c r="D519" s="2806" t="s">
        <v>4020</v>
      </c>
      <c r="E519" s="21">
        <f t="shared" si="81"/>
        <v>1</v>
      </c>
      <c r="F519" s="667" t="s">
        <v>3815</v>
      </c>
      <c r="G519" s="21">
        <f t="shared" si="82"/>
        <v>1.02</v>
      </c>
      <c r="H519" s="667">
        <v>3</v>
      </c>
      <c r="I519" s="21">
        <f t="shared" si="83"/>
        <v>1</v>
      </c>
      <c r="J519" s="667"/>
      <c r="K519" s="21">
        <f t="shared" si="84"/>
        <v>1</v>
      </c>
      <c r="L519" s="667"/>
      <c r="M519" s="21">
        <f t="shared" si="85"/>
        <v>1</v>
      </c>
      <c r="N519" s="667"/>
      <c r="O519" s="21">
        <f t="shared" si="86"/>
        <v>1</v>
      </c>
      <c r="P519" s="667" t="s">
        <v>3408</v>
      </c>
      <c r="Q519" s="21">
        <f t="shared" si="87"/>
        <v>1</v>
      </c>
      <c r="R519" s="663">
        <f t="shared" ca="1" si="88"/>
        <v>14474</v>
      </c>
      <c r="S519" s="316">
        <f t="shared" ca="1" si="89"/>
        <v>71</v>
      </c>
    </row>
    <row r="520" spans="1:19">
      <c r="A520" s="3520">
        <f>面积表!D515</f>
        <v>422</v>
      </c>
      <c r="B520" s="54">
        <f>面积表!E515</f>
        <v>49</v>
      </c>
      <c r="C520" s="21">
        <f t="shared" si="80"/>
        <v>1</v>
      </c>
      <c r="D520" s="2806" t="s">
        <v>4020</v>
      </c>
      <c r="E520" s="21">
        <f t="shared" si="81"/>
        <v>1</v>
      </c>
      <c r="F520" s="667" t="s">
        <v>3815</v>
      </c>
      <c r="G520" s="21">
        <f t="shared" si="82"/>
        <v>1.02</v>
      </c>
      <c r="H520" s="667">
        <v>3</v>
      </c>
      <c r="I520" s="21">
        <f t="shared" si="83"/>
        <v>1</v>
      </c>
      <c r="J520" s="667"/>
      <c r="K520" s="21">
        <f t="shared" si="84"/>
        <v>1</v>
      </c>
      <c r="L520" s="667"/>
      <c r="M520" s="21">
        <f t="shared" si="85"/>
        <v>1</v>
      </c>
      <c r="N520" s="667"/>
      <c r="O520" s="21">
        <f t="shared" si="86"/>
        <v>1</v>
      </c>
      <c r="P520" s="667" t="s">
        <v>3408</v>
      </c>
      <c r="Q520" s="21">
        <f t="shared" si="87"/>
        <v>1</v>
      </c>
      <c r="R520" s="663">
        <f t="shared" ca="1" si="88"/>
        <v>14474</v>
      </c>
      <c r="S520" s="316">
        <f t="shared" ca="1" si="89"/>
        <v>71</v>
      </c>
    </row>
    <row r="521" spans="1:19">
      <c r="A521" s="3520">
        <f>面积表!D516</f>
        <v>423</v>
      </c>
      <c r="B521" s="54">
        <f>面积表!E516</f>
        <v>48.7</v>
      </c>
      <c r="C521" s="21">
        <f t="shared" si="80"/>
        <v>1</v>
      </c>
      <c r="D521" s="2806" t="s">
        <v>4020</v>
      </c>
      <c r="E521" s="21">
        <f t="shared" si="81"/>
        <v>1</v>
      </c>
      <c r="F521" s="667" t="s">
        <v>3815</v>
      </c>
      <c r="G521" s="21">
        <f t="shared" si="82"/>
        <v>1.02</v>
      </c>
      <c r="H521" s="667">
        <v>3</v>
      </c>
      <c r="I521" s="21">
        <f t="shared" si="83"/>
        <v>1</v>
      </c>
      <c r="J521" s="667"/>
      <c r="K521" s="21">
        <f t="shared" si="84"/>
        <v>1</v>
      </c>
      <c r="L521" s="667"/>
      <c r="M521" s="21">
        <f t="shared" si="85"/>
        <v>1</v>
      </c>
      <c r="N521" s="667"/>
      <c r="O521" s="21">
        <f t="shared" si="86"/>
        <v>1</v>
      </c>
      <c r="P521" s="667" t="s">
        <v>3408</v>
      </c>
      <c r="Q521" s="21">
        <f t="shared" si="87"/>
        <v>1</v>
      </c>
      <c r="R521" s="663">
        <f t="shared" ca="1" si="88"/>
        <v>14474</v>
      </c>
      <c r="S521" s="316">
        <f t="shared" ca="1" si="89"/>
        <v>70</v>
      </c>
    </row>
    <row r="522" spans="1:19">
      <c r="A522" s="3520">
        <f>面积表!D517</f>
        <v>424</v>
      </c>
      <c r="B522" s="54">
        <f>面积表!E517</f>
        <v>73.150000000000006</v>
      </c>
      <c r="C522" s="21">
        <f t="shared" si="80"/>
        <v>1.01</v>
      </c>
      <c r="D522" s="2806" t="s">
        <v>4020</v>
      </c>
      <c r="E522" s="21">
        <f t="shared" si="81"/>
        <v>1</v>
      </c>
      <c r="F522" s="667" t="s">
        <v>3815</v>
      </c>
      <c r="G522" s="21">
        <f t="shared" si="82"/>
        <v>1.02</v>
      </c>
      <c r="H522" s="667">
        <v>3</v>
      </c>
      <c r="I522" s="21">
        <f t="shared" si="83"/>
        <v>1</v>
      </c>
      <c r="J522" s="667"/>
      <c r="K522" s="21">
        <f t="shared" si="84"/>
        <v>1</v>
      </c>
      <c r="L522" s="667"/>
      <c r="M522" s="21">
        <f t="shared" si="85"/>
        <v>1</v>
      </c>
      <c r="N522" s="667"/>
      <c r="O522" s="21">
        <f t="shared" si="86"/>
        <v>1</v>
      </c>
      <c r="P522" s="667" t="s">
        <v>3408</v>
      </c>
      <c r="Q522" s="21">
        <f t="shared" si="87"/>
        <v>1</v>
      </c>
      <c r="R522" s="663">
        <f t="shared" ca="1" si="88"/>
        <v>14619</v>
      </c>
      <c r="S522" s="316">
        <f t="shared" ca="1" si="89"/>
        <v>107</v>
      </c>
    </row>
    <row r="523" spans="1:19">
      <c r="A523" s="3520">
        <f>面积表!D518</f>
        <v>501</v>
      </c>
      <c r="B523" s="54">
        <f>面积表!E518</f>
        <v>50.15</v>
      </c>
      <c r="C523" s="21">
        <f t="shared" si="80"/>
        <v>1</v>
      </c>
      <c r="D523" s="2806" t="s">
        <v>4020</v>
      </c>
      <c r="E523" s="21">
        <f t="shared" si="81"/>
        <v>1</v>
      </c>
      <c r="F523" s="667" t="s">
        <v>3815</v>
      </c>
      <c r="G523" s="21">
        <f t="shared" si="82"/>
        <v>1.02</v>
      </c>
      <c r="H523" s="667">
        <v>3</v>
      </c>
      <c r="I523" s="21">
        <f t="shared" si="83"/>
        <v>1</v>
      </c>
      <c r="J523" s="667"/>
      <c r="K523" s="21">
        <f t="shared" si="84"/>
        <v>1</v>
      </c>
      <c r="L523" s="667"/>
      <c r="M523" s="21">
        <f t="shared" si="85"/>
        <v>1</v>
      </c>
      <c r="N523" s="667"/>
      <c r="O523" s="21">
        <f t="shared" si="86"/>
        <v>1</v>
      </c>
      <c r="P523" s="667" t="s">
        <v>3408</v>
      </c>
      <c r="Q523" s="21">
        <f t="shared" si="87"/>
        <v>1</v>
      </c>
      <c r="R523" s="663">
        <f t="shared" ca="1" si="88"/>
        <v>14474</v>
      </c>
      <c r="S523" s="316">
        <f t="shared" ca="1" si="89"/>
        <v>73</v>
      </c>
    </row>
    <row r="524" spans="1:19">
      <c r="A524" s="3520">
        <f>面积表!D519</f>
        <v>502</v>
      </c>
      <c r="B524" s="54">
        <f>面积表!E519</f>
        <v>49.74</v>
      </c>
      <c r="C524" s="21">
        <f t="shared" si="80"/>
        <v>1</v>
      </c>
      <c r="D524" s="2806" t="s">
        <v>4020</v>
      </c>
      <c r="E524" s="21">
        <f t="shared" si="81"/>
        <v>1</v>
      </c>
      <c r="F524" s="667" t="s">
        <v>3815</v>
      </c>
      <c r="G524" s="21">
        <f t="shared" si="82"/>
        <v>1.02</v>
      </c>
      <c r="H524" s="667">
        <v>3</v>
      </c>
      <c r="I524" s="21">
        <f t="shared" si="83"/>
        <v>1</v>
      </c>
      <c r="J524" s="667"/>
      <c r="K524" s="21">
        <f t="shared" si="84"/>
        <v>1</v>
      </c>
      <c r="L524" s="667"/>
      <c r="M524" s="21">
        <f t="shared" si="85"/>
        <v>1</v>
      </c>
      <c r="N524" s="667"/>
      <c r="O524" s="21">
        <f t="shared" si="86"/>
        <v>1</v>
      </c>
      <c r="P524" s="667" t="s">
        <v>3408</v>
      </c>
      <c r="Q524" s="21">
        <f t="shared" si="87"/>
        <v>1</v>
      </c>
      <c r="R524" s="663">
        <f t="shared" ca="1" si="88"/>
        <v>14474</v>
      </c>
      <c r="S524" s="316">
        <f t="shared" ca="1" si="89"/>
        <v>72</v>
      </c>
    </row>
    <row r="525" spans="1:19">
      <c r="A525" s="3520">
        <f>面积表!D520</f>
        <v>503</v>
      </c>
      <c r="B525" s="54">
        <f>面积表!E520</f>
        <v>49.74</v>
      </c>
      <c r="C525" s="3517">
        <f t="shared" ref="C525:C588" si="90">IF(B525="",1,(LOOKUP(B525,$3:$3,$4:$4)-LOOKUP($B$24,$3:$3,$4:$4)+100)/100)</f>
        <v>1</v>
      </c>
      <c r="D525" s="2806" t="s">
        <v>4020</v>
      </c>
      <c r="E525" s="3517">
        <f t="shared" ref="E525:E588" si="91">(SUMIF($5:$5,D525,$6:$6)-SUMIF($5:$5,$D$24,$6:$6)+100)/100</f>
        <v>1</v>
      </c>
      <c r="F525" s="667" t="s">
        <v>3815</v>
      </c>
      <c r="G525" s="3517">
        <f t="shared" ref="G525:G588" si="92">(SUMIF($7:$7,F525,$8:$8)-SUMIF($7:$7,$F$24,$8:$8)+100)/100</f>
        <v>1.02</v>
      </c>
      <c r="H525" s="667">
        <v>3</v>
      </c>
      <c r="I525" s="3517">
        <f t="shared" ref="I525:I588" si="93">(SUMIF($9:$9,H525,$10:$10)-SUMIF($9:$9,$H$24,$10:$10)+100)/100</f>
        <v>1</v>
      </c>
      <c r="J525" s="667"/>
      <c r="K525" s="3517">
        <f t="shared" ref="K525:K588" si="94">(SUMIF($11:$11,J525,$12:$12)-SUMIF($11:$11,$J$24,$12:$12)+100)/100</f>
        <v>1</v>
      </c>
      <c r="L525" s="667"/>
      <c r="M525" s="3517">
        <f t="shared" ref="M525:M588" si="95">(SUMIF($13:$13,L525,$14:$14)-SUMIF($13:$13,$L$24,$14:$14)+100)/100</f>
        <v>1</v>
      </c>
      <c r="N525" s="667"/>
      <c r="O525" s="3517">
        <f t="shared" ref="O525:O588" si="96">(SUMIF($15:$15,N525,$16:$16)-SUMIF($15:$15,$N$24,$16:$16)+100)/100</f>
        <v>1</v>
      </c>
      <c r="P525" s="667" t="s">
        <v>3408</v>
      </c>
      <c r="Q525" s="3517">
        <f t="shared" ref="Q525:Q588" si="97">(SUMIF($17:$17,P525,$18:$18)-SUMIF($17:$17,$P$24,$18:$18)+100)/100</f>
        <v>1</v>
      </c>
      <c r="R525" s="3518">
        <f t="shared" ref="R525:R588" ca="1" si="98">IF(B525="",0,ROUND($R$24*C525*E525*G525*I525*K525*M525*O525*Q525,0))</f>
        <v>14474</v>
      </c>
      <c r="S525" s="955">
        <f t="shared" ref="S525:S588" ca="1" si="99">ROUND(R525*B525/10000,0)</f>
        <v>72</v>
      </c>
    </row>
    <row r="526" spans="1:19">
      <c r="A526" s="3520">
        <f>面积表!D521</f>
        <v>504</v>
      </c>
      <c r="B526" s="54">
        <f>面积表!E521</f>
        <v>49.74</v>
      </c>
      <c r="C526" s="3517">
        <f t="shared" si="90"/>
        <v>1</v>
      </c>
      <c r="D526" s="2806" t="s">
        <v>4020</v>
      </c>
      <c r="E526" s="3517">
        <f t="shared" si="91"/>
        <v>1</v>
      </c>
      <c r="F526" s="667" t="s">
        <v>3815</v>
      </c>
      <c r="G526" s="3517">
        <f t="shared" si="92"/>
        <v>1.02</v>
      </c>
      <c r="H526" s="667">
        <v>3</v>
      </c>
      <c r="I526" s="3517">
        <f t="shared" si="93"/>
        <v>1</v>
      </c>
      <c r="J526" s="667"/>
      <c r="K526" s="3517">
        <f t="shared" si="94"/>
        <v>1</v>
      </c>
      <c r="L526" s="667"/>
      <c r="M526" s="3517">
        <f t="shared" si="95"/>
        <v>1</v>
      </c>
      <c r="N526" s="667"/>
      <c r="O526" s="3517">
        <f t="shared" si="96"/>
        <v>1</v>
      </c>
      <c r="P526" s="667" t="s">
        <v>3408</v>
      </c>
      <c r="Q526" s="3517">
        <f t="shared" si="97"/>
        <v>1</v>
      </c>
      <c r="R526" s="3518">
        <f t="shared" ca="1" si="98"/>
        <v>14474</v>
      </c>
      <c r="S526" s="955">
        <f t="shared" ca="1" si="99"/>
        <v>72</v>
      </c>
    </row>
    <row r="527" spans="1:19">
      <c r="A527" s="3520">
        <f>面积表!D522</f>
        <v>505</v>
      </c>
      <c r="B527" s="54">
        <f>面积表!E522</f>
        <v>49.74</v>
      </c>
      <c r="C527" s="3517">
        <f t="shared" si="90"/>
        <v>1</v>
      </c>
      <c r="D527" s="2806" t="s">
        <v>4020</v>
      </c>
      <c r="E527" s="3517">
        <f t="shared" si="91"/>
        <v>1</v>
      </c>
      <c r="F527" s="667" t="s">
        <v>3815</v>
      </c>
      <c r="G527" s="3517">
        <f t="shared" si="92"/>
        <v>1.02</v>
      </c>
      <c r="H527" s="667">
        <v>3</v>
      </c>
      <c r="I527" s="3517">
        <f t="shared" si="93"/>
        <v>1</v>
      </c>
      <c r="J527" s="667"/>
      <c r="K527" s="3517">
        <f t="shared" si="94"/>
        <v>1</v>
      </c>
      <c r="L527" s="667"/>
      <c r="M527" s="3517">
        <f t="shared" si="95"/>
        <v>1</v>
      </c>
      <c r="N527" s="667"/>
      <c r="O527" s="3517">
        <f t="shared" si="96"/>
        <v>1</v>
      </c>
      <c r="P527" s="667" t="s">
        <v>3408</v>
      </c>
      <c r="Q527" s="3517">
        <f t="shared" si="97"/>
        <v>1</v>
      </c>
      <c r="R527" s="3518">
        <f t="shared" ca="1" si="98"/>
        <v>14474</v>
      </c>
      <c r="S527" s="955">
        <f t="shared" ca="1" si="99"/>
        <v>72</v>
      </c>
    </row>
    <row r="528" spans="1:19">
      <c r="A528" s="3520">
        <f>面积表!D523</f>
        <v>506</v>
      </c>
      <c r="B528" s="54">
        <f>面积表!E523</f>
        <v>49.74</v>
      </c>
      <c r="C528" s="3517">
        <f t="shared" si="90"/>
        <v>1</v>
      </c>
      <c r="D528" s="2806" t="s">
        <v>4020</v>
      </c>
      <c r="E528" s="3517">
        <f t="shared" si="91"/>
        <v>1</v>
      </c>
      <c r="F528" s="667" t="s">
        <v>3815</v>
      </c>
      <c r="G528" s="3517">
        <f t="shared" si="92"/>
        <v>1.02</v>
      </c>
      <c r="H528" s="667">
        <v>3</v>
      </c>
      <c r="I528" s="3517">
        <f t="shared" si="93"/>
        <v>1</v>
      </c>
      <c r="J528" s="667"/>
      <c r="K528" s="3517">
        <f t="shared" si="94"/>
        <v>1</v>
      </c>
      <c r="L528" s="667"/>
      <c r="M528" s="3517">
        <f t="shared" si="95"/>
        <v>1</v>
      </c>
      <c r="N528" s="667"/>
      <c r="O528" s="3517">
        <f t="shared" si="96"/>
        <v>1</v>
      </c>
      <c r="P528" s="667" t="s">
        <v>3408</v>
      </c>
      <c r="Q528" s="3517">
        <f t="shared" si="97"/>
        <v>1</v>
      </c>
      <c r="R528" s="3518">
        <f t="shared" ca="1" si="98"/>
        <v>14474</v>
      </c>
      <c r="S528" s="955">
        <f t="shared" ca="1" si="99"/>
        <v>72</v>
      </c>
    </row>
    <row r="529" spans="1:19">
      <c r="A529" s="3520">
        <f>面积表!D524</f>
        <v>507</v>
      </c>
      <c r="B529" s="54">
        <f>面积表!E524</f>
        <v>49.74</v>
      </c>
      <c r="C529" s="3517">
        <f t="shared" si="90"/>
        <v>1</v>
      </c>
      <c r="D529" s="2806" t="s">
        <v>4020</v>
      </c>
      <c r="E529" s="3517">
        <f t="shared" si="91"/>
        <v>1</v>
      </c>
      <c r="F529" s="667" t="s">
        <v>3815</v>
      </c>
      <c r="G529" s="3517">
        <f t="shared" si="92"/>
        <v>1.02</v>
      </c>
      <c r="H529" s="667">
        <v>3</v>
      </c>
      <c r="I529" s="3517">
        <f t="shared" si="93"/>
        <v>1</v>
      </c>
      <c r="J529" s="667"/>
      <c r="K529" s="3517">
        <f t="shared" si="94"/>
        <v>1</v>
      </c>
      <c r="L529" s="667"/>
      <c r="M529" s="3517">
        <f t="shared" si="95"/>
        <v>1</v>
      </c>
      <c r="N529" s="667"/>
      <c r="O529" s="3517">
        <f t="shared" si="96"/>
        <v>1</v>
      </c>
      <c r="P529" s="667" t="s">
        <v>3408</v>
      </c>
      <c r="Q529" s="3517">
        <f t="shared" si="97"/>
        <v>1</v>
      </c>
      <c r="R529" s="3518">
        <f t="shared" ca="1" si="98"/>
        <v>14474</v>
      </c>
      <c r="S529" s="955">
        <f t="shared" ca="1" si="99"/>
        <v>72</v>
      </c>
    </row>
    <row r="530" spans="1:19">
      <c r="A530" s="3520">
        <f>面积表!D525</f>
        <v>508</v>
      </c>
      <c r="B530" s="54">
        <f>面积表!E525</f>
        <v>49.74</v>
      </c>
      <c r="C530" s="3517">
        <f t="shared" si="90"/>
        <v>1</v>
      </c>
      <c r="D530" s="2806" t="s">
        <v>4020</v>
      </c>
      <c r="E530" s="3517">
        <f t="shared" si="91"/>
        <v>1</v>
      </c>
      <c r="F530" s="667" t="s">
        <v>3815</v>
      </c>
      <c r="G530" s="3517">
        <f t="shared" si="92"/>
        <v>1.02</v>
      </c>
      <c r="H530" s="667">
        <v>3</v>
      </c>
      <c r="I530" s="3517">
        <f t="shared" si="93"/>
        <v>1</v>
      </c>
      <c r="J530" s="667"/>
      <c r="K530" s="3517">
        <f t="shared" si="94"/>
        <v>1</v>
      </c>
      <c r="L530" s="667"/>
      <c r="M530" s="3517">
        <f t="shared" si="95"/>
        <v>1</v>
      </c>
      <c r="N530" s="667"/>
      <c r="O530" s="3517">
        <f t="shared" si="96"/>
        <v>1</v>
      </c>
      <c r="P530" s="667" t="s">
        <v>3408</v>
      </c>
      <c r="Q530" s="3517">
        <f t="shared" si="97"/>
        <v>1</v>
      </c>
      <c r="R530" s="3518">
        <f t="shared" ca="1" si="98"/>
        <v>14474</v>
      </c>
      <c r="S530" s="955">
        <f t="shared" ca="1" si="99"/>
        <v>72</v>
      </c>
    </row>
    <row r="531" spans="1:19">
      <c r="A531" s="3520">
        <f>面积表!D526</f>
        <v>509</v>
      </c>
      <c r="B531" s="54">
        <f>面积表!E526</f>
        <v>49.74</v>
      </c>
      <c r="C531" s="3517">
        <f t="shared" si="90"/>
        <v>1</v>
      </c>
      <c r="D531" s="2806" t="s">
        <v>4020</v>
      </c>
      <c r="E531" s="3517">
        <f t="shared" si="91"/>
        <v>1</v>
      </c>
      <c r="F531" s="667" t="s">
        <v>3815</v>
      </c>
      <c r="G531" s="3517">
        <f t="shared" si="92"/>
        <v>1.02</v>
      </c>
      <c r="H531" s="667">
        <v>3</v>
      </c>
      <c r="I531" s="3517">
        <f t="shared" si="93"/>
        <v>1</v>
      </c>
      <c r="J531" s="667"/>
      <c r="K531" s="3517">
        <f t="shared" si="94"/>
        <v>1</v>
      </c>
      <c r="L531" s="667"/>
      <c r="M531" s="3517">
        <f t="shared" si="95"/>
        <v>1</v>
      </c>
      <c r="N531" s="667"/>
      <c r="O531" s="3517">
        <f t="shared" si="96"/>
        <v>1</v>
      </c>
      <c r="P531" s="667" t="s">
        <v>3408</v>
      </c>
      <c r="Q531" s="3517">
        <f t="shared" si="97"/>
        <v>1</v>
      </c>
      <c r="R531" s="3518">
        <f t="shared" ca="1" si="98"/>
        <v>14474</v>
      </c>
      <c r="S531" s="955">
        <f t="shared" ca="1" si="99"/>
        <v>72</v>
      </c>
    </row>
    <row r="532" spans="1:19">
      <c r="A532" s="3520">
        <f>面积表!D527</f>
        <v>510</v>
      </c>
      <c r="B532" s="54">
        <f>面积表!E527</f>
        <v>49.74</v>
      </c>
      <c r="C532" s="3517">
        <f t="shared" si="90"/>
        <v>1</v>
      </c>
      <c r="D532" s="2806" t="s">
        <v>4020</v>
      </c>
      <c r="E532" s="3517">
        <f t="shared" si="91"/>
        <v>1</v>
      </c>
      <c r="F532" s="667" t="s">
        <v>3815</v>
      </c>
      <c r="G532" s="3517">
        <f t="shared" si="92"/>
        <v>1.02</v>
      </c>
      <c r="H532" s="667">
        <v>3</v>
      </c>
      <c r="I532" s="3517">
        <f t="shared" si="93"/>
        <v>1</v>
      </c>
      <c r="J532" s="667"/>
      <c r="K532" s="3517">
        <f t="shared" si="94"/>
        <v>1</v>
      </c>
      <c r="L532" s="667"/>
      <c r="M532" s="3517">
        <f t="shared" si="95"/>
        <v>1</v>
      </c>
      <c r="N532" s="667"/>
      <c r="O532" s="3517">
        <f t="shared" si="96"/>
        <v>1</v>
      </c>
      <c r="P532" s="667" t="s">
        <v>3408</v>
      </c>
      <c r="Q532" s="3517">
        <f t="shared" si="97"/>
        <v>1</v>
      </c>
      <c r="R532" s="3518">
        <f t="shared" ca="1" si="98"/>
        <v>14474</v>
      </c>
      <c r="S532" s="955">
        <f t="shared" ca="1" si="99"/>
        <v>72</v>
      </c>
    </row>
    <row r="533" spans="1:19">
      <c r="A533" s="3520">
        <f>面积表!D528</f>
        <v>511</v>
      </c>
      <c r="B533" s="54">
        <f>面积表!E528</f>
        <v>49.74</v>
      </c>
      <c r="C533" s="3517">
        <f t="shared" si="90"/>
        <v>1</v>
      </c>
      <c r="D533" s="2806" t="s">
        <v>4020</v>
      </c>
      <c r="E533" s="3517">
        <f t="shared" si="91"/>
        <v>1</v>
      </c>
      <c r="F533" s="667" t="s">
        <v>3815</v>
      </c>
      <c r="G533" s="3517">
        <f t="shared" si="92"/>
        <v>1.02</v>
      </c>
      <c r="H533" s="667">
        <v>3</v>
      </c>
      <c r="I533" s="3517">
        <f t="shared" si="93"/>
        <v>1</v>
      </c>
      <c r="J533" s="667"/>
      <c r="K533" s="3517">
        <f t="shared" si="94"/>
        <v>1</v>
      </c>
      <c r="L533" s="667"/>
      <c r="M533" s="3517">
        <f t="shared" si="95"/>
        <v>1</v>
      </c>
      <c r="N533" s="667"/>
      <c r="O533" s="3517">
        <f t="shared" si="96"/>
        <v>1</v>
      </c>
      <c r="P533" s="667" t="s">
        <v>3408</v>
      </c>
      <c r="Q533" s="3517">
        <f t="shared" si="97"/>
        <v>1</v>
      </c>
      <c r="R533" s="3518">
        <f t="shared" ca="1" si="98"/>
        <v>14474</v>
      </c>
      <c r="S533" s="955">
        <f t="shared" ca="1" si="99"/>
        <v>72</v>
      </c>
    </row>
    <row r="534" spans="1:19">
      <c r="A534" s="3520">
        <f>面积表!D529</f>
        <v>512</v>
      </c>
      <c r="B534" s="54">
        <f>面积表!E529</f>
        <v>49.74</v>
      </c>
      <c r="C534" s="3517">
        <f t="shared" si="90"/>
        <v>1</v>
      </c>
      <c r="D534" s="2806" t="s">
        <v>4020</v>
      </c>
      <c r="E534" s="3517">
        <f t="shared" si="91"/>
        <v>1</v>
      </c>
      <c r="F534" s="667" t="s">
        <v>3815</v>
      </c>
      <c r="G534" s="3517">
        <f t="shared" si="92"/>
        <v>1.02</v>
      </c>
      <c r="H534" s="667">
        <v>3</v>
      </c>
      <c r="I534" s="3517">
        <f t="shared" si="93"/>
        <v>1</v>
      </c>
      <c r="J534" s="667"/>
      <c r="K534" s="3517">
        <f t="shared" si="94"/>
        <v>1</v>
      </c>
      <c r="L534" s="667"/>
      <c r="M534" s="3517">
        <f t="shared" si="95"/>
        <v>1</v>
      </c>
      <c r="N534" s="667"/>
      <c r="O534" s="3517">
        <f t="shared" si="96"/>
        <v>1</v>
      </c>
      <c r="P534" s="667" t="s">
        <v>3408</v>
      </c>
      <c r="Q534" s="3517">
        <f t="shared" si="97"/>
        <v>1</v>
      </c>
      <c r="R534" s="3518">
        <f t="shared" ca="1" si="98"/>
        <v>14474</v>
      </c>
      <c r="S534" s="955">
        <f t="shared" ca="1" si="99"/>
        <v>72</v>
      </c>
    </row>
    <row r="535" spans="1:19">
      <c r="A535" s="3520">
        <f>面积表!D530</f>
        <v>513</v>
      </c>
      <c r="B535" s="54">
        <f>面积表!E530</f>
        <v>49.74</v>
      </c>
      <c r="C535" s="3517">
        <f t="shared" si="90"/>
        <v>1</v>
      </c>
      <c r="D535" s="2806" t="s">
        <v>4020</v>
      </c>
      <c r="E535" s="3517">
        <f t="shared" si="91"/>
        <v>1</v>
      </c>
      <c r="F535" s="667" t="s">
        <v>3815</v>
      </c>
      <c r="G535" s="3517">
        <f t="shared" si="92"/>
        <v>1.02</v>
      </c>
      <c r="H535" s="667">
        <v>3</v>
      </c>
      <c r="I535" s="3517">
        <f t="shared" si="93"/>
        <v>1</v>
      </c>
      <c r="J535" s="667"/>
      <c r="K535" s="3517">
        <f t="shared" si="94"/>
        <v>1</v>
      </c>
      <c r="L535" s="667"/>
      <c r="M535" s="3517">
        <f t="shared" si="95"/>
        <v>1</v>
      </c>
      <c r="N535" s="667"/>
      <c r="O535" s="3517">
        <f t="shared" si="96"/>
        <v>1</v>
      </c>
      <c r="P535" s="667" t="s">
        <v>3408</v>
      </c>
      <c r="Q535" s="3517">
        <f t="shared" si="97"/>
        <v>1</v>
      </c>
      <c r="R535" s="3518">
        <f t="shared" ca="1" si="98"/>
        <v>14474</v>
      </c>
      <c r="S535" s="955">
        <f t="shared" ca="1" si="99"/>
        <v>72</v>
      </c>
    </row>
    <row r="536" spans="1:19">
      <c r="A536" s="3520">
        <f>面积表!D531</f>
        <v>514</v>
      </c>
      <c r="B536" s="54">
        <f>面积表!E531</f>
        <v>49.74</v>
      </c>
      <c r="C536" s="3517">
        <f t="shared" si="90"/>
        <v>1</v>
      </c>
      <c r="D536" s="2806" t="s">
        <v>4020</v>
      </c>
      <c r="E536" s="3517">
        <f t="shared" si="91"/>
        <v>1</v>
      </c>
      <c r="F536" s="667" t="s">
        <v>3815</v>
      </c>
      <c r="G536" s="3517">
        <f t="shared" si="92"/>
        <v>1.02</v>
      </c>
      <c r="H536" s="667">
        <v>3</v>
      </c>
      <c r="I536" s="3517">
        <f t="shared" si="93"/>
        <v>1</v>
      </c>
      <c r="J536" s="667"/>
      <c r="K536" s="3517">
        <f t="shared" si="94"/>
        <v>1</v>
      </c>
      <c r="L536" s="667"/>
      <c r="M536" s="3517">
        <f t="shared" si="95"/>
        <v>1</v>
      </c>
      <c r="N536" s="667"/>
      <c r="O536" s="3517">
        <f t="shared" si="96"/>
        <v>1</v>
      </c>
      <c r="P536" s="667" t="s">
        <v>3408</v>
      </c>
      <c r="Q536" s="3517">
        <f t="shared" si="97"/>
        <v>1</v>
      </c>
      <c r="R536" s="3518">
        <f t="shared" ca="1" si="98"/>
        <v>14474</v>
      </c>
      <c r="S536" s="955">
        <f t="shared" ca="1" si="99"/>
        <v>72</v>
      </c>
    </row>
    <row r="537" spans="1:19">
      <c r="A537" s="3520">
        <f>面积表!D532</f>
        <v>515</v>
      </c>
      <c r="B537" s="54">
        <f>面积表!E532</f>
        <v>68.94</v>
      </c>
      <c r="C537" s="3517">
        <f t="shared" si="90"/>
        <v>1.01</v>
      </c>
      <c r="D537" s="2806" t="s">
        <v>4020</v>
      </c>
      <c r="E537" s="3517">
        <f t="shared" si="91"/>
        <v>1</v>
      </c>
      <c r="F537" s="667" t="s">
        <v>3815</v>
      </c>
      <c r="G537" s="3517">
        <f t="shared" si="92"/>
        <v>1.02</v>
      </c>
      <c r="H537" s="667">
        <v>3</v>
      </c>
      <c r="I537" s="3517">
        <f t="shared" si="93"/>
        <v>1</v>
      </c>
      <c r="J537" s="667"/>
      <c r="K537" s="3517">
        <f t="shared" si="94"/>
        <v>1</v>
      </c>
      <c r="L537" s="667"/>
      <c r="M537" s="3517">
        <f t="shared" si="95"/>
        <v>1</v>
      </c>
      <c r="N537" s="667"/>
      <c r="O537" s="3517">
        <f t="shared" si="96"/>
        <v>1</v>
      </c>
      <c r="P537" s="667" t="s">
        <v>3408</v>
      </c>
      <c r="Q537" s="3517">
        <f t="shared" si="97"/>
        <v>1</v>
      </c>
      <c r="R537" s="3518">
        <f t="shared" ca="1" si="98"/>
        <v>14619</v>
      </c>
      <c r="S537" s="955">
        <f t="shared" ca="1" si="99"/>
        <v>101</v>
      </c>
    </row>
    <row r="538" spans="1:19">
      <c r="A538" s="3520">
        <f>面积表!D533</f>
        <v>516</v>
      </c>
      <c r="B538" s="54">
        <f>面积表!E533</f>
        <v>38.19</v>
      </c>
      <c r="C538" s="3517">
        <f t="shared" si="90"/>
        <v>1</v>
      </c>
      <c r="D538" s="2806" t="s">
        <v>4020</v>
      </c>
      <c r="E538" s="3517">
        <f t="shared" si="91"/>
        <v>1</v>
      </c>
      <c r="F538" s="667" t="s">
        <v>3815</v>
      </c>
      <c r="G538" s="3517">
        <f t="shared" si="92"/>
        <v>1.02</v>
      </c>
      <c r="H538" s="667">
        <v>3</v>
      </c>
      <c r="I538" s="3517">
        <f t="shared" si="93"/>
        <v>1</v>
      </c>
      <c r="J538" s="667"/>
      <c r="K538" s="3517">
        <f t="shared" si="94"/>
        <v>1</v>
      </c>
      <c r="L538" s="667"/>
      <c r="M538" s="3517">
        <f t="shared" si="95"/>
        <v>1</v>
      </c>
      <c r="N538" s="667"/>
      <c r="O538" s="3517">
        <f t="shared" si="96"/>
        <v>1</v>
      </c>
      <c r="P538" s="667" t="s">
        <v>3408</v>
      </c>
      <c r="Q538" s="3517">
        <f t="shared" si="97"/>
        <v>1</v>
      </c>
      <c r="R538" s="3518">
        <f t="shared" ca="1" si="98"/>
        <v>14474</v>
      </c>
      <c r="S538" s="955">
        <f t="shared" ca="1" si="99"/>
        <v>55</v>
      </c>
    </row>
    <row r="539" spans="1:19">
      <c r="A539" s="3520">
        <f>面积表!D534</f>
        <v>517</v>
      </c>
      <c r="B539" s="54">
        <f>面积表!E534</f>
        <v>41.5</v>
      </c>
      <c r="C539" s="3517">
        <f t="shared" si="90"/>
        <v>1</v>
      </c>
      <c r="D539" s="2806" t="s">
        <v>4020</v>
      </c>
      <c r="E539" s="3517">
        <f t="shared" si="91"/>
        <v>1</v>
      </c>
      <c r="F539" s="667" t="s">
        <v>3815</v>
      </c>
      <c r="G539" s="3517">
        <f t="shared" si="92"/>
        <v>1.02</v>
      </c>
      <c r="H539" s="667">
        <v>3</v>
      </c>
      <c r="I539" s="3517">
        <f t="shared" si="93"/>
        <v>1</v>
      </c>
      <c r="J539" s="667"/>
      <c r="K539" s="3517">
        <f t="shared" si="94"/>
        <v>1</v>
      </c>
      <c r="L539" s="667"/>
      <c r="M539" s="3517">
        <f t="shared" si="95"/>
        <v>1</v>
      </c>
      <c r="N539" s="667"/>
      <c r="O539" s="3517">
        <f t="shared" si="96"/>
        <v>1</v>
      </c>
      <c r="P539" s="667" t="s">
        <v>3408</v>
      </c>
      <c r="Q539" s="3517">
        <f t="shared" si="97"/>
        <v>1</v>
      </c>
      <c r="R539" s="3518">
        <f t="shared" ca="1" si="98"/>
        <v>14474</v>
      </c>
      <c r="S539" s="955">
        <f t="shared" ca="1" si="99"/>
        <v>60</v>
      </c>
    </row>
    <row r="540" spans="1:19">
      <c r="A540" s="3520">
        <f>面积表!D535</f>
        <v>518</v>
      </c>
      <c r="B540" s="54">
        <f>面积表!E535</f>
        <v>44.19</v>
      </c>
      <c r="C540" s="3517">
        <f t="shared" si="90"/>
        <v>1</v>
      </c>
      <c r="D540" s="2806" t="s">
        <v>4020</v>
      </c>
      <c r="E540" s="3517">
        <f t="shared" si="91"/>
        <v>1</v>
      </c>
      <c r="F540" s="667" t="s">
        <v>3815</v>
      </c>
      <c r="G540" s="3517">
        <f t="shared" si="92"/>
        <v>1.02</v>
      </c>
      <c r="H540" s="667">
        <v>3</v>
      </c>
      <c r="I540" s="3517">
        <f t="shared" si="93"/>
        <v>1</v>
      </c>
      <c r="J540" s="667"/>
      <c r="K540" s="3517">
        <f t="shared" si="94"/>
        <v>1</v>
      </c>
      <c r="L540" s="667"/>
      <c r="M540" s="3517">
        <f t="shared" si="95"/>
        <v>1</v>
      </c>
      <c r="N540" s="667"/>
      <c r="O540" s="3517">
        <f t="shared" si="96"/>
        <v>1</v>
      </c>
      <c r="P540" s="667" t="s">
        <v>3408</v>
      </c>
      <c r="Q540" s="3517">
        <f t="shared" si="97"/>
        <v>1</v>
      </c>
      <c r="R540" s="3518">
        <f t="shared" ca="1" si="98"/>
        <v>14474</v>
      </c>
      <c r="S540" s="955">
        <f t="shared" ca="1" si="99"/>
        <v>64</v>
      </c>
    </row>
    <row r="541" spans="1:19">
      <c r="A541" s="3520">
        <f>面积表!D536</f>
        <v>519</v>
      </c>
      <c r="B541" s="54">
        <f>面积表!E536</f>
        <v>46.28</v>
      </c>
      <c r="C541" s="3517">
        <f t="shared" si="90"/>
        <v>1</v>
      </c>
      <c r="D541" s="2806" t="s">
        <v>4020</v>
      </c>
      <c r="E541" s="3517">
        <f t="shared" si="91"/>
        <v>1</v>
      </c>
      <c r="F541" s="667" t="s">
        <v>3815</v>
      </c>
      <c r="G541" s="3517">
        <f t="shared" si="92"/>
        <v>1.02</v>
      </c>
      <c r="H541" s="667">
        <v>3</v>
      </c>
      <c r="I541" s="3517">
        <f t="shared" si="93"/>
        <v>1</v>
      </c>
      <c r="J541" s="667"/>
      <c r="K541" s="3517">
        <f t="shared" si="94"/>
        <v>1</v>
      </c>
      <c r="L541" s="667"/>
      <c r="M541" s="3517">
        <f t="shared" si="95"/>
        <v>1</v>
      </c>
      <c r="N541" s="667"/>
      <c r="O541" s="3517">
        <f t="shared" si="96"/>
        <v>1</v>
      </c>
      <c r="P541" s="667" t="s">
        <v>3408</v>
      </c>
      <c r="Q541" s="3517">
        <f t="shared" si="97"/>
        <v>1</v>
      </c>
      <c r="R541" s="3518">
        <f t="shared" ca="1" si="98"/>
        <v>14474</v>
      </c>
      <c r="S541" s="955">
        <f t="shared" ca="1" si="99"/>
        <v>67</v>
      </c>
    </row>
    <row r="542" spans="1:19">
      <c r="A542" s="3520">
        <f>面积表!D537</f>
        <v>520</v>
      </c>
      <c r="B542" s="54">
        <f>面积表!E537</f>
        <v>47.76</v>
      </c>
      <c r="C542" s="3517">
        <f t="shared" si="90"/>
        <v>1</v>
      </c>
      <c r="D542" s="2806" t="s">
        <v>4020</v>
      </c>
      <c r="E542" s="3517">
        <f t="shared" si="91"/>
        <v>1</v>
      </c>
      <c r="F542" s="667" t="s">
        <v>3815</v>
      </c>
      <c r="G542" s="3517">
        <f t="shared" si="92"/>
        <v>1.02</v>
      </c>
      <c r="H542" s="667">
        <v>3</v>
      </c>
      <c r="I542" s="3517">
        <f t="shared" si="93"/>
        <v>1</v>
      </c>
      <c r="J542" s="667"/>
      <c r="K542" s="3517">
        <f t="shared" si="94"/>
        <v>1</v>
      </c>
      <c r="L542" s="667"/>
      <c r="M542" s="3517">
        <f t="shared" si="95"/>
        <v>1</v>
      </c>
      <c r="N542" s="667"/>
      <c r="O542" s="3517">
        <f t="shared" si="96"/>
        <v>1</v>
      </c>
      <c r="P542" s="667" t="s">
        <v>3408</v>
      </c>
      <c r="Q542" s="3517">
        <f t="shared" si="97"/>
        <v>1</v>
      </c>
      <c r="R542" s="3518">
        <f t="shared" ca="1" si="98"/>
        <v>14474</v>
      </c>
      <c r="S542" s="955">
        <f t="shared" ca="1" si="99"/>
        <v>69</v>
      </c>
    </row>
    <row r="543" spans="1:19">
      <c r="A543" s="3520">
        <f>面积表!D538</f>
        <v>521</v>
      </c>
      <c r="B543" s="54">
        <f>面积表!E538</f>
        <v>48.71</v>
      </c>
      <c r="C543" s="3517">
        <f t="shared" si="90"/>
        <v>1</v>
      </c>
      <c r="D543" s="2806" t="s">
        <v>4020</v>
      </c>
      <c r="E543" s="3517">
        <f t="shared" si="91"/>
        <v>1</v>
      </c>
      <c r="F543" s="667" t="s">
        <v>3815</v>
      </c>
      <c r="G543" s="3517">
        <f t="shared" si="92"/>
        <v>1.02</v>
      </c>
      <c r="H543" s="667">
        <v>3</v>
      </c>
      <c r="I543" s="3517">
        <f t="shared" si="93"/>
        <v>1</v>
      </c>
      <c r="J543" s="667"/>
      <c r="K543" s="3517">
        <f t="shared" si="94"/>
        <v>1</v>
      </c>
      <c r="L543" s="667"/>
      <c r="M543" s="3517">
        <f t="shared" si="95"/>
        <v>1</v>
      </c>
      <c r="N543" s="667"/>
      <c r="O543" s="3517">
        <f t="shared" si="96"/>
        <v>1</v>
      </c>
      <c r="P543" s="667" t="s">
        <v>3408</v>
      </c>
      <c r="Q543" s="3517">
        <f t="shared" si="97"/>
        <v>1</v>
      </c>
      <c r="R543" s="3518">
        <f t="shared" ca="1" si="98"/>
        <v>14474</v>
      </c>
      <c r="S543" s="955">
        <f t="shared" ca="1" si="99"/>
        <v>71</v>
      </c>
    </row>
    <row r="544" spans="1:19">
      <c r="A544" s="3520">
        <f>面积表!D539</f>
        <v>522</v>
      </c>
      <c r="B544" s="54">
        <f>面积表!E539</f>
        <v>49</v>
      </c>
      <c r="C544" s="3517">
        <f t="shared" si="90"/>
        <v>1</v>
      </c>
      <c r="D544" s="2806" t="s">
        <v>4020</v>
      </c>
      <c r="E544" s="3517">
        <f t="shared" si="91"/>
        <v>1</v>
      </c>
      <c r="F544" s="667" t="s">
        <v>3815</v>
      </c>
      <c r="G544" s="3517">
        <f t="shared" si="92"/>
        <v>1.02</v>
      </c>
      <c r="H544" s="667">
        <v>3</v>
      </c>
      <c r="I544" s="3517">
        <f t="shared" si="93"/>
        <v>1</v>
      </c>
      <c r="J544" s="667"/>
      <c r="K544" s="3517">
        <f t="shared" si="94"/>
        <v>1</v>
      </c>
      <c r="L544" s="667"/>
      <c r="M544" s="3517">
        <f t="shared" si="95"/>
        <v>1</v>
      </c>
      <c r="N544" s="667"/>
      <c r="O544" s="3517">
        <f t="shared" si="96"/>
        <v>1</v>
      </c>
      <c r="P544" s="667" t="s">
        <v>3408</v>
      </c>
      <c r="Q544" s="3517">
        <f t="shared" si="97"/>
        <v>1</v>
      </c>
      <c r="R544" s="3518">
        <f t="shared" ca="1" si="98"/>
        <v>14474</v>
      </c>
      <c r="S544" s="955">
        <f t="shared" ca="1" si="99"/>
        <v>71</v>
      </c>
    </row>
    <row r="545" spans="1:19">
      <c r="A545" s="3520">
        <f>面积表!D540</f>
        <v>523</v>
      </c>
      <c r="B545" s="54">
        <f>面积表!E540</f>
        <v>48.7</v>
      </c>
      <c r="C545" s="3517">
        <f t="shared" si="90"/>
        <v>1</v>
      </c>
      <c r="D545" s="2806" t="s">
        <v>4020</v>
      </c>
      <c r="E545" s="3517">
        <f t="shared" si="91"/>
        <v>1</v>
      </c>
      <c r="F545" s="667" t="s">
        <v>3815</v>
      </c>
      <c r="G545" s="3517">
        <f t="shared" si="92"/>
        <v>1.02</v>
      </c>
      <c r="H545" s="667">
        <v>3</v>
      </c>
      <c r="I545" s="3517">
        <f t="shared" si="93"/>
        <v>1</v>
      </c>
      <c r="J545" s="667"/>
      <c r="K545" s="3517">
        <f t="shared" si="94"/>
        <v>1</v>
      </c>
      <c r="L545" s="667"/>
      <c r="M545" s="3517">
        <f t="shared" si="95"/>
        <v>1</v>
      </c>
      <c r="N545" s="667"/>
      <c r="O545" s="3517">
        <f t="shared" si="96"/>
        <v>1</v>
      </c>
      <c r="P545" s="667" t="s">
        <v>3408</v>
      </c>
      <c r="Q545" s="3517">
        <f t="shared" si="97"/>
        <v>1</v>
      </c>
      <c r="R545" s="3518">
        <f t="shared" ca="1" si="98"/>
        <v>14474</v>
      </c>
      <c r="S545" s="955">
        <f t="shared" ca="1" si="99"/>
        <v>70</v>
      </c>
    </row>
    <row r="546" spans="1:19">
      <c r="A546" s="3520">
        <f>面积表!D541</f>
        <v>524</v>
      </c>
      <c r="B546" s="54">
        <f>面积表!E541</f>
        <v>73.150000000000006</v>
      </c>
      <c r="C546" s="3517">
        <f t="shared" si="90"/>
        <v>1.01</v>
      </c>
      <c r="D546" s="2806" t="s">
        <v>4020</v>
      </c>
      <c r="E546" s="3517">
        <f t="shared" si="91"/>
        <v>1</v>
      </c>
      <c r="F546" s="667" t="s">
        <v>3815</v>
      </c>
      <c r="G546" s="3517">
        <f t="shared" si="92"/>
        <v>1.02</v>
      </c>
      <c r="H546" s="667">
        <v>3</v>
      </c>
      <c r="I546" s="3517">
        <f t="shared" si="93"/>
        <v>1</v>
      </c>
      <c r="J546" s="667"/>
      <c r="K546" s="3517">
        <f t="shared" si="94"/>
        <v>1</v>
      </c>
      <c r="L546" s="667"/>
      <c r="M546" s="3517">
        <f t="shared" si="95"/>
        <v>1</v>
      </c>
      <c r="N546" s="667"/>
      <c r="O546" s="3517">
        <f t="shared" si="96"/>
        <v>1</v>
      </c>
      <c r="P546" s="667" t="s">
        <v>3408</v>
      </c>
      <c r="Q546" s="3517">
        <f t="shared" si="97"/>
        <v>1</v>
      </c>
      <c r="R546" s="3518">
        <f t="shared" ca="1" si="98"/>
        <v>14619</v>
      </c>
      <c r="S546" s="955">
        <f t="shared" ca="1" si="99"/>
        <v>107</v>
      </c>
    </row>
    <row r="547" spans="1:19">
      <c r="A547" s="3520">
        <f>面积表!D542</f>
        <v>601</v>
      </c>
      <c r="B547" s="54">
        <f>面积表!E542</f>
        <v>50.15</v>
      </c>
      <c r="C547" s="3517">
        <f t="shared" si="90"/>
        <v>1</v>
      </c>
      <c r="D547" s="2806" t="s">
        <v>4020</v>
      </c>
      <c r="E547" s="3517">
        <f t="shared" si="91"/>
        <v>1</v>
      </c>
      <c r="F547" s="667" t="s">
        <v>3815</v>
      </c>
      <c r="G547" s="3517">
        <f t="shared" si="92"/>
        <v>1.02</v>
      </c>
      <c r="H547" s="667">
        <v>3</v>
      </c>
      <c r="I547" s="3517">
        <f t="shared" si="93"/>
        <v>1</v>
      </c>
      <c r="J547" s="667"/>
      <c r="K547" s="3517">
        <f t="shared" si="94"/>
        <v>1</v>
      </c>
      <c r="L547" s="667"/>
      <c r="M547" s="3517">
        <f t="shared" si="95"/>
        <v>1</v>
      </c>
      <c r="N547" s="667"/>
      <c r="O547" s="3517">
        <f t="shared" si="96"/>
        <v>1</v>
      </c>
      <c r="P547" s="667" t="s">
        <v>3552</v>
      </c>
      <c r="Q547" s="3517">
        <f t="shared" si="97"/>
        <v>1.0149999999999999</v>
      </c>
      <c r="R547" s="3518">
        <f t="shared" ca="1" si="98"/>
        <v>14691</v>
      </c>
      <c r="S547" s="955">
        <f t="shared" ca="1" si="99"/>
        <v>74</v>
      </c>
    </row>
    <row r="548" spans="1:19">
      <c r="A548" s="3520">
        <f>面积表!D543</f>
        <v>602</v>
      </c>
      <c r="B548" s="54">
        <f>面积表!E543</f>
        <v>49.74</v>
      </c>
      <c r="C548" s="3517">
        <f t="shared" si="90"/>
        <v>1</v>
      </c>
      <c r="D548" s="2806" t="s">
        <v>4020</v>
      </c>
      <c r="E548" s="3517">
        <f t="shared" si="91"/>
        <v>1</v>
      </c>
      <c r="F548" s="667" t="s">
        <v>3815</v>
      </c>
      <c r="G548" s="3517">
        <f t="shared" si="92"/>
        <v>1.02</v>
      </c>
      <c r="H548" s="667">
        <v>3</v>
      </c>
      <c r="I548" s="3517">
        <f t="shared" si="93"/>
        <v>1</v>
      </c>
      <c r="J548" s="667"/>
      <c r="K548" s="3517">
        <f t="shared" si="94"/>
        <v>1</v>
      </c>
      <c r="L548" s="667"/>
      <c r="M548" s="3517">
        <f t="shared" si="95"/>
        <v>1</v>
      </c>
      <c r="N548" s="667"/>
      <c r="O548" s="3517">
        <f t="shared" si="96"/>
        <v>1</v>
      </c>
      <c r="P548" s="667" t="s">
        <v>3552</v>
      </c>
      <c r="Q548" s="3517">
        <f t="shared" si="97"/>
        <v>1.0149999999999999</v>
      </c>
      <c r="R548" s="3518">
        <f t="shared" ca="1" si="98"/>
        <v>14691</v>
      </c>
      <c r="S548" s="955">
        <f t="shared" ca="1" si="99"/>
        <v>73</v>
      </c>
    </row>
    <row r="549" spans="1:19">
      <c r="A549" s="3520">
        <f>面积表!D544</f>
        <v>603</v>
      </c>
      <c r="B549" s="54">
        <f>面积表!E544</f>
        <v>49.74</v>
      </c>
      <c r="C549" s="3517">
        <f t="shared" si="90"/>
        <v>1</v>
      </c>
      <c r="D549" s="2806" t="s">
        <v>4020</v>
      </c>
      <c r="E549" s="3517">
        <f t="shared" si="91"/>
        <v>1</v>
      </c>
      <c r="F549" s="667" t="s">
        <v>3815</v>
      </c>
      <c r="G549" s="3517">
        <f t="shared" si="92"/>
        <v>1.02</v>
      </c>
      <c r="H549" s="667">
        <v>3</v>
      </c>
      <c r="I549" s="3517">
        <f t="shared" si="93"/>
        <v>1</v>
      </c>
      <c r="J549" s="667"/>
      <c r="K549" s="3517">
        <f t="shared" si="94"/>
        <v>1</v>
      </c>
      <c r="L549" s="667"/>
      <c r="M549" s="3517">
        <f t="shared" si="95"/>
        <v>1</v>
      </c>
      <c r="N549" s="667"/>
      <c r="O549" s="3517">
        <f t="shared" si="96"/>
        <v>1</v>
      </c>
      <c r="P549" s="667" t="s">
        <v>3552</v>
      </c>
      <c r="Q549" s="3517">
        <f t="shared" si="97"/>
        <v>1.0149999999999999</v>
      </c>
      <c r="R549" s="3518">
        <f t="shared" ca="1" si="98"/>
        <v>14691</v>
      </c>
      <c r="S549" s="955">
        <f t="shared" ca="1" si="99"/>
        <v>73</v>
      </c>
    </row>
    <row r="550" spans="1:19">
      <c r="A550" s="3520">
        <f>面积表!D545</f>
        <v>604</v>
      </c>
      <c r="B550" s="54">
        <f>面积表!E545</f>
        <v>49.74</v>
      </c>
      <c r="C550" s="3517">
        <f t="shared" si="90"/>
        <v>1</v>
      </c>
      <c r="D550" s="2806" t="s">
        <v>4020</v>
      </c>
      <c r="E550" s="3517">
        <f t="shared" si="91"/>
        <v>1</v>
      </c>
      <c r="F550" s="667" t="s">
        <v>3815</v>
      </c>
      <c r="G550" s="3517">
        <f t="shared" si="92"/>
        <v>1.02</v>
      </c>
      <c r="H550" s="667">
        <v>3</v>
      </c>
      <c r="I550" s="3517">
        <f t="shared" si="93"/>
        <v>1</v>
      </c>
      <c r="J550" s="667"/>
      <c r="K550" s="3517">
        <f t="shared" si="94"/>
        <v>1</v>
      </c>
      <c r="L550" s="667"/>
      <c r="M550" s="3517">
        <f t="shared" si="95"/>
        <v>1</v>
      </c>
      <c r="N550" s="667"/>
      <c r="O550" s="3517">
        <f t="shared" si="96"/>
        <v>1</v>
      </c>
      <c r="P550" s="667" t="s">
        <v>3552</v>
      </c>
      <c r="Q550" s="3517">
        <f t="shared" si="97"/>
        <v>1.0149999999999999</v>
      </c>
      <c r="R550" s="3518">
        <f t="shared" ca="1" si="98"/>
        <v>14691</v>
      </c>
      <c r="S550" s="955">
        <f t="shared" ca="1" si="99"/>
        <v>73</v>
      </c>
    </row>
    <row r="551" spans="1:19">
      <c r="A551" s="3520">
        <f>面积表!D546</f>
        <v>605</v>
      </c>
      <c r="B551" s="54">
        <f>面积表!E546</f>
        <v>49.74</v>
      </c>
      <c r="C551" s="3517">
        <f t="shared" si="90"/>
        <v>1</v>
      </c>
      <c r="D551" s="2806" t="s">
        <v>4020</v>
      </c>
      <c r="E551" s="3517">
        <f t="shared" si="91"/>
        <v>1</v>
      </c>
      <c r="F551" s="667" t="s">
        <v>3815</v>
      </c>
      <c r="G551" s="3517">
        <f t="shared" si="92"/>
        <v>1.02</v>
      </c>
      <c r="H551" s="667">
        <v>3</v>
      </c>
      <c r="I551" s="3517">
        <f t="shared" si="93"/>
        <v>1</v>
      </c>
      <c r="J551" s="667"/>
      <c r="K551" s="3517">
        <f t="shared" si="94"/>
        <v>1</v>
      </c>
      <c r="L551" s="667"/>
      <c r="M551" s="3517">
        <f t="shared" si="95"/>
        <v>1</v>
      </c>
      <c r="N551" s="667"/>
      <c r="O551" s="3517">
        <f t="shared" si="96"/>
        <v>1</v>
      </c>
      <c r="P551" s="667" t="s">
        <v>3552</v>
      </c>
      <c r="Q551" s="3517">
        <f t="shared" si="97"/>
        <v>1.0149999999999999</v>
      </c>
      <c r="R551" s="3518">
        <f t="shared" ca="1" si="98"/>
        <v>14691</v>
      </c>
      <c r="S551" s="955">
        <f t="shared" ca="1" si="99"/>
        <v>73</v>
      </c>
    </row>
    <row r="552" spans="1:19">
      <c r="A552" s="3520">
        <f>面积表!D547</f>
        <v>606</v>
      </c>
      <c r="B552" s="54">
        <f>面积表!E547</f>
        <v>49.74</v>
      </c>
      <c r="C552" s="3517">
        <f t="shared" si="90"/>
        <v>1</v>
      </c>
      <c r="D552" s="2806" t="s">
        <v>4020</v>
      </c>
      <c r="E552" s="3517">
        <f t="shared" si="91"/>
        <v>1</v>
      </c>
      <c r="F552" s="667" t="s">
        <v>3815</v>
      </c>
      <c r="G552" s="3517">
        <f t="shared" si="92"/>
        <v>1.02</v>
      </c>
      <c r="H552" s="667">
        <v>3</v>
      </c>
      <c r="I552" s="3517">
        <f t="shared" si="93"/>
        <v>1</v>
      </c>
      <c r="J552" s="667"/>
      <c r="K552" s="3517">
        <f t="shared" si="94"/>
        <v>1</v>
      </c>
      <c r="L552" s="667"/>
      <c r="M552" s="3517">
        <f t="shared" si="95"/>
        <v>1</v>
      </c>
      <c r="N552" s="667"/>
      <c r="O552" s="3517">
        <f t="shared" si="96"/>
        <v>1</v>
      </c>
      <c r="P552" s="667" t="s">
        <v>3552</v>
      </c>
      <c r="Q552" s="3517">
        <f t="shared" si="97"/>
        <v>1.0149999999999999</v>
      </c>
      <c r="R552" s="3518">
        <f t="shared" ca="1" si="98"/>
        <v>14691</v>
      </c>
      <c r="S552" s="955">
        <f t="shared" ca="1" si="99"/>
        <v>73</v>
      </c>
    </row>
    <row r="553" spans="1:19">
      <c r="A553" s="3520">
        <f>面积表!D548</f>
        <v>607</v>
      </c>
      <c r="B553" s="54">
        <f>面积表!E548</f>
        <v>49.74</v>
      </c>
      <c r="C553" s="3517">
        <f t="shared" si="90"/>
        <v>1</v>
      </c>
      <c r="D553" s="2806" t="s">
        <v>4020</v>
      </c>
      <c r="E553" s="3517">
        <f t="shared" si="91"/>
        <v>1</v>
      </c>
      <c r="F553" s="667" t="s">
        <v>3815</v>
      </c>
      <c r="G553" s="3517">
        <f t="shared" si="92"/>
        <v>1.02</v>
      </c>
      <c r="H553" s="667">
        <v>3</v>
      </c>
      <c r="I553" s="3517">
        <f t="shared" si="93"/>
        <v>1</v>
      </c>
      <c r="J553" s="667"/>
      <c r="K553" s="3517">
        <f t="shared" si="94"/>
        <v>1</v>
      </c>
      <c r="L553" s="667"/>
      <c r="M553" s="3517">
        <f t="shared" si="95"/>
        <v>1</v>
      </c>
      <c r="N553" s="667"/>
      <c r="O553" s="3517">
        <f t="shared" si="96"/>
        <v>1</v>
      </c>
      <c r="P553" s="667" t="s">
        <v>3552</v>
      </c>
      <c r="Q553" s="3517">
        <f t="shared" si="97"/>
        <v>1.0149999999999999</v>
      </c>
      <c r="R553" s="3518">
        <f t="shared" ca="1" si="98"/>
        <v>14691</v>
      </c>
      <c r="S553" s="955">
        <f t="shared" ca="1" si="99"/>
        <v>73</v>
      </c>
    </row>
    <row r="554" spans="1:19">
      <c r="A554" s="3520">
        <f>面积表!D549</f>
        <v>608</v>
      </c>
      <c r="B554" s="54">
        <f>面积表!E549</f>
        <v>49.74</v>
      </c>
      <c r="C554" s="3517">
        <f t="shared" si="90"/>
        <v>1</v>
      </c>
      <c r="D554" s="2806" t="s">
        <v>4020</v>
      </c>
      <c r="E554" s="3517">
        <f t="shared" si="91"/>
        <v>1</v>
      </c>
      <c r="F554" s="667" t="s">
        <v>3815</v>
      </c>
      <c r="G554" s="3517">
        <f t="shared" si="92"/>
        <v>1.02</v>
      </c>
      <c r="H554" s="667">
        <v>3</v>
      </c>
      <c r="I554" s="3517">
        <f t="shared" si="93"/>
        <v>1</v>
      </c>
      <c r="J554" s="667"/>
      <c r="K554" s="3517">
        <f t="shared" si="94"/>
        <v>1</v>
      </c>
      <c r="L554" s="667"/>
      <c r="M554" s="3517">
        <f t="shared" si="95"/>
        <v>1</v>
      </c>
      <c r="N554" s="667"/>
      <c r="O554" s="3517">
        <f t="shared" si="96"/>
        <v>1</v>
      </c>
      <c r="P554" s="667" t="s">
        <v>3552</v>
      </c>
      <c r="Q554" s="3517">
        <f t="shared" si="97"/>
        <v>1.0149999999999999</v>
      </c>
      <c r="R554" s="3518">
        <f t="shared" ca="1" si="98"/>
        <v>14691</v>
      </c>
      <c r="S554" s="955">
        <f t="shared" ca="1" si="99"/>
        <v>73</v>
      </c>
    </row>
    <row r="555" spans="1:19">
      <c r="A555" s="3520">
        <f>面积表!D550</f>
        <v>609</v>
      </c>
      <c r="B555" s="54">
        <f>面积表!E550</f>
        <v>49.74</v>
      </c>
      <c r="C555" s="3517">
        <f t="shared" si="90"/>
        <v>1</v>
      </c>
      <c r="D555" s="2806" t="s">
        <v>4020</v>
      </c>
      <c r="E555" s="3517">
        <f t="shared" si="91"/>
        <v>1</v>
      </c>
      <c r="F555" s="667" t="s">
        <v>3815</v>
      </c>
      <c r="G555" s="3517">
        <f t="shared" si="92"/>
        <v>1.02</v>
      </c>
      <c r="H555" s="667">
        <v>3</v>
      </c>
      <c r="I555" s="3517">
        <f t="shared" si="93"/>
        <v>1</v>
      </c>
      <c r="J555" s="667"/>
      <c r="K555" s="3517">
        <f t="shared" si="94"/>
        <v>1</v>
      </c>
      <c r="L555" s="667"/>
      <c r="M555" s="3517">
        <f t="shared" si="95"/>
        <v>1</v>
      </c>
      <c r="N555" s="667"/>
      <c r="O555" s="3517">
        <f t="shared" si="96"/>
        <v>1</v>
      </c>
      <c r="P555" s="667" t="s">
        <v>3552</v>
      </c>
      <c r="Q555" s="3517">
        <f t="shared" si="97"/>
        <v>1.0149999999999999</v>
      </c>
      <c r="R555" s="3518">
        <f t="shared" ca="1" si="98"/>
        <v>14691</v>
      </c>
      <c r="S555" s="955">
        <f t="shared" ca="1" si="99"/>
        <v>73</v>
      </c>
    </row>
    <row r="556" spans="1:19">
      <c r="A556" s="3520">
        <f>面积表!D551</f>
        <v>610</v>
      </c>
      <c r="B556" s="54">
        <f>面积表!E551</f>
        <v>49.74</v>
      </c>
      <c r="C556" s="3517">
        <f t="shared" si="90"/>
        <v>1</v>
      </c>
      <c r="D556" s="2806" t="s">
        <v>4020</v>
      </c>
      <c r="E556" s="3517">
        <f t="shared" si="91"/>
        <v>1</v>
      </c>
      <c r="F556" s="667" t="s">
        <v>3815</v>
      </c>
      <c r="G556" s="3517">
        <f t="shared" si="92"/>
        <v>1.02</v>
      </c>
      <c r="H556" s="667">
        <v>3</v>
      </c>
      <c r="I556" s="3517">
        <f t="shared" si="93"/>
        <v>1</v>
      </c>
      <c r="J556" s="667"/>
      <c r="K556" s="3517">
        <f t="shared" si="94"/>
        <v>1</v>
      </c>
      <c r="L556" s="667"/>
      <c r="M556" s="3517">
        <f t="shared" si="95"/>
        <v>1</v>
      </c>
      <c r="N556" s="667"/>
      <c r="O556" s="3517">
        <f t="shared" si="96"/>
        <v>1</v>
      </c>
      <c r="P556" s="667" t="s">
        <v>3552</v>
      </c>
      <c r="Q556" s="3517">
        <f t="shared" si="97"/>
        <v>1.0149999999999999</v>
      </c>
      <c r="R556" s="3518">
        <f t="shared" ca="1" si="98"/>
        <v>14691</v>
      </c>
      <c r="S556" s="955">
        <f t="shared" ca="1" si="99"/>
        <v>73</v>
      </c>
    </row>
    <row r="557" spans="1:19">
      <c r="A557" s="3520">
        <f>面积表!D552</f>
        <v>611</v>
      </c>
      <c r="B557" s="54">
        <f>面积表!E552</f>
        <v>49.74</v>
      </c>
      <c r="C557" s="3517">
        <f t="shared" si="90"/>
        <v>1</v>
      </c>
      <c r="D557" s="2806" t="s">
        <v>4020</v>
      </c>
      <c r="E557" s="3517">
        <f t="shared" si="91"/>
        <v>1</v>
      </c>
      <c r="F557" s="667" t="s">
        <v>3815</v>
      </c>
      <c r="G557" s="3517">
        <f t="shared" si="92"/>
        <v>1.02</v>
      </c>
      <c r="H557" s="667">
        <v>3</v>
      </c>
      <c r="I557" s="3517">
        <f t="shared" si="93"/>
        <v>1</v>
      </c>
      <c r="J557" s="667"/>
      <c r="K557" s="3517">
        <f t="shared" si="94"/>
        <v>1</v>
      </c>
      <c r="L557" s="667"/>
      <c r="M557" s="3517">
        <f t="shared" si="95"/>
        <v>1</v>
      </c>
      <c r="N557" s="667"/>
      <c r="O557" s="3517">
        <f t="shared" si="96"/>
        <v>1</v>
      </c>
      <c r="P557" s="667" t="s">
        <v>3552</v>
      </c>
      <c r="Q557" s="3517">
        <f t="shared" si="97"/>
        <v>1.0149999999999999</v>
      </c>
      <c r="R557" s="3518">
        <f t="shared" ca="1" si="98"/>
        <v>14691</v>
      </c>
      <c r="S557" s="955">
        <f t="shared" ca="1" si="99"/>
        <v>73</v>
      </c>
    </row>
    <row r="558" spans="1:19">
      <c r="A558" s="3520">
        <f>面积表!D553</f>
        <v>612</v>
      </c>
      <c r="B558" s="54">
        <f>面积表!E553</f>
        <v>49.74</v>
      </c>
      <c r="C558" s="3517">
        <f t="shared" si="90"/>
        <v>1</v>
      </c>
      <c r="D558" s="2806" t="s">
        <v>4020</v>
      </c>
      <c r="E558" s="3517">
        <f t="shared" si="91"/>
        <v>1</v>
      </c>
      <c r="F558" s="667" t="s">
        <v>3815</v>
      </c>
      <c r="G558" s="3517">
        <f t="shared" si="92"/>
        <v>1.02</v>
      </c>
      <c r="H558" s="667">
        <v>3</v>
      </c>
      <c r="I558" s="3517">
        <f t="shared" si="93"/>
        <v>1</v>
      </c>
      <c r="J558" s="667"/>
      <c r="K558" s="3517">
        <f t="shared" si="94"/>
        <v>1</v>
      </c>
      <c r="L558" s="667"/>
      <c r="M558" s="3517">
        <f t="shared" si="95"/>
        <v>1</v>
      </c>
      <c r="N558" s="667"/>
      <c r="O558" s="3517">
        <f t="shared" si="96"/>
        <v>1</v>
      </c>
      <c r="P558" s="667" t="s">
        <v>3552</v>
      </c>
      <c r="Q558" s="3517">
        <f t="shared" si="97"/>
        <v>1.0149999999999999</v>
      </c>
      <c r="R558" s="3518">
        <f t="shared" ca="1" si="98"/>
        <v>14691</v>
      </c>
      <c r="S558" s="955">
        <f t="shared" ca="1" si="99"/>
        <v>73</v>
      </c>
    </row>
    <row r="559" spans="1:19">
      <c r="A559" s="3520">
        <f>面积表!D554</f>
        <v>613</v>
      </c>
      <c r="B559" s="54">
        <f>面积表!E554</f>
        <v>49.74</v>
      </c>
      <c r="C559" s="3517">
        <f t="shared" si="90"/>
        <v>1</v>
      </c>
      <c r="D559" s="2806" t="s">
        <v>4020</v>
      </c>
      <c r="E559" s="3517">
        <f t="shared" si="91"/>
        <v>1</v>
      </c>
      <c r="F559" s="667" t="s">
        <v>3815</v>
      </c>
      <c r="G559" s="3517">
        <f t="shared" si="92"/>
        <v>1.02</v>
      </c>
      <c r="H559" s="667">
        <v>3</v>
      </c>
      <c r="I559" s="3517">
        <f t="shared" si="93"/>
        <v>1</v>
      </c>
      <c r="J559" s="667"/>
      <c r="K559" s="3517">
        <f t="shared" si="94"/>
        <v>1</v>
      </c>
      <c r="L559" s="667"/>
      <c r="M559" s="3517">
        <f t="shared" si="95"/>
        <v>1</v>
      </c>
      <c r="N559" s="667"/>
      <c r="O559" s="3517">
        <f t="shared" si="96"/>
        <v>1</v>
      </c>
      <c r="P559" s="667" t="s">
        <v>3552</v>
      </c>
      <c r="Q559" s="3517">
        <f t="shared" si="97"/>
        <v>1.0149999999999999</v>
      </c>
      <c r="R559" s="3518">
        <f t="shared" ca="1" si="98"/>
        <v>14691</v>
      </c>
      <c r="S559" s="955">
        <f t="shared" ca="1" si="99"/>
        <v>73</v>
      </c>
    </row>
    <row r="560" spans="1:19">
      <c r="A560" s="3520">
        <f>面积表!D555</f>
        <v>614</v>
      </c>
      <c r="B560" s="54">
        <f>面积表!E555</f>
        <v>49.74</v>
      </c>
      <c r="C560" s="3517">
        <f t="shared" si="90"/>
        <v>1</v>
      </c>
      <c r="D560" s="2806" t="s">
        <v>4020</v>
      </c>
      <c r="E560" s="3517">
        <f t="shared" si="91"/>
        <v>1</v>
      </c>
      <c r="F560" s="667" t="s">
        <v>3815</v>
      </c>
      <c r="G560" s="3517">
        <f t="shared" si="92"/>
        <v>1.02</v>
      </c>
      <c r="H560" s="667">
        <v>3</v>
      </c>
      <c r="I560" s="3517">
        <f t="shared" si="93"/>
        <v>1</v>
      </c>
      <c r="J560" s="667"/>
      <c r="K560" s="3517">
        <f t="shared" si="94"/>
        <v>1</v>
      </c>
      <c r="L560" s="667"/>
      <c r="M560" s="3517">
        <f t="shared" si="95"/>
        <v>1</v>
      </c>
      <c r="N560" s="667"/>
      <c r="O560" s="3517">
        <f t="shared" si="96"/>
        <v>1</v>
      </c>
      <c r="P560" s="667" t="s">
        <v>3552</v>
      </c>
      <c r="Q560" s="3517">
        <f t="shared" si="97"/>
        <v>1.0149999999999999</v>
      </c>
      <c r="R560" s="3518">
        <f t="shared" ca="1" si="98"/>
        <v>14691</v>
      </c>
      <c r="S560" s="955">
        <f t="shared" ca="1" si="99"/>
        <v>73</v>
      </c>
    </row>
    <row r="561" spans="1:19">
      <c r="A561" s="3520">
        <f>面积表!D556</f>
        <v>615</v>
      </c>
      <c r="B561" s="54">
        <f>面积表!E556</f>
        <v>68.94</v>
      </c>
      <c r="C561" s="3517">
        <f t="shared" si="90"/>
        <v>1.01</v>
      </c>
      <c r="D561" s="2806" t="s">
        <v>4020</v>
      </c>
      <c r="E561" s="3517">
        <f t="shared" si="91"/>
        <v>1</v>
      </c>
      <c r="F561" s="667" t="s">
        <v>3815</v>
      </c>
      <c r="G561" s="3517">
        <f t="shared" si="92"/>
        <v>1.02</v>
      </c>
      <c r="H561" s="667">
        <v>3</v>
      </c>
      <c r="I561" s="3517">
        <f t="shared" si="93"/>
        <v>1</v>
      </c>
      <c r="J561" s="667"/>
      <c r="K561" s="3517">
        <f t="shared" si="94"/>
        <v>1</v>
      </c>
      <c r="L561" s="667"/>
      <c r="M561" s="3517">
        <f t="shared" si="95"/>
        <v>1</v>
      </c>
      <c r="N561" s="667"/>
      <c r="O561" s="3517">
        <f t="shared" si="96"/>
        <v>1</v>
      </c>
      <c r="P561" s="667" t="s">
        <v>3552</v>
      </c>
      <c r="Q561" s="3517">
        <f t="shared" si="97"/>
        <v>1.0149999999999999</v>
      </c>
      <c r="R561" s="3518">
        <f t="shared" ca="1" si="98"/>
        <v>14838</v>
      </c>
      <c r="S561" s="955">
        <f t="shared" ca="1" si="99"/>
        <v>102</v>
      </c>
    </row>
    <row r="562" spans="1:19">
      <c r="A562" s="3520">
        <f>面积表!D557</f>
        <v>616</v>
      </c>
      <c r="B562" s="54">
        <f>面积表!E557</f>
        <v>38.19</v>
      </c>
      <c r="C562" s="3517">
        <f t="shared" si="90"/>
        <v>1</v>
      </c>
      <c r="D562" s="2806" t="s">
        <v>4020</v>
      </c>
      <c r="E562" s="3517">
        <f t="shared" si="91"/>
        <v>1</v>
      </c>
      <c r="F562" s="667" t="s">
        <v>3815</v>
      </c>
      <c r="G562" s="3517">
        <f t="shared" si="92"/>
        <v>1.02</v>
      </c>
      <c r="H562" s="667">
        <v>3</v>
      </c>
      <c r="I562" s="3517">
        <f t="shared" si="93"/>
        <v>1</v>
      </c>
      <c r="J562" s="667"/>
      <c r="K562" s="3517">
        <f t="shared" si="94"/>
        <v>1</v>
      </c>
      <c r="L562" s="667"/>
      <c r="M562" s="3517">
        <f t="shared" si="95"/>
        <v>1</v>
      </c>
      <c r="N562" s="667"/>
      <c r="O562" s="3517">
        <f t="shared" si="96"/>
        <v>1</v>
      </c>
      <c r="P562" s="667" t="s">
        <v>3552</v>
      </c>
      <c r="Q562" s="3517">
        <f t="shared" si="97"/>
        <v>1.0149999999999999</v>
      </c>
      <c r="R562" s="3518">
        <f t="shared" ca="1" si="98"/>
        <v>14691</v>
      </c>
      <c r="S562" s="955">
        <f t="shared" ca="1" si="99"/>
        <v>56</v>
      </c>
    </row>
    <row r="563" spans="1:19">
      <c r="A563" s="3520">
        <f>面积表!D558</f>
        <v>617</v>
      </c>
      <c r="B563" s="54">
        <f>面积表!E558</f>
        <v>41.5</v>
      </c>
      <c r="C563" s="3517">
        <f t="shared" si="90"/>
        <v>1</v>
      </c>
      <c r="D563" s="2806" t="s">
        <v>4020</v>
      </c>
      <c r="E563" s="3517">
        <f t="shared" si="91"/>
        <v>1</v>
      </c>
      <c r="F563" s="667" t="s">
        <v>3815</v>
      </c>
      <c r="G563" s="3517">
        <f t="shared" si="92"/>
        <v>1.02</v>
      </c>
      <c r="H563" s="667">
        <v>3</v>
      </c>
      <c r="I563" s="3517">
        <f t="shared" si="93"/>
        <v>1</v>
      </c>
      <c r="J563" s="667"/>
      <c r="K563" s="3517">
        <f t="shared" si="94"/>
        <v>1</v>
      </c>
      <c r="L563" s="667"/>
      <c r="M563" s="3517">
        <f t="shared" si="95"/>
        <v>1</v>
      </c>
      <c r="N563" s="667"/>
      <c r="O563" s="3517">
        <f t="shared" si="96"/>
        <v>1</v>
      </c>
      <c r="P563" s="667" t="s">
        <v>3552</v>
      </c>
      <c r="Q563" s="3517">
        <f t="shared" si="97"/>
        <v>1.0149999999999999</v>
      </c>
      <c r="R563" s="3518">
        <f t="shared" ca="1" si="98"/>
        <v>14691</v>
      </c>
      <c r="S563" s="955">
        <f t="shared" ca="1" si="99"/>
        <v>61</v>
      </c>
    </row>
    <row r="564" spans="1:19">
      <c r="A564" s="3520">
        <f>面积表!D559</f>
        <v>618</v>
      </c>
      <c r="B564" s="54">
        <f>面积表!E559</f>
        <v>44.19</v>
      </c>
      <c r="C564" s="3517">
        <f t="shared" si="90"/>
        <v>1</v>
      </c>
      <c r="D564" s="2806" t="s">
        <v>4020</v>
      </c>
      <c r="E564" s="3517">
        <f t="shared" si="91"/>
        <v>1</v>
      </c>
      <c r="F564" s="667" t="s">
        <v>3815</v>
      </c>
      <c r="G564" s="3517">
        <f t="shared" si="92"/>
        <v>1.02</v>
      </c>
      <c r="H564" s="667">
        <v>3</v>
      </c>
      <c r="I564" s="3517">
        <f t="shared" si="93"/>
        <v>1</v>
      </c>
      <c r="J564" s="667"/>
      <c r="K564" s="3517">
        <f t="shared" si="94"/>
        <v>1</v>
      </c>
      <c r="L564" s="667"/>
      <c r="M564" s="3517">
        <f t="shared" si="95"/>
        <v>1</v>
      </c>
      <c r="N564" s="667"/>
      <c r="O564" s="3517">
        <f t="shared" si="96"/>
        <v>1</v>
      </c>
      <c r="P564" s="667" t="s">
        <v>3552</v>
      </c>
      <c r="Q564" s="3517">
        <f t="shared" si="97"/>
        <v>1.0149999999999999</v>
      </c>
      <c r="R564" s="3518">
        <f t="shared" ca="1" si="98"/>
        <v>14691</v>
      </c>
      <c r="S564" s="955">
        <f t="shared" ca="1" si="99"/>
        <v>65</v>
      </c>
    </row>
    <row r="565" spans="1:19">
      <c r="A565" s="3520">
        <f>面积表!D560</f>
        <v>619</v>
      </c>
      <c r="B565" s="54">
        <f>面积表!E560</f>
        <v>46.28</v>
      </c>
      <c r="C565" s="3517">
        <f t="shared" si="90"/>
        <v>1</v>
      </c>
      <c r="D565" s="2806" t="s">
        <v>4020</v>
      </c>
      <c r="E565" s="3517">
        <f t="shared" si="91"/>
        <v>1</v>
      </c>
      <c r="F565" s="667" t="s">
        <v>3815</v>
      </c>
      <c r="G565" s="3517">
        <f t="shared" si="92"/>
        <v>1.02</v>
      </c>
      <c r="H565" s="667">
        <v>3</v>
      </c>
      <c r="I565" s="3517">
        <f t="shared" si="93"/>
        <v>1</v>
      </c>
      <c r="J565" s="667"/>
      <c r="K565" s="3517">
        <f t="shared" si="94"/>
        <v>1</v>
      </c>
      <c r="L565" s="667"/>
      <c r="M565" s="3517">
        <f t="shared" si="95"/>
        <v>1</v>
      </c>
      <c r="N565" s="667"/>
      <c r="O565" s="3517">
        <f t="shared" si="96"/>
        <v>1</v>
      </c>
      <c r="P565" s="667" t="s">
        <v>3552</v>
      </c>
      <c r="Q565" s="3517">
        <f t="shared" si="97"/>
        <v>1.0149999999999999</v>
      </c>
      <c r="R565" s="3518">
        <f t="shared" ca="1" si="98"/>
        <v>14691</v>
      </c>
      <c r="S565" s="955">
        <f t="shared" ca="1" si="99"/>
        <v>68</v>
      </c>
    </row>
    <row r="566" spans="1:19">
      <c r="A566" s="3520">
        <f>面积表!D561</f>
        <v>620</v>
      </c>
      <c r="B566" s="54">
        <f>面积表!E561</f>
        <v>47.76</v>
      </c>
      <c r="C566" s="3517">
        <f t="shared" si="90"/>
        <v>1</v>
      </c>
      <c r="D566" s="2806" t="s">
        <v>4020</v>
      </c>
      <c r="E566" s="3517">
        <f t="shared" si="91"/>
        <v>1</v>
      </c>
      <c r="F566" s="667" t="s">
        <v>3815</v>
      </c>
      <c r="G566" s="3517">
        <f t="shared" si="92"/>
        <v>1.02</v>
      </c>
      <c r="H566" s="667">
        <v>3</v>
      </c>
      <c r="I566" s="3517">
        <f t="shared" si="93"/>
        <v>1</v>
      </c>
      <c r="J566" s="667"/>
      <c r="K566" s="3517">
        <f t="shared" si="94"/>
        <v>1</v>
      </c>
      <c r="L566" s="667"/>
      <c r="M566" s="3517">
        <f t="shared" si="95"/>
        <v>1</v>
      </c>
      <c r="N566" s="667"/>
      <c r="O566" s="3517">
        <f t="shared" si="96"/>
        <v>1</v>
      </c>
      <c r="P566" s="667" t="s">
        <v>3552</v>
      </c>
      <c r="Q566" s="3517">
        <f t="shared" si="97"/>
        <v>1.0149999999999999</v>
      </c>
      <c r="R566" s="3518">
        <f t="shared" ca="1" si="98"/>
        <v>14691</v>
      </c>
      <c r="S566" s="955">
        <f t="shared" ca="1" si="99"/>
        <v>70</v>
      </c>
    </row>
    <row r="567" spans="1:19">
      <c r="A567" s="3520">
        <f>面积表!D562</f>
        <v>621</v>
      </c>
      <c r="B567" s="54">
        <f>面积表!E562</f>
        <v>48.71</v>
      </c>
      <c r="C567" s="3517">
        <f t="shared" si="90"/>
        <v>1</v>
      </c>
      <c r="D567" s="2806" t="s">
        <v>4020</v>
      </c>
      <c r="E567" s="3517">
        <f t="shared" si="91"/>
        <v>1</v>
      </c>
      <c r="F567" s="667" t="s">
        <v>3815</v>
      </c>
      <c r="G567" s="3517">
        <f t="shared" si="92"/>
        <v>1.02</v>
      </c>
      <c r="H567" s="667">
        <v>3</v>
      </c>
      <c r="I567" s="3517">
        <f t="shared" si="93"/>
        <v>1</v>
      </c>
      <c r="J567" s="667"/>
      <c r="K567" s="3517">
        <f t="shared" si="94"/>
        <v>1</v>
      </c>
      <c r="L567" s="667"/>
      <c r="M567" s="3517">
        <f t="shared" si="95"/>
        <v>1</v>
      </c>
      <c r="N567" s="667"/>
      <c r="O567" s="3517">
        <f t="shared" si="96"/>
        <v>1</v>
      </c>
      <c r="P567" s="667" t="s">
        <v>3552</v>
      </c>
      <c r="Q567" s="3517">
        <f t="shared" si="97"/>
        <v>1.0149999999999999</v>
      </c>
      <c r="R567" s="3518">
        <f t="shared" ca="1" si="98"/>
        <v>14691</v>
      </c>
      <c r="S567" s="955">
        <f t="shared" ca="1" si="99"/>
        <v>72</v>
      </c>
    </row>
    <row r="568" spans="1:19">
      <c r="A568" s="3520">
        <f>面积表!D563</f>
        <v>622</v>
      </c>
      <c r="B568" s="54">
        <f>面积表!E563</f>
        <v>49</v>
      </c>
      <c r="C568" s="3517">
        <f t="shared" si="90"/>
        <v>1</v>
      </c>
      <c r="D568" s="2806" t="s">
        <v>4020</v>
      </c>
      <c r="E568" s="3517">
        <f t="shared" si="91"/>
        <v>1</v>
      </c>
      <c r="F568" s="667" t="s">
        <v>3815</v>
      </c>
      <c r="G568" s="3517">
        <f t="shared" si="92"/>
        <v>1.02</v>
      </c>
      <c r="H568" s="667">
        <v>3</v>
      </c>
      <c r="I568" s="3517">
        <f t="shared" si="93"/>
        <v>1</v>
      </c>
      <c r="J568" s="667"/>
      <c r="K568" s="3517">
        <f t="shared" si="94"/>
        <v>1</v>
      </c>
      <c r="L568" s="667"/>
      <c r="M568" s="3517">
        <f t="shared" si="95"/>
        <v>1</v>
      </c>
      <c r="N568" s="667"/>
      <c r="O568" s="3517">
        <f t="shared" si="96"/>
        <v>1</v>
      </c>
      <c r="P568" s="667" t="s">
        <v>3552</v>
      </c>
      <c r="Q568" s="3517">
        <f t="shared" si="97"/>
        <v>1.0149999999999999</v>
      </c>
      <c r="R568" s="3518">
        <f t="shared" ca="1" si="98"/>
        <v>14691</v>
      </c>
      <c r="S568" s="955">
        <f t="shared" ca="1" si="99"/>
        <v>72</v>
      </c>
    </row>
    <row r="569" spans="1:19">
      <c r="A569" s="3520">
        <f>面积表!D564</f>
        <v>623</v>
      </c>
      <c r="B569" s="54">
        <f>面积表!E564</f>
        <v>48.7</v>
      </c>
      <c r="C569" s="3517">
        <f t="shared" si="90"/>
        <v>1</v>
      </c>
      <c r="D569" s="2806" t="s">
        <v>4020</v>
      </c>
      <c r="E569" s="3517">
        <f t="shared" si="91"/>
        <v>1</v>
      </c>
      <c r="F569" s="667" t="s">
        <v>3815</v>
      </c>
      <c r="G569" s="3517">
        <f t="shared" si="92"/>
        <v>1.02</v>
      </c>
      <c r="H569" s="667">
        <v>3</v>
      </c>
      <c r="I569" s="3517">
        <f t="shared" si="93"/>
        <v>1</v>
      </c>
      <c r="J569" s="667"/>
      <c r="K569" s="3517">
        <f t="shared" si="94"/>
        <v>1</v>
      </c>
      <c r="L569" s="667"/>
      <c r="M569" s="3517">
        <f t="shared" si="95"/>
        <v>1</v>
      </c>
      <c r="N569" s="667"/>
      <c r="O569" s="3517">
        <f t="shared" si="96"/>
        <v>1</v>
      </c>
      <c r="P569" s="667" t="s">
        <v>3552</v>
      </c>
      <c r="Q569" s="3517">
        <f t="shared" si="97"/>
        <v>1.0149999999999999</v>
      </c>
      <c r="R569" s="3518">
        <f t="shared" ca="1" si="98"/>
        <v>14691</v>
      </c>
      <c r="S569" s="955">
        <f t="shared" ca="1" si="99"/>
        <v>72</v>
      </c>
    </row>
    <row r="570" spans="1:19">
      <c r="A570" s="3520">
        <f>面积表!D565</f>
        <v>624</v>
      </c>
      <c r="B570" s="54">
        <f>面积表!E565</f>
        <v>73.150000000000006</v>
      </c>
      <c r="C570" s="3517">
        <f t="shared" si="90"/>
        <v>1.01</v>
      </c>
      <c r="D570" s="2806" t="s">
        <v>4020</v>
      </c>
      <c r="E570" s="3517">
        <f t="shared" si="91"/>
        <v>1</v>
      </c>
      <c r="F570" s="667" t="s">
        <v>3815</v>
      </c>
      <c r="G570" s="3517">
        <f t="shared" si="92"/>
        <v>1.02</v>
      </c>
      <c r="H570" s="667">
        <v>3</v>
      </c>
      <c r="I570" s="3517">
        <f t="shared" si="93"/>
        <v>1</v>
      </c>
      <c r="J570" s="667"/>
      <c r="K570" s="3517">
        <f t="shared" si="94"/>
        <v>1</v>
      </c>
      <c r="L570" s="667"/>
      <c r="M570" s="3517">
        <f t="shared" si="95"/>
        <v>1</v>
      </c>
      <c r="N570" s="667"/>
      <c r="O570" s="3517">
        <f t="shared" si="96"/>
        <v>1</v>
      </c>
      <c r="P570" s="667" t="s">
        <v>3552</v>
      </c>
      <c r="Q570" s="3517">
        <f t="shared" si="97"/>
        <v>1.0149999999999999</v>
      </c>
      <c r="R570" s="3518">
        <f t="shared" ca="1" si="98"/>
        <v>14838</v>
      </c>
      <c r="S570" s="955">
        <f t="shared" ca="1" si="99"/>
        <v>109</v>
      </c>
    </row>
    <row r="571" spans="1:19">
      <c r="A571" s="3520">
        <f>面积表!D566</f>
        <v>701</v>
      </c>
      <c r="B571" s="54">
        <f>面积表!E566</f>
        <v>50.15</v>
      </c>
      <c r="C571" s="3517">
        <f t="shared" si="90"/>
        <v>1</v>
      </c>
      <c r="D571" s="2806" t="s">
        <v>4020</v>
      </c>
      <c r="E571" s="3517">
        <f t="shared" si="91"/>
        <v>1</v>
      </c>
      <c r="F571" s="667" t="s">
        <v>3815</v>
      </c>
      <c r="G571" s="3517">
        <f t="shared" si="92"/>
        <v>1.02</v>
      </c>
      <c r="H571" s="667">
        <v>3</v>
      </c>
      <c r="I571" s="3517">
        <f t="shared" si="93"/>
        <v>1</v>
      </c>
      <c r="J571" s="667"/>
      <c r="K571" s="3517">
        <f t="shared" si="94"/>
        <v>1</v>
      </c>
      <c r="L571" s="667"/>
      <c r="M571" s="3517">
        <f t="shared" si="95"/>
        <v>1</v>
      </c>
      <c r="N571" s="667"/>
      <c r="O571" s="3517">
        <f t="shared" si="96"/>
        <v>1</v>
      </c>
      <c r="P571" s="667" t="s">
        <v>3552</v>
      </c>
      <c r="Q571" s="3517">
        <f t="shared" si="97"/>
        <v>1.0149999999999999</v>
      </c>
      <c r="R571" s="3518">
        <f t="shared" ca="1" si="98"/>
        <v>14691</v>
      </c>
      <c r="S571" s="955">
        <f t="shared" ca="1" si="99"/>
        <v>74</v>
      </c>
    </row>
    <row r="572" spans="1:19">
      <c r="A572" s="3520">
        <f>面积表!D567</f>
        <v>702</v>
      </c>
      <c r="B572" s="54">
        <f>面积表!E567</f>
        <v>49.74</v>
      </c>
      <c r="C572" s="3517">
        <f t="shared" si="90"/>
        <v>1</v>
      </c>
      <c r="D572" s="2806" t="s">
        <v>4020</v>
      </c>
      <c r="E572" s="3517">
        <f t="shared" si="91"/>
        <v>1</v>
      </c>
      <c r="F572" s="667" t="s">
        <v>3815</v>
      </c>
      <c r="G572" s="3517">
        <f t="shared" si="92"/>
        <v>1.02</v>
      </c>
      <c r="H572" s="667">
        <v>3</v>
      </c>
      <c r="I572" s="3517">
        <f t="shared" si="93"/>
        <v>1</v>
      </c>
      <c r="J572" s="667"/>
      <c r="K572" s="3517">
        <f t="shared" si="94"/>
        <v>1</v>
      </c>
      <c r="L572" s="667"/>
      <c r="M572" s="3517">
        <f t="shared" si="95"/>
        <v>1</v>
      </c>
      <c r="N572" s="667"/>
      <c r="O572" s="3517">
        <f t="shared" si="96"/>
        <v>1</v>
      </c>
      <c r="P572" s="667" t="s">
        <v>3552</v>
      </c>
      <c r="Q572" s="3517">
        <f t="shared" si="97"/>
        <v>1.0149999999999999</v>
      </c>
      <c r="R572" s="3518">
        <f t="shared" ca="1" si="98"/>
        <v>14691</v>
      </c>
      <c r="S572" s="955">
        <f t="shared" ca="1" si="99"/>
        <v>73</v>
      </c>
    </row>
    <row r="573" spans="1:19">
      <c r="A573" s="3520">
        <f>面积表!D568</f>
        <v>703</v>
      </c>
      <c r="B573" s="54">
        <f>面积表!E568</f>
        <v>49.74</v>
      </c>
      <c r="C573" s="3517">
        <f t="shared" si="90"/>
        <v>1</v>
      </c>
      <c r="D573" s="2806" t="s">
        <v>4020</v>
      </c>
      <c r="E573" s="3517">
        <f t="shared" si="91"/>
        <v>1</v>
      </c>
      <c r="F573" s="667" t="s">
        <v>3815</v>
      </c>
      <c r="G573" s="3517">
        <f t="shared" si="92"/>
        <v>1.02</v>
      </c>
      <c r="H573" s="667">
        <v>3</v>
      </c>
      <c r="I573" s="3517">
        <f t="shared" si="93"/>
        <v>1</v>
      </c>
      <c r="J573" s="667"/>
      <c r="K573" s="3517">
        <f t="shared" si="94"/>
        <v>1</v>
      </c>
      <c r="L573" s="667"/>
      <c r="M573" s="3517">
        <f t="shared" si="95"/>
        <v>1</v>
      </c>
      <c r="N573" s="667"/>
      <c r="O573" s="3517">
        <f t="shared" si="96"/>
        <v>1</v>
      </c>
      <c r="P573" s="667" t="s">
        <v>3552</v>
      </c>
      <c r="Q573" s="3517">
        <f t="shared" si="97"/>
        <v>1.0149999999999999</v>
      </c>
      <c r="R573" s="3518">
        <f t="shared" ca="1" si="98"/>
        <v>14691</v>
      </c>
      <c r="S573" s="955">
        <f t="shared" ca="1" si="99"/>
        <v>73</v>
      </c>
    </row>
    <row r="574" spans="1:19">
      <c r="A574" s="3520">
        <f>面积表!D569</f>
        <v>704</v>
      </c>
      <c r="B574" s="54">
        <f>面积表!E569</f>
        <v>49.74</v>
      </c>
      <c r="C574" s="3517">
        <f t="shared" si="90"/>
        <v>1</v>
      </c>
      <c r="D574" s="2806" t="s">
        <v>4020</v>
      </c>
      <c r="E574" s="3517">
        <f t="shared" si="91"/>
        <v>1</v>
      </c>
      <c r="F574" s="667" t="s">
        <v>3815</v>
      </c>
      <c r="G574" s="3517">
        <f t="shared" si="92"/>
        <v>1.02</v>
      </c>
      <c r="H574" s="667">
        <v>3</v>
      </c>
      <c r="I574" s="3517">
        <f t="shared" si="93"/>
        <v>1</v>
      </c>
      <c r="J574" s="667"/>
      <c r="K574" s="3517">
        <f t="shared" si="94"/>
        <v>1</v>
      </c>
      <c r="L574" s="667"/>
      <c r="M574" s="3517">
        <f t="shared" si="95"/>
        <v>1</v>
      </c>
      <c r="N574" s="667"/>
      <c r="O574" s="3517">
        <f t="shared" si="96"/>
        <v>1</v>
      </c>
      <c r="P574" s="667" t="s">
        <v>3552</v>
      </c>
      <c r="Q574" s="3517">
        <f t="shared" si="97"/>
        <v>1.0149999999999999</v>
      </c>
      <c r="R574" s="3518">
        <f t="shared" ca="1" si="98"/>
        <v>14691</v>
      </c>
      <c r="S574" s="955">
        <f t="shared" ca="1" si="99"/>
        <v>73</v>
      </c>
    </row>
    <row r="575" spans="1:19">
      <c r="A575" s="3520">
        <f>面积表!D570</f>
        <v>705</v>
      </c>
      <c r="B575" s="54">
        <f>面积表!E570</f>
        <v>49.74</v>
      </c>
      <c r="C575" s="3517">
        <f t="shared" si="90"/>
        <v>1</v>
      </c>
      <c r="D575" s="2806" t="s">
        <v>4020</v>
      </c>
      <c r="E575" s="3517">
        <f t="shared" si="91"/>
        <v>1</v>
      </c>
      <c r="F575" s="667" t="s">
        <v>3815</v>
      </c>
      <c r="G575" s="3517">
        <f t="shared" si="92"/>
        <v>1.02</v>
      </c>
      <c r="H575" s="667">
        <v>3</v>
      </c>
      <c r="I575" s="3517">
        <f t="shared" si="93"/>
        <v>1</v>
      </c>
      <c r="J575" s="667"/>
      <c r="K575" s="3517">
        <f t="shared" si="94"/>
        <v>1</v>
      </c>
      <c r="L575" s="667"/>
      <c r="M575" s="3517">
        <f t="shared" si="95"/>
        <v>1</v>
      </c>
      <c r="N575" s="667"/>
      <c r="O575" s="3517">
        <f t="shared" si="96"/>
        <v>1</v>
      </c>
      <c r="P575" s="667" t="s">
        <v>3552</v>
      </c>
      <c r="Q575" s="3517">
        <f t="shared" si="97"/>
        <v>1.0149999999999999</v>
      </c>
      <c r="R575" s="3518">
        <f t="shared" ca="1" si="98"/>
        <v>14691</v>
      </c>
      <c r="S575" s="955">
        <f t="shared" ca="1" si="99"/>
        <v>73</v>
      </c>
    </row>
    <row r="576" spans="1:19">
      <c r="A576" s="3520">
        <f>面积表!D571</f>
        <v>706</v>
      </c>
      <c r="B576" s="54">
        <f>面积表!E571</f>
        <v>49.74</v>
      </c>
      <c r="C576" s="3517">
        <f t="shared" si="90"/>
        <v>1</v>
      </c>
      <c r="D576" s="2806" t="s">
        <v>4020</v>
      </c>
      <c r="E576" s="3517">
        <f t="shared" si="91"/>
        <v>1</v>
      </c>
      <c r="F576" s="667" t="s">
        <v>3815</v>
      </c>
      <c r="G576" s="3517">
        <f t="shared" si="92"/>
        <v>1.02</v>
      </c>
      <c r="H576" s="667">
        <v>3</v>
      </c>
      <c r="I576" s="3517">
        <f t="shared" si="93"/>
        <v>1</v>
      </c>
      <c r="J576" s="667"/>
      <c r="K576" s="3517">
        <f t="shared" si="94"/>
        <v>1</v>
      </c>
      <c r="L576" s="667"/>
      <c r="M576" s="3517">
        <f t="shared" si="95"/>
        <v>1</v>
      </c>
      <c r="N576" s="667"/>
      <c r="O576" s="3517">
        <f t="shared" si="96"/>
        <v>1</v>
      </c>
      <c r="P576" s="667" t="s">
        <v>3552</v>
      </c>
      <c r="Q576" s="3517">
        <f t="shared" si="97"/>
        <v>1.0149999999999999</v>
      </c>
      <c r="R576" s="3518">
        <f t="shared" ca="1" si="98"/>
        <v>14691</v>
      </c>
      <c r="S576" s="955">
        <f t="shared" ca="1" si="99"/>
        <v>73</v>
      </c>
    </row>
    <row r="577" spans="1:19">
      <c r="A577" s="3520">
        <f>面积表!D572</f>
        <v>707</v>
      </c>
      <c r="B577" s="54">
        <f>面积表!E572</f>
        <v>49.74</v>
      </c>
      <c r="C577" s="3517">
        <f t="shared" si="90"/>
        <v>1</v>
      </c>
      <c r="D577" s="2806" t="s">
        <v>4020</v>
      </c>
      <c r="E577" s="3517">
        <f t="shared" si="91"/>
        <v>1</v>
      </c>
      <c r="F577" s="667" t="s">
        <v>3815</v>
      </c>
      <c r="G577" s="3517">
        <f t="shared" si="92"/>
        <v>1.02</v>
      </c>
      <c r="H577" s="667">
        <v>3</v>
      </c>
      <c r="I577" s="3517">
        <f t="shared" si="93"/>
        <v>1</v>
      </c>
      <c r="J577" s="667"/>
      <c r="K577" s="3517">
        <f t="shared" si="94"/>
        <v>1</v>
      </c>
      <c r="L577" s="667"/>
      <c r="M577" s="3517">
        <f t="shared" si="95"/>
        <v>1</v>
      </c>
      <c r="N577" s="667"/>
      <c r="O577" s="3517">
        <f t="shared" si="96"/>
        <v>1</v>
      </c>
      <c r="P577" s="667" t="s">
        <v>3552</v>
      </c>
      <c r="Q577" s="3517">
        <f t="shared" si="97"/>
        <v>1.0149999999999999</v>
      </c>
      <c r="R577" s="3518">
        <f t="shared" ca="1" si="98"/>
        <v>14691</v>
      </c>
      <c r="S577" s="955">
        <f t="shared" ca="1" si="99"/>
        <v>73</v>
      </c>
    </row>
    <row r="578" spans="1:19">
      <c r="A578" s="3520">
        <f>面积表!D573</f>
        <v>708</v>
      </c>
      <c r="B578" s="54">
        <f>面积表!E573</f>
        <v>49.74</v>
      </c>
      <c r="C578" s="3517">
        <f t="shared" si="90"/>
        <v>1</v>
      </c>
      <c r="D578" s="2806" t="s">
        <v>4020</v>
      </c>
      <c r="E578" s="3517">
        <f t="shared" si="91"/>
        <v>1</v>
      </c>
      <c r="F578" s="667" t="s">
        <v>3815</v>
      </c>
      <c r="G578" s="3517">
        <f t="shared" si="92"/>
        <v>1.02</v>
      </c>
      <c r="H578" s="667">
        <v>3</v>
      </c>
      <c r="I578" s="3517">
        <f t="shared" si="93"/>
        <v>1</v>
      </c>
      <c r="J578" s="667"/>
      <c r="K578" s="3517">
        <f t="shared" si="94"/>
        <v>1</v>
      </c>
      <c r="L578" s="667"/>
      <c r="M578" s="3517">
        <f t="shared" si="95"/>
        <v>1</v>
      </c>
      <c r="N578" s="667"/>
      <c r="O578" s="3517">
        <f t="shared" si="96"/>
        <v>1</v>
      </c>
      <c r="P578" s="667" t="s">
        <v>3552</v>
      </c>
      <c r="Q578" s="3517">
        <f t="shared" si="97"/>
        <v>1.0149999999999999</v>
      </c>
      <c r="R578" s="3518">
        <f t="shared" ca="1" si="98"/>
        <v>14691</v>
      </c>
      <c r="S578" s="955">
        <f t="shared" ca="1" si="99"/>
        <v>73</v>
      </c>
    </row>
    <row r="579" spans="1:19">
      <c r="A579" s="3520">
        <f>面积表!D574</f>
        <v>709</v>
      </c>
      <c r="B579" s="54">
        <f>面积表!E574</f>
        <v>49.74</v>
      </c>
      <c r="C579" s="3517">
        <f t="shared" si="90"/>
        <v>1</v>
      </c>
      <c r="D579" s="2806" t="s">
        <v>4020</v>
      </c>
      <c r="E579" s="3517">
        <f t="shared" si="91"/>
        <v>1</v>
      </c>
      <c r="F579" s="667" t="s">
        <v>3815</v>
      </c>
      <c r="G579" s="3517">
        <f t="shared" si="92"/>
        <v>1.02</v>
      </c>
      <c r="H579" s="667">
        <v>3</v>
      </c>
      <c r="I579" s="3517">
        <f t="shared" si="93"/>
        <v>1</v>
      </c>
      <c r="J579" s="667"/>
      <c r="K579" s="3517">
        <f t="shared" si="94"/>
        <v>1</v>
      </c>
      <c r="L579" s="667"/>
      <c r="M579" s="3517">
        <f t="shared" si="95"/>
        <v>1</v>
      </c>
      <c r="N579" s="667"/>
      <c r="O579" s="3517">
        <f t="shared" si="96"/>
        <v>1</v>
      </c>
      <c r="P579" s="667" t="s">
        <v>3552</v>
      </c>
      <c r="Q579" s="3517">
        <f t="shared" si="97"/>
        <v>1.0149999999999999</v>
      </c>
      <c r="R579" s="3518">
        <f t="shared" ca="1" si="98"/>
        <v>14691</v>
      </c>
      <c r="S579" s="955">
        <f t="shared" ca="1" si="99"/>
        <v>73</v>
      </c>
    </row>
    <row r="580" spans="1:19">
      <c r="A580" s="3520">
        <f>面积表!D575</f>
        <v>710</v>
      </c>
      <c r="B580" s="54">
        <f>面积表!E575</f>
        <v>49.74</v>
      </c>
      <c r="C580" s="3517">
        <f t="shared" si="90"/>
        <v>1</v>
      </c>
      <c r="D580" s="2806" t="s">
        <v>4020</v>
      </c>
      <c r="E580" s="3517">
        <f t="shared" si="91"/>
        <v>1</v>
      </c>
      <c r="F580" s="667" t="s">
        <v>3815</v>
      </c>
      <c r="G580" s="3517">
        <f t="shared" si="92"/>
        <v>1.02</v>
      </c>
      <c r="H580" s="667">
        <v>3</v>
      </c>
      <c r="I580" s="3517">
        <f t="shared" si="93"/>
        <v>1</v>
      </c>
      <c r="J580" s="667"/>
      <c r="K580" s="3517">
        <f t="shared" si="94"/>
        <v>1</v>
      </c>
      <c r="L580" s="667"/>
      <c r="M580" s="3517">
        <f t="shared" si="95"/>
        <v>1</v>
      </c>
      <c r="N580" s="667"/>
      <c r="O580" s="3517">
        <f t="shared" si="96"/>
        <v>1</v>
      </c>
      <c r="P580" s="667" t="s">
        <v>3552</v>
      </c>
      <c r="Q580" s="3517">
        <f t="shared" si="97"/>
        <v>1.0149999999999999</v>
      </c>
      <c r="R580" s="3518">
        <f t="shared" ca="1" si="98"/>
        <v>14691</v>
      </c>
      <c r="S580" s="955">
        <f t="shared" ca="1" si="99"/>
        <v>73</v>
      </c>
    </row>
    <row r="581" spans="1:19">
      <c r="A581" s="3520">
        <f>面积表!D576</f>
        <v>711</v>
      </c>
      <c r="B581" s="54">
        <f>面积表!E576</f>
        <v>49.74</v>
      </c>
      <c r="C581" s="3517">
        <f t="shared" si="90"/>
        <v>1</v>
      </c>
      <c r="D581" s="2806" t="s">
        <v>4020</v>
      </c>
      <c r="E581" s="3517">
        <f t="shared" si="91"/>
        <v>1</v>
      </c>
      <c r="F581" s="667" t="s">
        <v>3815</v>
      </c>
      <c r="G581" s="3517">
        <f t="shared" si="92"/>
        <v>1.02</v>
      </c>
      <c r="H581" s="667">
        <v>3</v>
      </c>
      <c r="I581" s="3517">
        <f t="shared" si="93"/>
        <v>1</v>
      </c>
      <c r="J581" s="667"/>
      <c r="K581" s="3517">
        <f t="shared" si="94"/>
        <v>1</v>
      </c>
      <c r="L581" s="667"/>
      <c r="M581" s="3517">
        <f t="shared" si="95"/>
        <v>1</v>
      </c>
      <c r="N581" s="667"/>
      <c r="O581" s="3517">
        <f t="shared" si="96"/>
        <v>1</v>
      </c>
      <c r="P581" s="667" t="s">
        <v>3552</v>
      </c>
      <c r="Q581" s="3517">
        <f t="shared" si="97"/>
        <v>1.0149999999999999</v>
      </c>
      <c r="R581" s="3518">
        <f t="shared" ca="1" si="98"/>
        <v>14691</v>
      </c>
      <c r="S581" s="955">
        <f t="shared" ca="1" si="99"/>
        <v>73</v>
      </c>
    </row>
    <row r="582" spans="1:19">
      <c r="A582" s="3520">
        <f>面积表!D577</f>
        <v>712</v>
      </c>
      <c r="B582" s="54">
        <f>面积表!E577</f>
        <v>49.74</v>
      </c>
      <c r="C582" s="3517">
        <f t="shared" si="90"/>
        <v>1</v>
      </c>
      <c r="D582" s="2806" t="s">
        <v>4020</v>
      </c>
      <c r="E582" s="3517">
        <f t="shared" si="91"/>
        <v>1</v>
      </c>
      <c r="F582" s="667" t="s">
        <v>3815</v>
      </c>
      <c r="G582" s="3517">
        <f t="shared" si="92"/>
        <v>1.02</v>
      </c>
      <c r="H582" s="667">
        <v>3</v>
      </c>
      <c r="I582" s="3517">
        <f t="shared" si="93"/>
        <v>1</v>
      </c>
      <c r="J582" s="667"/>
      <c r="K582" s="3517">
        <f t="shared" si="94"/>
        <v>1</v>
      </c>
      <c r="L582" s="667"/>
      <c r="M582" s="3517">
        <f t="shared" si="95"/>
        <v>1</v>
      </c>
      <c r="N582" s="667"/>
      <c r="O582" s="3517">
        <f t="shared" si="96"/>
        <v>1</v>
      </c>
      <c r="P582" s="667" t="s">
        <v>3552</v>
      </c>
      <c r="Q582" s="3517">
        <f t="shared" si="97"/>
        <v>1.0149999999999999</v>
      </c>
      <c r="R582" s="3518">
        <f t="shared" ca="1" si="98"/>
        <v>14691</v>
      </c>
      <c r="S582" s="955">
        <f t="shared" ca="1" si="99"/>
        <v>73</v>
      </c>
    </row>
    <row r="583" spans="1:19">
      <c r="A583" s="3520">
        <f>面积表!D578</f>
        <v>713</v>
      </c>
      <c r="B583" s="54">
        <f>面积表!E578</f>
        <v>49.74</v>
      </c>
      <c r="C583" s="3517">
        <f t="shared" si="90"/>
        <v>1</v>
      </c>
      <c r="D583" s="2806" t="s">
        <v>4020</v>
      </c>
      <c r="E583" s="3517">
        <f t="shared" si="91"/>
        <v>1</v>
      </c>
      <c r="F583" s="667" t="s">
        <v>3815</v>
      </c>
      <c r="G583" s="3517">
        <f t="shared" si="92"/>
        <v>1.02</v>
      </c>
      <c r="H583" s="667">
        <v>3</v>
      </c>
      <c r="I583" s="3517">
        <f t="shared" si="93"/>
        <v>1</v>
      </c>
      <c r="J583" s="667"/>
      <c r="K583" s="3517">
        <f t="shared" si="94"/>
        <v>1</v>
      </c>
      <c r="L583" s="667"/>
      <c r="M583" s="3517">
        <f t="shared" si="95"/>
        <v>1</v>
      </c>
      <c r="N583" s="667"/>
      <c r="O583" s="3517">
        <f t="shared" si="96"/>
        <v>1</v>
      </c>
      <c r="P583" s="667" t="s">
        <v>3552</v>
      </c>
      <c r="Q583" s="3517">
        <f t="shared" si="97"/>
        <v>1.0149999999999999</v>
      </c>
      <c r="R583" s="3518">
        <f t="shared" ca="1" si="98"/>
        <v>14691</v>
      </c>
      <c r="S583" s="955">
        <f t="shared" ca="1" si="99"/>
        <v>73</v>
      </c>
    </row>
    <row r="584" spans="1:19">
      <c r="A584" s="3520">
        <f>面积表!D579</f>
        <v>714</v>
      </c>
      <c r="B584" s="54">
        <f>面积表!E579</f>
        <v>49.74</v>
      </c>
      <c r="C584" s="3517">
        <f t="shared" si="90"/>
        <v>1</v>
      </c>
      <c r="D584" s="2806" t="s">
        <v>4020</v>
      </c>
      <c r="E584" s="3517">
        <f t="shared" si="91"/>
        <v>1</v>
      </c>
      <c r="F584" s="667" t="s">
        <v>3815</v>
      </c>
      <c r="G584" s="3517">
        <f t="shared" si="92"/>
        <v>1.02</v>
      </c>
      <c r="H584" s="667">
        <v>3</v>
      </c>
      <c r="I584" s="3517">
        <f t="shared" si="93"/>
        <v>1</v>
      </c>
      <c r="J584" s="667"/>
      <c r="K584" s="3517">
        <f t="shared" si="94"/>
        <v>1</v>
      </c>
      <c r="L584" s="667"/>
      <c r="M584" s="3517">
        <f t="shared" si="95"/>
        <v>1</v>
      </c>
      <c r="N584" s="667"/>
      <c r="O584" s="3517">
        <f t="shared" si="96"/>
        <v>1</v>
      </c>
      <c r="P584" s="667" t="s">
        <v>3552</v>
      </c>
      <c r="Q584" s="3517">
        <f t="shared" si="97"/>
        <v>1.0149999999999999</v>
      </c>
      <c r="R584" s="3518">
        <f t="shared" ca="1" si="98"/>
        <v>14691</v>
      </c>
      <c r="S584" s="955">
        <f t="shared" ca="1" si="99"/>
        <v>73</v>
      </c>
    </row>
    <row r="585" spans="1:19">
      <c r="A585" s="3520">
        <f>面积表!D580</f>
        <v>715</v>
      </c>
      <c r="B585" s="54">
        <f>面积表!E580</f>
        <v>68.94</v>
      </c>
      <c r="C585" s="3517">
        <f t="shared" si="90"/>
        <v>1.01</v>
      </c>
      <c r="D585" s="2806" t="s">
        <v>4020</v>
      </c>
      <c r="E585" s="3517">
        <f t="shared" si="91"/>
        <v>1</v>
      </c>
      <c r="F585" s="667" t="s">
        <v>3815</v>
      </c>
      <c r="G585" s="3517">
        <f t="shared" si="92"/>
        <v>1.02</v>
      </c>
      <c r="H585" s="667">
        <v>3</v>
      </c>
      <c r="I585" s="3517">
        <f t="shared" si="93"/>
        <v>1</v>
      </c>
      <c r="J585" s="667"/>
      <c r="K585" s="3517">
        <f t="shared" si="94"/>
        <v>1</v>
      </c>
      <c r="L585" s="667"/>
      <c r="M585" s="3517">
        <f t="shared" si="95"/>
        <v>1</v>
      </c>
      <c r="N585" s="667"/>
      <c r="O585" s="3517">
        <f t="shared" si="96"/>
        <v>1</v>
      </c>
      <c r="P585" s="667" t="s">
        <v>3552</v>
      </c>
      <c r="Q585" s="3517">
        <f t="shared" si="97"/>
        <v>1.0149999999999999</v>
      </c>
      <c r="R585" s="3518">
        <f t="shared" ca="1" si="98"/>
        <v>14838</v>
      </c>
      <c r="S585" s="955">
        <f t="shared" ca="1" si="99"/>
        <v>102</v>
      </c>
    </row>
    <row r="586" spans="1:19">
      <c r="A586" s="3520">
        <f>面积表!D581</f>
        <v>716</v>
      </c>
      <c r="B586" s="54">
        <f>面积表!E581</f>
        <v>38.19</v>
      </c>
      <c r="C586" s="3517">
        <f t="shared" si="90"/>
        <v>1</v>
      </c>
      <c r="D586" s="2806" t="s">
        <v>4020</v>
      </c>
      <c r="E586" s="3517">
        <f t="shared" si="91"/>
        <v>1</v>
      </c>
      <c r="F586" s="667" t="s">
        <v>3815</v>
      </c>
      <c r="G586" s="3517">
        <f t="shared" si="92"/>
        <v>1.02</v>
      </c>
      <c r="H586" s="667">
        <v>3</v>
      </c>
      <c r="I586" s="3517">
        <f t="shared" si="93"/>
        <v>1</v>
      </c>
      <c r="J586" s="667"/>
      <c r="K586" s="3517">
        <f t="shared" si="94"/>
        <v>1</v>
      </c>
      <c r="L586" s="667"/>
      <c r="M586" s="3517">
        <f t="shared" si="95"/>
        <v>1</v>
      </c>
      <c r="N586" s="667"/>
      <c r="O586" s="3517">
        <f t="shared" si="96"/>
        <v>1</v>
      </c>
      <c r="P586" s="667" t="s">
        <v>3552</v>
      </c>
      <c r="Q586" s="3517">
        <f t="shared" si="97"/>
        <v>1.0149999999999999</v>
      </c>
      <c r="R586" s="3518">
        <f t="shared" ca="1" si="98"/>
        <v>14691</v>
      </c>
      <c r="S586" s="955">
        <f t="shared" ca="1" si="99"/>
        <v>56</v>
      </c>
    </row>
    <row r="587" spans="1:19">
      <c r="A587" s="3520">
        <f>面积表!D582</f>
        <v>717</v>
      </c>
      <c r="B587" s="54">
        <f>面积表!E582</f>
        <v>41.5</v>
      </c>
      <c r="C587" s="3517">
        <f t="shared" si="90"/>
        <v>1</v>
      </c>
      <c r="D587" s="2806" t="s">
        <v>4020</v>
      </c>
      <c r="E587" s="3517">
        <f t="shared" si="91"/>
        <v>1</v>
      </c>
      <c r="F587" s="667" t="s">
        <v>3815</v>
      </c>
      <c r="G587" s="3517">
        <f t="shared" si="92"/>
        <v>1.02</v>
      </c>
      <c r="H587" s="667">
        <v>3</v>
      </c>
      <c r="I587" s="3517">
        <f t="shared" si="93"/>
        <v>1</v>
      </c>
      <c r="J587" s="667"/>
      <c r="K587" s="3517">
        <f t="shared" si="94"/>
        <v>1</v>
      </c>
      <c r="L587" s="667"/>
      <c r="M587" s="3517">
        <f t="shared" si="95"/>
        <v>1</v>
      </c>
      <c r="N587" s="667"/>
      <c r="O587" s="3517">
        <f t="shared" si="96"/>
        <v>1</v>
      </c>
      <c r="P587" s="667" t="s">
        <v>3552</v>
      </c>
      <c r="Q587" s="3517">
        <f t="shared" si="97"/>
        <v>1.0149999999999999</v>
      </c>
      <c r="R587" s="3518">
        <f t="shared" ca="1" si="98"/>
        <v>14691</v>
      </c>
      <c r="S587" s="955">
        <f t="shared" ca="1" si="99"/>
        <v>61</v>
      </c>
    </row>
    <row r="588" spans="1:19">
      <c r="A588" s="3520">
        <f>面积表!D583</f>
        <v>718</v>
      </c>
      <c r="B588" s="54">
        <f>面积表!E583</f>
        <v>44.19</v>
      </c>
      <c r="C588" s="3517">
        <f t="shared" si="90"/>
        <v>1</v>
      </c>
      <c r="D588" s="2806" t="s">
        <v>4020</v>
      </c>
      <c r="E588" s="3517">
        <f t="shared" si="91"/>
        <v>1</v>
      </c>
      <c r="F588" s="667" t="s">
        <v>3815</v>
      </c>
      <c r="G588" s="3517">
        <f t="shared" si="92"/>
        <v>1.02</v>
      </c>
      <c r="H588" s="667">
        <v>3</v>
      </c>
      <c r="I588" s="3517">
        <f t="shared" si="93"/>
        <v>1</v>
      </c>
      <c r="J588" s="667"/>
      <c r="K588" s="3517">
        <f t="shared" si="94"/>
        <v>1</v>
      </c>
      <c r="L588" s="667"/>
      <c r="M588" s="3517">
        <f t="shared" si="95"/>
        <v>1</v>
      </c>
      <c r="N588" s="667"/>
      <c r="O588" s="3517">
        <f t="shared" si="96"/>
        <v>1</v>
      </c>
      <c r="P588" s="667" t="s">
        <v>3552</v>
      </c>
      <c r="Q588" s="3517">
        <f t="shared" si="97"/>
        <v>1.0149999999999999</v>
      </c>
      <c r="R588" s="3518">
        <f t="shared" ca="1" si="98"/>
        <v>14691</v>
      </c>
      <c r="S588" s="955">
        <f t="shared" ca="1" si="99"/>
        <v>65</v>
      </c>
    </row>
    <row r="589" spans="1:19">
      <c r="A589" s="3520">
        <f>面积表!D584</f>
        <v>719</v>
      </c>
      <c r="B589" s="54">
        <f>面积表!E584</f>
        <v>46.28</v>
      </c>
      <c r="C589" s="3517">
        <f t="shared" ref="C589:C652" si="100">IF(B589="",1,(LOOKUP(B589,$3:$3,$4:$4)-LOOKUP($B$24,$3:$3,$4:$4)+100)/100)</f>
        <v>1</v>
      </c>
      <c r="D589" s="2806" t="s">
        <v>4020</v>
      </c>
      <c r="E589" s="3517">
        <f t="shared" ref="E589:E652" si="101">(SUMIF($5:$5,D589,$6:$6)-SUMIF($5:$5,$D$24,$6:$6)+100)/100</f>
        <v>1</v>
      </c>
      <c r="F589" s="667" t="s">
        <v>3815</v>
      </c>
      <c r="G589" s="3517">
        <f t="shared" ref="G589:G652" si="102">(SUMIF($7:$7,F589,$8:$8)-SUMIF($7:$7,$F$24,$8:$8)+100)/100</f>
        <v>1.02</v>
      </c>
      <c r="H589" s="667">
        <v>3</v>
      </c>
      <c r="I589" s="3517">
        <f t="shared" ref="I589:I652" si="103">(SUMIF($9:$9,H589,$10:$10)-SUMIF($9:$9,$H$24,$10:$10)+100)/100</f>
        <v>1</v>
      </c>
      <c r="J589" s="667"/>
      <c r="K589" s="3517">
        <f t="shared" ref="K589:K652" si="104">(SUMIF($11:$11,J589,$12:$12)-SUMIF($11:$11,$J$24,$12:$12)+100)/100</f>
        <v>1</v>
      </c>
      <c r="L589" s="667"/>
      <c r="M589" s="3517">
        <f t="shared" ref="M589:M652" si="105">(SUMIF($13:$13,L589,$14:$14)-SUMIF($13:$13,$L$24,$14:$14)+100)/100</f>
        <v>1</v>
      </c>
      <c r="N589" s="667"/>
      <c r="O589" s="3517">
        <f t="shared" ref="O589:O652" si="106">(SUMIF($15:$15,N589,$16:$16)-SUMIF($15:$15,$N$24,$16:$16)+100)/100</f>
        <v>1</v>
      </c>
      <c r="P589" s="667" t="s">
        <v>3552</v>
      </c>
      <c r="Q589" s="3517">
        <f t="shared" ref="Q589:Q652" si="107">(SUMIF($17:$17,P589,$18:$18)-SUMIF($17:$17,$P$24,$18:$18)+100)/100</f>
        <v>1.0149999999999999</v>
      </c>
      <c r="R589" s="3518">
        <f t="shared" ref="R589:R652" ca="1" si="108">IF(B589="",0,ROUND($R$24*C589*E589*G589*I589*K589*M589*O589*Q589,0))</f>
        <v>14691</v>
      </c>
      <c r="S589" s="955">
        <f t="shared" ref="S589:S652" ca="1" si="109">ROUND(R589*B589/10000,0)</f>
        <v>68</v>
      </c>
    </row>
    <row r="590" spans="1:19">
      <c r="A590" s="3520">
        <f>面积表!D585</f>
        <v>720</v>
      </c>
      <c r="B590" s="54">
        <f>面积表!E585</f>
        <v>47.76</v>
      </c>
      <c r="C590" s="3517">
        <f t="shared" si="100"/>
        <v>1</v>
      </c>
      <c r="D590" s="2806" t="s">
        <v>4020</v>
      </c>
      <c r="E590" s="3517">
        <f t="shared" si="101"/>
        <v>1</v>
      </c>
      <c r="F590" s="667" t="s">
        <v>3815</v>
      </c>
      <c r="G590" s="3517">
        <f t="shared" si="102"/>
        <v>1.02</v>
      </c>
      <c r="H590" s="667">
        <v>3</v>
      </c>
      <c r="I590" s="3517">
        <f t="shared" si="103"/>
        <v>1</v>
      </c>
      <c r="J590" s="667"/>
      <c r="K590" s="3517">
        <f t="shared" si="104"/>
        <v>1</v>
      </c>
      <c r="L590" s="667"/>
      <c r="M590" s="3517">
        <f t="shared" si="105"/>
        <v>1</v>
      </c>
      <c r="N590" s="667"/>
      <c r="O590" s="3517">
        <f t="shared" si="106"/>
        <v>1</v>
      </c>
      <c r="P590" s="667" t="s">
        <v>3552</v>
      </c>
      <c r="Q590" s="3517">
        <f t="shared" si="107"/>
        <v>1.0149999999999999</v>
      </c>
      <c r="R590" s="3518">
        <f t="shared" ca="1" si="108"/>
        <v>14691</v>
      </c>
      <c r="S590" s="955">
        <f t="shared" ca="1" si="109"/>
        <v>70</v>
      </c>
    </row>
    <row r="591" spans="1:19">
      <c r="A591" s="3520">
        <f>面积表!D586</f>
        <v>721</v>
      </c>
      <c r="B591" s="54">
        <f>面积表!E586</f>
        <v>48.71</v>
      </c>
      <c r="C591" s="3517">
        <f t="shared" si="100"/>
        <v>1</v>
      </c>
      <c r="D591" s="2806" t="s">
        <v>4020</v>
      </c>
      <c r="E591" s="3517">
        <f t="shared" si="101"/>
        <v>1</v>
      </c>
      <c r="F591" s="667" t="s">
        <v>3815</v>
      </c>
      <c r="G591" s="3517">
        <f t="shared" si="102"/>
        <v>1.02</v>
      </c>
      <c r="H591" s="667">
        <v>3</v>
      </c>
      <c r="I591" s="3517">
        <f t="shared" si="103"/>
        <v>1</v>
      </c>
      <c r="J591" s="667"/>
      <c r="K591" s="3517">
        <f t="shared" si="104"/>
        <v>1</v>
      </c>
      <c r="L591" s="667"/>
      <c r="M591" s="3517">
        <f t="shared" si="105"/>
        <v>1</v>
      </c>
      <c r="N591" s="667"/>
      <c r="O591" s="3517">
        <f t="shared" si="106"/>
        <v>1</v>
      </c>
      <c r="P591" s="667" t="s">
        <v>3552</v>
      </c>
      <c r="Q591" s="3517">
        <f t="shared" si="107"/>
        <v>1.0149999999999999</v>
      </c>
      <c r="R591" s="3518">
        <f t="shared" ca="1" si="108"/>
        <v>14691</v>
      </c>
      <c r="S591" s="955">
        <f t="shared" ca="1" si="109"/>
        <v>72</v>
      </c>
    </row>
    <row r="592" spans="1:19">
      <c r="A592" s="3520">
        <f>面积表!D587</f>
        <v>722</v>
      </c>
      <c r="B592" s="54">
        <f>面积表!E587</f>
        <v>49</v>
      </c>
      <c r="C592" s="3517">
        <f t="shared" si="100"/>
        <v>1</v>
      </c>
      <c r="D592" s="2806" t="s">
        <v>4020</v>
      </c>
      <c r="E592" s="3517">
        <f t="shared" si="101"/>
        <v>1</v>
      </c>
      <c r="F592" s="667" t="s">
        <v>3815</v>
      </c>
      <c r="G592" s="3517">
        <f t="shared" si="102"/>
        <v>1.02</v>
      </c>
      <c r="H592" s="667">
        <v>3</v>
      </c>
      <c r="I592" s="3517">
        <f t="shared" si="103"/>
        <v>1</v>
      </c>
      <c r="J592" s="667"/>
      <c r="K592" s="3517">
        <f t="shared" si="104"/>
        <v>1</v>
      </c>
      <c r="L592" s="667"/>
      <c r="M592" s="3517">
        <f t="shared" si="105"/>
        <v>1</v>
      </c>
      <c r="N592" s="667"/>
      <c r="O592" s="3517">
        <f t="shared" si="106"/>
        <v>1</v>
      </c>
      <c r="P592" s="667" t="s">
        <v>3552</v>
      </c>
      <c r="Q592" s="3517">
        <f t="shared" si="107"/>
        <v>1.0149999999999999</v>
      </c>
      <c r="R592" s="3518">
        <f t="shared" ca="1" si="108"/>
        <v>14691</v>
      </c>
      <c r="S592" s="955">
        <f t="shared" ca="1" si="109"/>
        <v>72</v>
      </c>
    </row>
    <row r="593" spans="1:19">
      <c r="A593" s="3520">
        <f>面积表!D588</f>
        <v>723</v>
      </c>
      <c r="B593" s="54">
        <f>面积表!E588</f>
        <v>48.7</v>
      </c>
      <c r="C593" s="3517">
        <f t="shared" si="100"/>
        <v>1</v>
      </c>
      <c r="D593" s="2806" t="s">
        <v>4020</v>
      </c>
      <c r="E593" s="3517">
        <f t="shared" si="101"/>
        <v>1</v>
      </c>
      <c r="F593" s="667" t="s">
        <v>3815</v>
      </c>
      <c r="G593" s="3517">
        <f t="shared" si="102"/>
        <v>1.02</v>
      </c>
      <c r="H593" s="667">
        <v>3</v>
      </c>
      <c r="I593" s="3517">
        <f t="shared" si="103"/>
        <v>1</v>
      </c>
      <c r="J593" s="667"/>
      <c r="K593" s="3517">
        <f t="shared" si="104"/>
        <v>1</v>
      </c>
      <c r="L593" s="667"/>
      <c r="M593" s="3517">
        <f t="shared" si="105"/>
        <v>1</v>
      </c>
      <c r="N593" s="667"/>
      <c r="O593" s="3517">
        <f t="shared" si="106"/>
        <v>1</v>
      </c>
      <c r="P593" s="667" t="s">
        <v>3552</v>
      </c>
      <c r="Q593" s="3517">
        <f t="shared" si="107"/>
        <v>1.0149999999999999</v>
      </c>
      <c r="R593" s="3518">
        <f t="shared" ca="1" si="108"/>
        <v>14691</v>
      </c>
      <c r="S593" s="955">
        <f t="shared" ca="1" si="109"/>
        <v>72</v>
      </c>
    </row>
    <row r="594" spans="1:19">
      <c r="A594" s="3520">
        <f>面积表!D589</f>
        <v>724</v>
      </c>
      <c r="B594" s="54">
        <f>面积表!E589</f>
        <v>73.150000000000006</v>
      </c>
      <c r="C594" s="3517">
        <f t="shared" si="100"/>
        <v>1.01</v>
      </c>
      <c r="D594" s="2806" t="s">
        <v>4020</v>
      </c>
      <c r="E594" s="3517">
        <f t="shared" si="101"/>
        <v>1</v>
      </c>
      <c r="F594" s="667" t="s">
        <v>3815</v>
      </c>
      <c r="G594" s="3517">
        <f t="shared" si="102"/>
        <v>1.02</v>
      </c>
      <c r="H594" s="667">
        <v>3</v>
      </c>
      <c r="I594" s="3517">
        <f t="shared" si="103"/>
        <v>1</v>
      </c>
      <c r="J594" s="667"/>
      <c r="K594" s="3517">
        <f t="shared" si="104"/>
        <v>1</v>
      </c>
      <c r="L594" s="667"/>
      <c r="M594" s="3517">
        <f t="shared" si="105"/>
        <v>1</v>
      </c>
      <c r="N594" s="667"/>
      <c r="O594" s="3517">
        <f t="shared" si="106"/>
        <v>1</v>
      </c>
      <c r="P594" s="667" t="s">
        <v>3552</v>
      </c>
      <c r="Q594" s="3517">
        <f t="shared" si="107"/>
        <v>1.0149999999999999</v>
      </c>
      <c r="R594" s="3518">
        <f t="shared" ca="1" si="108"/>
        <v>14838</v>
      </c>
      <c r="S594" s="955">
        <f t="shared" ca="1" si="109"/>
        <v>109</v>
      </c>
    </row>
    <row r="595" spans="1:19">
      <c r="A595" s="3520">
        <f>面积表!D590</f>
        <v>801</v>
      </c>
      <c r="B595" s="54">
        <f>面积表!E590</f>
        <v>50.15</v>
      </c>
      <c r="C595" s="3517">
        <f t="shared" si="100"/>
        <v>1</v>
      </c>
      <c r="D595" s="2806" t="s">
        <v>4020</v>
      </c>
      <c r="E595" s="3517">
        <f t="shared" si="101"/>
        <v>1</v>
      </c>
      <c r="F595" s="667" t="s">
        <v>3815</v>
      </c>
      <c r="G595" s="3517">
        <f t="shared" si="102"/>
        <v>1.02</v>
      </c>
      <c r="H595" s="667">
        <v>3</v>
      </c>
      <c r="I595" s="3517">
        <f t="shared" si="103"/>
        <v>1</v>
      </c>
      <c r="J595" s="667"/>
      <c r="K595" s="3517">
        <f t="shared" si="104"/>
        <v>1</v>
      </c>
      <c r="L595" s="667"/>
      <c r="M595" s="3517">
        <f t="shared" si="105"/>
        <v>1</v>
      </c>
      <c r="N595" s="667"/>
      <c r="O595" s="3517">
        <f t="shared" si="106"/>
        <v>1</v>
      </c>
      <c r="P595" s="667" t="s">
        <v>3552</v>
      </c>
      <c r="Q595" s="3517">
        <f t="shared" si="107"/>
        <v>1.0149999999999999</v>
      </c>
      <c r="R595" s="3518">
        <f t="shared" ca="1" si="108"/>
        <v>14691</v>
      </c>
      <c r="S595" s="955">
        <f t="shared" ca="1" si="109"/>
        <v>74</v>
      </c>
    </row>
    <row r="596" spans="1:19">
      <c r="A596" s="3520">
        <f>面积表!D591</f>
        <v>802</v>
      </c>
      <c r="B596" s="54">
        <f>面积表!E591</f>
        <v>49.74</v>
      </c>
      <c r="C596" s="3517">
        <f t="shared" si="100"/>
        <v>1</v>
      </c>
      <c r="D596" s="2806" t="s">
        <v>4020</v>
      </c>
      <c r="E596" s="3517">
        <f t="shared" si="101"/>
        <v>1</v>
      </c>
      <c r="F596" s="667" t="s">
        <v>3815</v>
      </c>
      <c r="G596" s="3517">
        <f t="shared" si="102"/>
        <v>1.02</v>
      </c>
      <c r="H596" s="667">
        <v>3</v>
      </c>
      <c r="I596" s="3517">
        <f t="shared" si="103"/>
        <v>1</v>
      </c>
      <c r="J596" s="667"/>
      <c r="K596" s="3517">
        <f t="shared" si="104"/>
        <v>1</v>
      </c>
      <c r="L596" s="667"/>
      <c r="M596" s="3517">
        <f t="shared" si="105"/>
        <v>1</v>
      </c>
      <c r="N596" s="667"/>
      <c r="O596" s="3517">
        <f t="shared" si="106"/>
        <v>1</v>
      </c>
      <c r="P596" s="667" t="s">
        <v>3552</v>
      </c>
      <c r="Q596" s="3517">
        <f t="shared" si="107"/>
        <v>1.0149999999999999</v>
      </c>
      <c r="R596" s="3518">
        <f t="shared" ca="1" si="108"/>
        <v>14691</v>
      </c>
      <c r="S596" s="955">
        <f t="shared" ca="1" si="109"/>
        <v>73</v>
      </c>
    </row>
    <row r="597" spans="1:19">
      <c r="A597" s="3520">
        <f>面积表!D592</f>
        <v>803</v>
      </c>
      <c r="B597" s="54">
        <f>面积表!E592</f>
        <v>49.74</v>
      </c>
      <c r="C597" s="3517">
        <f t="shared" si="100"/>
        <v>1</v>
      </c>
      <c r="D597" s="2806" t="s">
        <v>4020</v>
      </c>
      <c r="E597" s="3517">
        <f t="shared" si="101"/>
        <v>1</v>
      </c>
      <c r="F597" s="667" t="s">
        <v>3815</v>
      </c>
      <c r="G597" s="3517">
        <f t="shared" si="102"/>
        <v>1.02</v>
      </c>
      <c r="H597" s="667">
        <v>3</v>
      </c>
      <c r="I597" s="3517">
        <f t="shared" si="103"/>
        <v>1</v>
      </c>
      <c r="J597" s="667"/>
      <c r="K597" s="3517">
        <f t="shared" si="104"/>
        <v>1</v>
      </c>
      <c r="L597" s="667"/>
      <c r="M597" s="3517">
        <f t="shared" si="105"/>
        <v>1</v>
      </c>
      <c r="N597" s="667"/>
      <c r="O597" s="3517">
        <f t="shared" si="106"/>
        <v>1</v>
      </c>
      <c r="P597" s="667" t="s">
        <v>3552</v>
      </c>
      <c r="Q597" s="3517">
        <f t="shared" si="107"/>
        <v>1.0149999999999999</v>
      </c>
      <c r="R597" s="3518">
        <f t="shared" ca="1" si="108"/>
        <v>14691</v>
      </c>
      <c r="S597" s="955">
        <f t="shared" ca="1" si="109"/>
        <v>73</v>
      </c>
    </row>
    <row r="598" spans="1:19">
      <c r="A598" s="3520">
        <f>面积表!D593</f>
        <v>804</v>
      </c>
      <c r="B598" s="54">
        <f>面积表!E593</f>
        <v>49.74</v>
      </c>
      <c r="C598" s="3517">
        <f t="shared" si="100"/>
        <v>1</v>
      </c>
      <c r="D598" s="2806" t="s">
        <v>4020</v>
      </c>
      <c r="E598" s="3517">
        <f t="shared" si="101"/>
        <v>1</v>
      </c>
      <c r="F598" s="667" t="s">
        <v>3815</v>
      </c>
      <c r="G598" s="3517">
        <f t="shared" si="102"/>
        <v>1.02</v>
      </c>
      <c r="H598" s="667">
        <v>3</v>
      </c>
      <c r="I598" s="3517">
        <f t="shared" si="103"/>
        <v>1</v>
      </c>
      <c r="J598" s="667"/>
      <c r="K598" s="3517">
        <f t="shared" si="104"/>
        <v>1</v>
      </c>
      <c r="L598" s="667"/>
      <c r="M598" s="3517">
        <f t="shared" si="105"/>
        <v>1</v>
      </c>
      <c r="N598" s="667"/>
      <c r="O598" s="3517">
        <f t="shared" si="106"/>
        <v>1</v>
      </c>
      <c r="P598" s="667" t="s">
        <v>3552</v>
      </c>
      <c r="Q598" s="3517">
        <f t="shared" si="107"/>
        <v>1.0149999999999999</v>
      </c>
      <c r="R598" s="3518">
        <f t="shared" ca="1" si="108"/>
        <v>14691</v>
      </c>
      <c r="S598" s="955">
        <f t="shared" ca="1" si="109"/>
        <v>73</v>
      </c>
    </row>
    <row r="599" spans="1:19">
      <c r="A599" s="3520">
        <f>面积表!D594</f>
        <v>805</v>
      </c>
      <c r="B599" s="54">
        <f>面积表!E594</f>
        <v>49.74</v>
      </c>
      <c r="C599" s="3517">
        <f t="shared" si="100"/>
        <v>1</v>
      </c>
      <c r="D599" s="2806" t="s">
        <v>4020</v>
      </c>
      <c r="E599" s="3517">
        <f t="shared" si="101"/>
        <v>1</v>
      </c>
      <c r="F599" s="667" t="s">
        <v>3815</v>
      </c>
      <c r="G599" s="3517">
        <f t="shared" si="102"/>
        <v>1.02</v>
      </c>
      <c r="H599" s="667">
        <v>3</v>
      </c>
      <c r="I599" s="3517">
        <f t="shared" si="103"/>
        <v>1</v>
      </c>
      <c r="J599" s="667"/>
      <c r="K599" s="3517">
        <f t="shared" si="104"/>
        <v>1</v>
      </c>
      <c r="L599" s="667"/>
      <c r="M599" s="3517">
        <f t="shared" si="105"/>
        <v>1</v>
      </c>
      <c r="N599" s="667"/>
      <c r="O599" s="3517">
        <f t="shared" si="106"/>
        <v>1</v>
      </c>
      <c r="P599" s="667" t="s">
        <v>3552</v>
      </c>
      <c r="Q599" s="3517">
        <f t="shared" si="107"/>
        <v>1.0149999999999999</v>
      </c>
      <c r="R599" s="3518">
        <f t="shared" ca="1" si="108"/>
        <v>14691</v>
      </c>
      <c r="S599" s="955">
        <f t="shared" ca="1" si="109"/>
        <v>73</v>
      </c>
    </row>
    <row r="600" spans="1:19">
      <c r="A600" s="3520">
        <f>面积表!D595</f>
        <v>806</v>
      </c>
      <c r="B600" s="54">
        <f>面积表!E595</f>
        <v>49.74</v>
      </c>
      <c r="C600" s="3517">
        <f t="shared" si="100"/>
        <v>1</v>
      </c>
      <c r="D600" s="2806" t="s">
        <v>4020</v>
      </c>
      <c r="E600" s="3517">
        <f t="shared" si="101"/>
        <v>1</v>
      </c>
      <c r="F600" s="667" t="s">
        <v>3815</v>
      </c>
      <c r="G600" s="3517">
        <f t="shared" si="102"/>
        <v>1.02</v>
      </c>
      <c r="H600" s="667">
        <v>3</v>
      </c>
      <c r="I600" s="3517">
        <f t="shared" si="103"/>
        <v>1</v>
      </c>
      <c r="J600" s="667"/>
      <c r="K600" s="3517">
        <f t="shared" si="104"/>
        <v>1</v>
      </c>
      <c r="L600" s="667"/>
      <c r="M600" s="3517">
        <f t="shared" si="105"/>
        <v>1</v>
      </c>
      <c r="N600" s="667"/>
      <c r="O600" s="3517">
        <f t="shared" si="106"/>
        <v>1</v>
      </c>
      <c r="P600" s="667" t="s">
        <v>3552</v>
      </c>
      <c r="Q600" s="3517">
        <f t="shared" si="107"/>
        <v>1.0149999999999999</v>
      </c>
      <c r="R600" s="3518">
        <f t="shared" ca="1" si="108"/>
        <v>14691</v>
      </c>
      <c r="S600" s="955">
        <f t="shared" ca="1" si="109"/>
        <v>73</v>
      </c>
    </row>
    <row r="601" spans="1:19">
      <c r="A601" s="3520">
        <f>面积表!D596</f>
        <v>807</v>
      </c>
      <c r="B601" s="54">
        <f>面积表!E596</f>
        <v>49.74</v>
      </c>
      <c r="C601" s="3517">
        <f t="shared" si="100"/>
        <v>1</v>
      </c>
      <c r="D601" s="2806" t="s">
        <v>4020</v>
      </c>
      <c r="E601" s="3517">
        <f t="shared" si="101"/>
        <v>1</v>
      </c>
      <c r="F601" s="667" t="s">
        <v>3815</v>
      </c>
      <c r="G601" s="3517">
        <f t="shared" si="102"/>
        <v>1.02</v>
      </c>
      <c r="H601" s="667">
        <v>3</v>
      </c>
      <c r="I601" s="3517">
        <f t="shared" si="103"/>
        <v>1</v>
      </c>
      <c r="J601" s="667"/>
      <c r="K601" s="3517">
        <f t="shared" si="104"/>
        <v>1</v>
      </c>
      <c r="L601" s="667"/>
      <c r="M601" s="3517">
        <f t="shared" si="105"/>
        <v>1</v>
      </c>
      <c r="N601" s="667"/>
      <c r="O601" s="3517">
        <f t="shared" si="106"/>
        <v>1</v>
      </c>
      <c r="P601" s="667" t="s">
        <v>3552</v>
      </c>
      <c r="Q601" s="3517">
        <f t="shared" si="107"/>
        <v>1.0149999999999999</v>
      </c>
      <c r="R601" s="3518">
        <f t="shared" ca="1" si="108"/>
        <v>14691</v>
      </c>
      <c r="S601" s="955">
        <f t="shared" ca="1" si="109"/>
        <v>73</v>
      </c>
    </row>
    <row r="602" spans="1:19">
      <c r="A602" s="3520">
        <f>面积表!D597</f>
        <v>808</v>
      </c>
      <c r="B602" s="54">
        <f>面积表!E597</f>
        <v>49.74</v>
      </c>
      <c r="C602" s="3517">
        <f t="shared" si="100"/>
        <v>1</v>
      </c>
      <c r="D602" s="2806" t="s">
        <v>4020</v>
      </c>
      <c r="E602" s="3517">
        <f t="shared" si="101"/>
        <v>1</v>
      </c>
      <c r="F602" s="667" t="s">
        <v>3815</v>
      </c>
      <c r="G602" s="3517">
        <f t="shared" si="102"/>
        <v>1.02</v>
      </c>
      <c r="H602" s="667">
        <v>3</v>
      </c>
      <c r="I602" s="3517">
        <f t="shared" si="103"/>
        <v>1</v>
      </c>
      <c r="J602" s="667"/>
      <c r="K602" s="3517">
        <f t="shared" si="104"/>
        <v>1</v>
      </c>
      <c r="L602" s="667"/>
      <c r="M602" s="3517">
        <f t="shared" si="105"/>
        <v>1</v>
      </c>
      <c r="N602" s="667"/>
      <c r="O602" s="3517">
        <f t="shared" si="106"/>
        <v>1</v>
      </c>
      <c r="P602" s="667" t="s">
        <v>3552</v>
      </c>
      <c r="Q602" s="3517">
        <f t="shared" si="107"/>
        <v>1.0149999999999999</v>
      </c>
      <c r="R602" s="3518">
        <f t="shared" ca="1" si="108"/>
        <v>14691</v>
      </c>
      <c r="S602" s="955">
        <f t="shared" ca="1" si="109"/>
        <v>73</v>
      </c>
    </row>
    <row r="603" spans="1:19">
      <c r="A603" s="3520">
        <f>面积表!D598</f>
        <v>809</v>
      </c>
      <c r="B603" s="54">
        <f>面积表!E598</f>
        <v>49.74</v>
      </c>
      <c r="C603" s="3517">
        <f t="shared" si="100"/>
        <v>1</v>
      </c>
      <c r="D603" s="2806" t="s">
        <v>4020</v>
      </c>
      <c r="E603" s="3517">
        <f t="shared" si="101"/>
        <v>1</v>
      </c>
      <c r="F603" s="667" t="s">
        <v>3815</v>
      </c>
      <c r="G603" s="3517">
        <f t="shared" si="102"/>
        <v>1.02</v>
      </c>
      <c r="H603" s="667">
        <v>3</v>
      </c>
      <c r="I603" s="3517">
        <f t="shared" si="103"/>
        <v>1</v>
      </c>
      <c r="J603" s="667"/>
      <c r="K603" s="3517">
        <f t="shared" si="104"/>
        <v>1</v>
      </c>
      <c r="L603" s="667"/>
      <c r="M603" s="3517">
        <f t="shared" si="105"/>
        <v>1</v>
      </c>
      <c r="N603" s="667"/>
      <c r="O603" s="3517">
        <f t="shared" si="106"/>
        <v>1</v>
      </c>
      <c r="P603" s="667" t="s">
        <v>3552</v>
      </c>
      <c r="Q603" s="3517">
        <f t="shared" si="107"/>
        <v>1.0149999999999999</v>
      </c>
      <c r="R603" s="3518">
        <f t="shared" ca="1" si="108"/>
        <v>14691</v>
      </c>
      <c r="S603" s="955">
        <f t="shared" ca="1" si="109"/>
        <v>73</v>
      </c>
    </row>
    <row r="604" spans="1:19">
      <c r="A604" s="3520">
        <f>面积表!D599</f>
        <v>810</v>
      </c>
      <c r="B604" s="54">
        <f>面积表!E599</f>
        <v>49.74</v>
      </c>
      <c r="C604" s="3517">
        <f t="shared" si="100"/>
        <v>1</v>
      </c>
      <c r="D604" s="2806" t="s">
        <v>4020</v>
      </c>
      <c r="E604" s="3517">
        <f t="shared" si="101"/>
        <v>1</v>
      </c>
      <c r="F604" s="667" t="s">
        <v>3815</v>
      </c>
      <c r="G604" s="3517">
        <f t="shared" si="102"/>
        <v>1.02</v>
      </c>
      <c r="H604" s="667">
        <v>3</v>
      </c>
      <c r="I604" s="3517">
        <f t="shared" si="103"/>
        <v>1</v>
      </c>
      <c r="J604" s="667"/>
      <c r="K604" s="3517">
        <f t="shared" si="104"/>
        <v>1</v>
      </c>
      <c r="L604" s="667"/>
      <c r="M604" s="3517">
        <f t="shared" si="105"/>
        <v>1</v>
      </c>
      <c r="N604" s="667"/>
      <c r="O604" s="3517">
        <f t="shared" si="106"/>
        <v>1</v>
      </c>
      <c r="P604" s="667" t="s">
        <v>3552</v>
      </c>
      <c r="Q604" s="3517">
        <f t="shared" si="107"/>
        <v>1.0149999999999999</v>
      </c>
      <c r="R604" s="3518">
        <f t="shared" ca="1" si="108"/>
        <v>14691</v>
      </c>
      <c r="S604" s="955">
        <f t="shared" ca="1" si="109"/>
        <v>73</v>
      </c>
    </row>
    <row r="605" spans="1:19">
      <c r="A605" s="3520">
        <f>面积表!D600</f>
        <v>811</v>
      </c>
      <c r="B605" s="54">
        <f>面积表!E600</f>
        <v>49.74</v>
      </c>
      <c r="C605" s="3517">
        <f t="shared" si="100"/>
        <v>1</v>
      </c>
      <c r="D605" s="2806" t="s">
        <v>4020</v>
      </c>
      <c r="E605" s="3517">
        <f t="shared" si="101"/>
        <v>1</v>
      </c>
      <c r="F605" s="667" t="s">
        <v>3815</v>
      </c>
      <c r="G605" s="3517">
        <f t="shared" si="102"/>
        <v>1.02</v>
      </c>
      <c r="H605" s="667">
        <v>3</v>
      </c>
      <c r="I605" s="3517">
        <f t="shared" si="103"/>
        <v>1</v>
      </c>
      <c r="J605" s="667"/>
      <c r="K605" s="3517">
        <f t="shared" si="104"/>
        <v>1</v>
      </c>
      <c r="L605" s="667"/>
      <c r="M605" s="3517">
        <f t="shared" si="105"/>
        <v>1</v>
      </c>
      <c r="N605" s="667"/>
      <c r="O605" s="3517">
        <f t="shared" si="106"/>
        <v>1</v>
      </c>
      <c r="P605" s="667" t="s">
        <v>3552</v>
      </c>
      <c r="Q605" s="3517">
        <f t="shared" si="107"/>
        <v>1.0149999999999999</v>
      </c>
      <c r="R605" s="3518">
        <f t="shared" ca="1" si="108"/>
        <v>14691</v>
      </c>
      <c r="S605" s="955">
        <f t="shared" ca="1" si="109"/>
        <v>73</v>
      </c>
    </row>
    <row r="606" spans="1:19">
      <c r="A606" s="3520">
        <f>面积表!D601</f>
        <v>812</v>
      </c>
      <c r="B606" s="54">
        <f>面积表!E601</f>
        <v>49.74</v>
      </c>
      <c r="C606" s="3517">
        <f t="shared" si="100"/>
        <v>1</v>
      </c>
      <c r="D606" s="2806" t="s">
        <v>4020</v>
      </c>
      <c r="E606" s="3517">
        <f t="shared" si="101"/>
        <v>1</v>
      </c>
      <c r="F606" s="667" t="s">
        <v>3815</v>
      </c>
      <c r="G606" s="3517">
        <f t="shared" si="102"/>
        <v>1.02</v>
      </c>
      <c r="H606" s="667">
        <v>3</v>
      </c>
      <c r="I606" s="3517">
        <f t="shared" si="103"/>
        <v>1</v>
      </c>
      <c r="J606" s="667"/>
      <c r="K606" s="3517">
        <f t="shared" si="104"/>
        <v>1</v>
      </c>
      <c r="L606" s="667"/>
      <c r="M606" s="3517">
        <f t="shared" si="105"/>
        <v>1</v>
      </c>
      <c r="N606" s="667"/>
      <c r="O606" s="3517">
        <f t="shared" si="106"/>
        <v>1</v>
      </c>
      <c r="P606" s="667" t="s">
        <v>3552</v>
      </c>
      <c r="Q606" s="3517">
        <f t="shared" si="107"/>
        <v>1.0149999999999999</v>
      </c>
      <c r="R606" s="3518">
        <f t="shared" ca="1" si="108"/>
        <v>14691</v>
      </c>
      <c r="S606" s="955">
        <f t="shared" ca="1" si="109"/>
        <v>73</v>
      </c>
    </row>
    <row r="607" spans="1:19">
      <c r="A607" s="3520">
        <f>面积表!D602</f>
        <v>813</v>
      </c>
      <c r="B607" s="54">
        <f>面积表!E602</f>
        <v>49.74</v>
      </c>
      <c r="C607" s="3517">
        <f t="shared" si="100"/>
        <v>1</v>
      </c>
      <c r="D607" s="2806" t="s">
        <v>4020</v>
      </c>
      <c r="E607" s="3517">
        <f t="shared" si="101"/>
        <v>1</v>
      </c>
      <c r="F607" s="667" t="s">
        <v>3815</v>
      </c>
      <c r="G607" s="3517">
        <f t="shared" si="102"/>
        <v>1.02</v>
      </c>
      <c r="H607" s="667">
        <v>3</v>
      </c>
      <c r="I607" s="3517">
        <f t="shared" si="103"/>
        <v>1</v>
      </c>
      <c r="J607" s="667"/>
      <c r="K607" s="3517">
        <f t="shared" si="104"/>
        <v>1</v>
      </c>
      <c r="L607" s="667"/>
      <c r="M607" s="3517">
        <f t="shared" si="105"/>
        <v>1</v>
      </c>
      <c r="N607" s="667"/>
      <c r="O607" s="3517">
        <f t="shared" si="106"/>
        <v>1</v>
      </c>
      <c r="P607" s="667" t="s">
        <v>3552</v>
      </c>
      <c r="Q607" s="3517">
        <f t="shared" si="107"/>
        <v>1.0149999999999999</v>
      </c>
      <c r="R607" s="3518">
        <f t="shared" ca="1" si="108"/>
        <v>14691</v>
      </c>
      <c r="S607" s="955">
        <f t="shared" ca="1" si="109"/>
        <v>73</v>
      </c>
    </row>
    <row r="608" spans="1:19">
      <c r="A608" s="3520">
        <f>面积表!D603</f>
        <v>814</v>
      </c>
      <c r="B608" s="54">
        <f>面积表!E603</f>
        <v>49.74</v>
      </c>
      <c r="C608" s="3517">
        <f t="shared" si="100"/>
        <v>1</v>
      </c>
      <c r="D608" s="2806" t="s">
        <v>4020</v>
      </c>
      <c r="E608" s="3517">
        <f t="shared" si="101"/>
        <v>1</v>
      </c>
      <c r="F608" s="667" t="s">
        <v>3815</v>
      </c>
      <c r="G608" s="3517">
        <f t="shared" si="102"/>
        <v>1.02</v>
      </c>
      <c r="H608" s="667">
        <v>3</v>
      </c>
      <c r="I608" s="3517">
        <f t="shared" si="103"/>
        <v>1</v>
      </c>
      <c r="J608" s="667"/>
      <c r="K608" s="3517">
        <f t="shared" si="104"/>
        <v>1</v>
      </c>
      <c r="L608" s="667"/>
      <c r="M608" s="3517">
        <f t="shared" si="105"/>
        <v>1</v>
      </c>
      <c r="N608" s="667"/>
      <c r="O608" s="3517">
        <f t="shared" si="106"/>
        <v>1</v>
      </c>
      <c r="P608" s="667" t="s">
        <v>3552</v>
      </c>
      <c r="Q608" s="3517">
        <f t="shared" si="107"/>
        <v>1.0149999999999999</v>
      </c>
      <c r="R608" s="3518">
        <f t="shared" ca="1" si="108"/>
        <v>14691</v>
      </c>
      <c r="S608" s="955">
        <f t="shared" ca="1" si="109"/>
        <v>73</v>
      </c>
    </row>
    <row r="609" spans="1:19">
      <c r="A609" s="3520">
        <f>面积表!D604</f>
        <v>815</v>
      </c>
      <c r="B609" s="54">
        <f>面积表!E604</f>
        <v>68.94</v>
      </c>
      <c r="C609" s="3517">
        <f t="shared" si="100"/>
        <v>1.01</v>
      </c>
      <c r="D609" s="2806" t="s">
        <v>4020</v>
      </c>
      <c r="E609" s="3517">
        <f t="shared" si="101"/>
        <v>1</v>
      </c>
      <c r="F609" s="667" t="s">
        <v>3815</v>
      </c>
      <c r="G609" s="3517">
        <f t="shared" si="102"/>
        <v>1.02</v>
      </c>
      <c r="H609" s="667">
        <v>3</v>
      </c>
      <c r="I609" s="3517">
        <f t="shared" si="103"/>
        <v>1</v>
      </c>
      <c r="J609" s="667"/>
      <c r="K609" s="3517">
        <f t="shared" si="104"/>
        <v>1</v>
      </c>
      <c r="L609" s="667"/>
      <c r="M609" s="3517">
        <f t="shared" si="105"/>
        <v>1</v>
      </c>
      <c r="N609" s="667"/>
      <c r="O609" s="3517">
        <f t="shared" si="106"/>
        <v>1</v>
      </c>
      <c r="P609" s="667" t="s">
        <v>3552</v>
      </c>
      <c r="Q609" s="3517">
        <f t="shared" si="107"/>
        <v>1.0149999999999999</v>
      </c>
      <c r="R609" s="3518">
        <f t="shared" ca="1" si="108"/>
        <v>14838</v>
      </c>
      <c r="S609" s="955">
        <f t="shared" ca="1" si="109"/>
        <v>102</v>
      </c>
    </row>
    <row r="610" spans="1:19">
      <c r="A610" s="3520">
        <f>面积表!D605</f>
        <v>816</v>
      </c>
      <c r="B610" s="54">
        <f>面积表!E605</f>
        <v>38.19</v>
      </c>
      <c r="C610" s="3517">
        <f t="shared" si="100"/>
        <v>1</v>
      </c>
      <c r="D610" s="2806" t="s">
        <v>4020</v>
      </c>
      <c r="E610" s="3517">
        <f t="shared" si="101"/>
        <v>1</v>
      </c>
      <c r="F610" s="667" t="s">
        <v>3815</v>
      </c>
      <c r="G610" s="3517">
        <f t="shared" si="102"/>
        <v>1.02</v>
      </c>
      <c r="H610" s="667">
        <v>3</v>
      </c>
      <c r="I610" s="3517">
        <f t="shared" si="103"/>
        <v>1</v>
      </c>
      <c r="J610" s="667"/>
      <c r="K610" s="3517">
        <f t="shared" si="104"/>
        <v>1</v>
      </c>
      <c r="L610" s="667"/>
      <c r="M610" s="3517">
        <f t="shared" si="105"/>
        <v>1</v>
      </c>
      <c r="N610" s="667"/>
      <c r="O610" s="3517">
        <f t="shared" si="106"/>
        <v>1</v>
      </c>
      <c r="P610" s="667" t="s">
        <v>3552</v>
      </c>
      <c r="Q610" s="3517">
        <f t="shared" si="107"/>
        <v>1.0149999999999999</v>
      </c>
      <c r="R610" s="3518">
        <f t="shared" ca="1" si="108"/>
        <v>14691</v>
      </c>
      <c r="S610" s="955">
        <f t="shared" ca="1" si="109"/>
        <v>56</v>
      </c>
    </row>
    <row r="611" spans="1:19">
      <c r="A611" s="3520">
        <f>面积表!D606</f>
        <v>817</v>
      </c>
      <c r="B611" s="54">
        <f>面积表!E606</f>
        <v>41.5</v>
      </c>
      <c r="C611" s="3517">
        <f t="shared" si="100"/>
        <v>1</v>
      </c>
      <c r="D611" s="2806" t="s">
        <v>4020</v>
      </c>
      <c r="E611" s="3517">
        <f t="shared" si="101"/>
        <v>1</v>
      </c>
      <c r="F611" s="667" t="s">
        <v>3815</v>
      </c>
      <c r="G611" s="3517">
        <f t="shared" si="102"/>
        <v>1.02</v>
      </c>
      <c r="H611" s="667">
        <v>3</v>
      </c>
      <c r="I611" s="3517">
        <f t="shared" si="103"/>
        <v>1</v>
      </c>
      <c r="J611" s="667"/>
      <c r="K611" s="3517">
        <f t="shared" si="104"/>
        <v>1</v>
      </c>
      <c r="L611" s="667"/>
      <c r="M611" s="3517">
        <f t="shared" si="105"/>
        <v>1</v>
      </c>
      <c r="N611" s="667"/>
      <c r="O611" s="3517">
        <f t="shared" si="106"/>
        <v>1</v>
      </c>
      <c r="P611" s="667" t="s">
        <v>3552</v>
      </c>
      <c r="Q611" s="3517">
        <f t="shared" si="107"/>
        <v>1.0149999999999999</v>
      </c>
      <c r="R611" s="3518">
        <f t="shared" ca="1" si="108"/>
        <v>14691</v>
      </c>
      <c r="S611" s="955">
        <f t="shared" ca="1" si="109"/>
        <v>61</v>
      </c>
    </row>
    <row r="612" spans="1:19">
      <c r="A612" s="3520">
        <f>面积表!D607</f>
        <v>818</v>
      </c>
      <c r="B612" s="54">
        <f>面积表!E607</f>
        <v>44.19</v>
      </c>
      <c r="C612" s="3517">
        <f t="shared" si="100"/>
        <v>1</v>
      </c>
      <c r="D612" s="2806" t="s">
        <v>4020</v>
      </c>
      <c r="E612" s="3517">
        <f t="shared" si="101"/>
        <v>1</v>
      </c>
      <c r="F612" s="667" t="s">
        <v>3815</v>
      </c>
      <c r="G612" s="3517">
        <f t="shared" si="102"/>
        <v>1.02</v>
      </c>
      <c r="H612" s="667">
        <v>3</v>
      </c>
      <c r="I612" s="3517">
        <f t="shared" si="103"/>
        <v>1</v>
      </c>
      <c r="J612" s="667"/>
      <c r="K612" s="3517">
        <f t="shared" si="104"/>
        <v>1</v>
      </c>
      <c r="L612" s="667"/>
      <c r="M612" s="3517">
        <f t="shared" si="105"/>
        <v>1</v>
      </c>
      <c r="N612" s="667"/>
      <c r="O612" s="3517">
        <f t="shared" si="106"/>
        <v>1</v>
      </c>
      <c r="P612" s="667" t="s">
        <v>3552</v>
      </c>
      <c r="Q612" s="3517">
        <f t="shared" si="107"/>
        <v>1.0149999999999999</v>
      </c>
      <c r="R612" s="3518">
        <f t="shared" ca="1" si="108"/>
        <v>14691</v>
      </c>
      <c r="S612" s="955">
        <f t="shared" ca="1" si="109"/>
        <v>65</v>
      </c>
    </row>
    <row r="613" spans="1:19">
      <c r="A613" s="3520">
        <f>面积表!D608</f>
        <v>819</v>
      </c>
      <c r="B613" s="54">
        <f>面积表!E608</f>
        <v>46.28</v>
      </c>
      <c r="C613" s="3517">
        <f t="shared" si="100"/>
        <v>1</v>
      </c>
      <c r="D613" s="2806" t="s">
        <v>4020</v>
      </c>
      <c r="E613" s="3517">
        <f t="shared" si="101"/>
        <v>1</v>
      </c>
      <c r="F613" s="667" t="s">
        <v>3815</v>
      </c>
      <c r="G613" s="3517">
        <f t="shared" si="102"/>
        <v>1.02</v>
      </c>
      <c r="H613" s="667">
        <v>3</v>
      </c>
      <c r="I613" s="3517">
        <f t="shared" si="103"/>
        <v>1</v>
      </c>
      <c r="J613" s="667"/>
      <c r="K613" s="3517">
        <f t="shared" si="104"/>
        <v>1</v>
      </c>
      <c r="L613" s="667"/>
      <c r="M613" s="3517">
        <f t="shared" si="105"/>
        <v>1</v>
      </c>
      <c r="N613" s="667"/>
      <c r="O613" s="3517">
        <f t="shared" si="106"/>
        <v>1</v>
      </c>
      <c r="P613" s="667" t="s">
        <v>3552</v>
      </c>
      <c r="Q613" s="3517">
        <f t="shared" si="107"/>
        <v>1.0149999999999999</v>
      </c>
      <c r="R613" s="3518">
        <f t="shared" ca="1" si="108"/>
        <v>14691</v>
      </c>
      <c r="S613" s="955">
        <f t="shared" ca="1" si="109"/>
        <v>68</v>
      </c>
    </row>
    <row r="614" spans="1:19">
      <c r="A614" s="3520">
        <f>面积表!D609</f>
        <v>820</v>
      </c>
      <c r="B614" s="54">
        <f>面积表!E609</f>
        <v>47.76</v>
      </c>
      <c r="C614" s="3517">
        <f t="shared" si="100"/>
        <v>1</v>
      </c>
      <c r="D614" s="2806" t="s">
        <v>4020</v>
      </c>
      <c r="E614" s="3517">
        <f t="shared" si="101"/>
        <v>1</v>
      </c>
      <c r="F614" s="667" t="s">
        <v>3815</v>
      </c>
      <c r="G614" s="3517">
        <f t="shared" si="102"/>
        <v>1.02</v>
      </c>
      <c r="H614" s="667">
        <v>3</v>
      </c>
      <c r="I614" s="3517">
        <f t="shared" si="103"/>
        <v>1</v>
      </c>
      <c r="J614" s="667"/>
      <c r="K614" s="3517">
        <f t="shared" si="104"/>
        <v>1</v>
      </c>
      <c r="L614" s="667"/>
      <c r="M614" s="3517">
        <f t="shared" si="105"/>
        <v>1</v>
      </c>
      <c r="N614" s="667"/>
      <c r="O614" s="3517">
        <f t="shared" si="106"/>
        <v>1</v>
      </c>
      <c r="P614" s="667" t="s">
        <v>3552</v>
      </c>
      <c r="Q614" s="3517">
        <f t="shared" si="107"/>
        <v>1.0149999999999999</v>
      </c>
      <c r="R614" s="3518">
        <f t="shared" ca="1" si="108"/>
        <v>14691</v>
      </c>
      <c r="S614" s="955">
        <f t="shared" ca="1" si="109"/>
        <v>70</v>
      </c>
    </row>
    <row r="615" spans="1:19">
      <c r="A615" s="3520">
        <f>面积表!D610</f>
        <v>821</v>
      </c>
      <c r="B615" s="54">
        <f>面积表!E610</f>
        <v>48.71</v>
      </c>
      <c r="C615" s="3517">
        <f t="shared" si="100"/>
        <v>1</v>
      </c>
      <c r="D615" s="2806" t="s">
        <v>4020</v>
      </c>
      <c r="E615" s="3517">
        <f t="shared" si="101"/>
        <v>1</v>
      </c>
      <c r="F615" s="667" t="s">
        <v>3815</v>
      </c>
      <c r="G615" s="3517">
        <f t="shared" si="102"/>
        <v>1.02</v>
      </c>
      <c r="H615" s="667">
        <v>3</v>
      </c>
      <c r="I615" s="3517">
        <f t="shared" si="103"/>
        <v>1</v>
      </c>
      <c r="J615" s="667"/>
      <c r="K615" s="3517">
        <f t="shared" si="104"/>
        <v>1</v>
      </c>
      <c r="L615" s="667"/>
      <c r="M615" s="3517">
        <f t="shared" si="105"/>
        <v>1</v>
      </c>
      <c r="N615" s="667"/>
      <c r="O615" s="3517">
        <f t="shared" si="106"/>
        <v>1</v>
      </c>
      <c r="P615" s="667" t="s">
        <v>3552</v>
      </c>
      <c r="Q615" s="3517">
        <f t="shared" si="107"/>
        <v>1.0149999999999999</v>
      </c>
      <c r="R615" s="3518">
        <f t="shared" ca="1" si="108"/>
        <v>14691</v>
      </c>
      <c r="S615" s="955">
        <f t="shared" ca="1" si="109"/>
        <v>72</v>
      </c>
    </row>
    <row r="616" spans="1:19">
      <c r="A616" s="3520">
        <f>面积表!D611</f>
        <v>822</v>
      </c>
      <c r="B616" s="54">
        <f>面积表!E611</f>
        <v>49</v>
      </c>
      <c r="C616" s="3517">
        <f t="shared" si="100"/>
        <v>1</v>
      </c>
      <c r="D616" s="2806" t="s">
        <v>4020</v>
      </c>
      <c r="E616" s="3517">
        <f t="shared" si="101"/>
        <v>1</v>
      </c>
      <c r="F616" s="667" t="s">
        <v>3815</v>
      </c>
      <c r="G616" s="3517">
        <f t="shared" si="102"/>
        <v>1.02</v>
      </c>
      <c r="H616" s="667">
        <v>3</v>
      </c>
      <c r="I616" s="3517">
        <f t="shared" si="103"/>
        <v>1</v>
      </c>
      <c r="J616" s="667"/>
      <c r="K616" s="3517">
        <f t="shared" si="104"/>
        <v>1</v>
      </c>
      <c r="L616" s="667"/>
      <c r="M616" s="3517">
        <f t="shared" si="105"/>
        <v>1</v>
      </c>
      <c r="N616" s="667"/>
      <c r="O616" s="3517">
        <f t="shared" si="106"/>
        <v>1</v>
      </c>
      <c r="P616" s="667" t="s">
        <v>3552</v>
      </c>
      <c r="Q616" s="3517">
        <f t="shared" si="107"/>
        <v>1.0149999999999999</v>
      </c>
      <c r="R616" s="3518">
        <f t="shared" ca="1" si="108"/>
        <v>14691</v>
      </c>
      <c r="S616" s="955">
        <f t="shared" ca="1" si="109"/>
        <v>72</v>
      </c>
    </row>
    <row r="617" spans="1:19">
      <c r="A617" s="3520">
        <f>面积表!D612</f>
        <v>823</v>
      </c>
      <c r="B617" s="54">
        <f>面积表!E612</f>
        <v>48.7</v>
      </c>
      <c r="C617" s="3517">
        <f t="shared" si="100"/>
        <v>1</v>
      </c>
      <c r="D617" s="2806" t="s">
        <v>4020</v>
      </c>
      <c r="E617" s="3517">
        <f t="shared" si="101"/>
        <v>1</v>
      </c>
      <c r="F617" s="667" t="s">
        <v>3815</v>
      </c>
      <c r="G617" s="3517">
        <f t="shared" si="102"/>
        <v>1.02</v>
      </c>
      <c r="H617" s="667">
        <v>3</v>
      </c>
      <c r="I617" s="3517">
        <f t="shared" si="103"/>
        <v>1</v>
      </c>
      <c r="J617" s="667"/>
      <c r="K617" s="3517">
        <f t="shared" si="104"/>
        <v>1</v>
      </c>
      <c r="L617" s="667"/>
      <c r="M617" s="3517">
        <f t="shared" si="105"/>
        <v>1</v>
      </c>
      <c r="N617" s="667"/>
      <c r="O617" s="3517">
        <f t="shared" si="106"/>
        <v>1</v>
      </c>
      <c r="P617" s="667" t="s">
        <v>3552</v>
      </c>
      <c r="Q617" s="3517">
        <f t="shared" si="107"/>
        <v>1.0149999999999999</v>
      </c>
      <c r="R617" s="3518">
        <f t="shared" ca="1" si="108"/>
        <v>14691</v>
      </c>
      <c r="S617" s="955">
        <f t="shared" ca="1" si="109"/>
        <v>72</v>
      </c>
    </row>
    <row r="618" spans="1:19">
      <c r="A618" s="3520">
        <f>面积表!D613</f>
        <v>824</v>
      </c>
      <c r="B618" s="54">
        <f>面积表!E613</f>
        <v>73.150000000000006</v>
      </c>
      <c r="C618" s="3517">
        <f t="shared" si="100"/>
        <v>1.01</v>
      </c>
      <c r="D618" s="2806" t="s">
        <v>4020</v>
      </c>
      <c r="E618" s="3517">
        <f t="shared" si="101"/>
        <v>1</v>
      </c>
      <c r="F618" s="667" t="s">
        <v>3815</v>
      </c>
      <c r="G618" s="3517">
        <f t="shared" si="102"/>
        <v>1.02</v>
      </c>
      <c r="H618" s="667">
        <v>3</v>
      </c>
      <c r="I618" s="3517">
        <f t="shared" si="103"/>
        <v>1</v>
      </c>
      <c r="J618" s="667"/>
      <c r="K618" s="3517">
        <f t="shared" si="104"/>
        <v>1</v>
      </c>
      <c r="L618" s="667"/>
      <c r="M618" s="3517">
        <f t="shared" si="105"/>
        <v>1</v>
      </c>
      <c r="N618" s="667"/>
      <c r="O618" s="3517">
        <f t="shared" si="106"/>
        <v>1</v>
      </c>
      <c r="P618" s="667" t="s">
        <v>3552</v>
      </c>
      <c r="Q618" s="3517">
        <f t="shared" si="107"/>
        <v>1.0149999999999999</v>
      </c>
      <c r="R618" s="3518">
        <f t="shared" ca="1" si="108"/>
        <v>14838</v>
      </c>
      <c r="S618" s="955">
        <f t="shared" ca="1" si="109"/>
        <v>109</v>
      </c>
    </row>
    <row r="619" spans="1:19">
      <c r="A619" s="3520">
        <f>面积表!D614</f>
        <v>901</v>
      </c>
      <c r="B619" s="54">
        <f>面积表!E614</f>
        <v>50.15</v>
      </c>
      <c r="C619" s="3517">
        <f t="shared" si="100"/>
        <v>1</v>
      </c>
      <c r="D619" s="2806" t="s">
        <v>4020</v>
      </c>
      <c r="E619" s="3517">
        <f t="shared" si="101"/>
        <v>1</v>
      </c>
      <c r="F619" s="667" t="s">
        <v>3815</v>
      </c>
      <c r="G619" s="3517">
        <f t="shared" si="102"/>
        <v>1.02</v>
      </c>
      <c r="H619" s="667">
        <v>3</v>
      </c>
      <c r="I619" s="3517">
        <f t="shared" si="103"/>
        <v>1</v>
      </c>
      <c r="J619" s="667"/>
      <c r="K619" s="3517">
        <f t="shared" si="104"/>
        <v>1</v>
      </c>
      <c r="L619" s="667"/>
      <c r="M619" s="3517">
        <f t="shared" si="105"/>
        <v>1</v>
      </c>
      <c r="N619" s="667"/>
      <c r="O619" s="3517">
        <f t="shared" si="106"/>
        <v>1</v>
      </c>
      <c r="P619" s="667" t="s">
        <v>3552</v>
      </c>
      <c r="Q619" s="3517">
        <f t="shared" si="107"/>
        <v>1.0149999999999999</v>
      </c>
      <c r="R619" s="3518">
        <f t="shared" ca="1" si="108"/>
        <v>14691</v>
      </c>
      <c r="S619" s="955">
        <f t="shared" ca="1" si="109"/>
        <v>74</v>
      </c>
    </row>
    <row r="620" spans="1:19">
      <c r="A620" s="3520">
        <f>面积表!D615</f>
        <v>902</v>
      </c>
      <c r="B620" s="54">
        <f>面积表!E615</f>
        <v>49.74</v>
      </c>
      <c r="C620" s="3517">
        <f t="shared" si="100"/>
        <v>1</v>
      </c>
      <c r="D620" s="2806" t="s">
        <v>4020</v>
      </c>
      <c r="E620" s="3517">
        <f t="shared" si="101"/>
        <v>1</v>
      </c>
      <c r="F620" s="667" t="s">
        <v>3815</v>
      </c>
      <c r="G620" s="3517">
        <f t="shared" si="102"/>
        <v>1.02</v>
      </c>
      <c r="H620" s="667">
        <v>3</v>
      </c>
      <c r="I620" s="3517">
        <f t="shared" si="103"/>
        <v>1</v>
      </c>
      <c r="J620" s="667"/>
      <c r="K620" s="3517">
        <f t="shared" si="104"/>
        <v>1</v>
      </c>
      <c r="L620" s="667"/>
      <c r="M620" s="3517">
        <f t="shared" si="105"/>
        <v>1</v>
      </c>
      <c r="N620" s="667"/>
      <c r="O620" s="3517">
        <f t="shared" si="106"/>
        <v>1</v>
      </c>
      <c r="P620" s="667" t="s">
        <v>3552</v>
      </c>
      <c r="Q620" s="3517">
        <f t="shared" si="107"/>
        <v>1.0149999999999999</v>
      </c>
      <c r="R620" s="3518">
        <f t="shared" ca="1" si="108"/>
        <v>14691</v>
      </c>
      <c r="S620" s="955">
        <f t="shared" ca="1" si="109"/>
        <v>73</v>
      </c>
    </row>
    <row r="621" spans="1:19">
      <c r="A621" s="3520">
        <f>面积表!D616</f>
        <v>903</v>
      </c>
      <c r="B621" s="54">
        <f>面积表!E616</f>
        <v>49.74</v>
      </c>
      <c r="C621" s="3517">
        <f t="shared" si="100"/>
        <v>1</v>
      </c>
      <c r="D621" s="2806" t="s">
        <v>4020</v>
      </c>
      <c r="E621" s="3517">
        <f t="shared" si="101"/>
        <v>1</v>
      </c>
      <c r="F621" s="667" t="s">
        <v>3815</v>
      </c>
      <c r="G621" s="3517">
        <f t="shared" si="102"/>
        <v>1.02</v>
      </c>
      <c r="H621" s="667">
        <v>3</v>
      </c>
      <c r="I621" s="3517">
        <f t="shared" si="103"/>
        <v>1</v>
      </c>
      <c r="J621" s="667"/>
      <c r="K621" s="3517">
        <f t="shared" si="104"/>
        <v>1</v>
      </c>
      <c r="L621" s="667"/>
      <c r="M621" s="3517">
        <f t="shared" si="105"/>
        <v>1</v>
      </c>
      <c r="N621" s="667"/>
      <c r="O621" s="3517">
        <f t="shared" si="106"/>
        <v>1</v>
      </c>
      <c r="P621" s="667" t="s">
        <v>3552</v>
      </c>
      <c r="Q621" s="3517">
        <f t="shared" si="107"/>
        <v>1.0149999999999999</v>
      </c>
      <c r="R621" s="3518">
        <f t="shared" ca="1" si="108"/>
        <v>14691</v>
      </c>
      <c r="S621" s="955">
        <f t="shared" ca="1" si="109"/>
        <v>73</v>
      </c>
    </row>
    <row r="622" spans="1:19">
      <c r="A622" s="3520">
        <f>面积表!D617</f>
        <v>904</v>
      </c>
      <c r="B622" s="54">
        <f>面积表!E617</f>
        <v>49.74</v>
      </c>
      <c r="C622" s="3517">
        <f t="shared" si="100"/>
        <v>1</v>
      </c>
      <c r="D622" s="2806" t="s">
        <v>4020</v>
      </c>
      <c r="E622" s="3517">
        <f t="shared" si="101"/>
        <v>1</v>
      </c>
      <c r="F622" s="667" t="s">
        <v>3815</v>
      </c>
      <c r="G622" s="3517">
        <f t="shared" si="102"/>
        <v>1.02</v>
      </c>
      <c r="H622" s="667">
        <v>3</v>
      </c>
      <c r="I622" s="3517">
        <f t="shared" si="103"/>
        <v>1</v>
      </c>
      <c r="J622" s="667"/>
      <c r="K622" s="3517">
        <f t="shared" si="104"/>
        <v>1</v>
      </c>
      <c r="L622" s="667"/>
      <c r="M622" s="3517">
        <f t="shared" si="105"/>
        <v>1</v>
      </c>
      <c r="N622" s="667"/>
      <c r="O622" s="3517">
        <f t="shared" si="106"/>
        <v>1</v>
      </c>
      <c r="P622" s="667" t="s">
        <v>3552</v>
      </c>
      <c r="Q622" s="3517">
        <f t="shared" si="107"/>
        <v>1.0149999999999999</v>
      </c>
      <c r="R622" s="3518">
        <f t="shared" ca="1" si="108"/>
        <v>14691</v>
      </c>
      <c r="S622" s="955">
        <f t="shared" ca="1" si="109"/>
        <v>73</v>
      </c>
    </row>
    <row r="623" spans="1:19">
      <c r="A623" s="3520">
        <f>面积表!D618</f>
        <v>905</v>
      </c>
      <c r="B623" s="54">
        <f>面积表!E618</f>
        <v>49.74</v>
      </c>
      <c r="C623" s="3517">
        <f t="shared" si="100"/>
        <v>1</v>
      </c>
      <c r="D623" s="2806" t="s">
        <v>4020</v>
      </c>
      <c r="E623" s="3517">
        <f t="shared" si="101"/>
        <v>1</v>
      </c>
      <c r="F623" s="667" t="s">
        <v>3815</v>
      </c>
      <c r="G623" s="3517">
        <f t="shared" si="102"/>
        <v>1.02</v>
      </c>
      <c r="H623" s="667">
        <v>3</v>
      </c>
      <c r="I623" s="3517">
        <f t="shared" si="103"/>
        <v>1</v>
      </c>
      <c r="J623" s="667"/>
      <c r="K623" s="3517">
        <f t="shared" si="104"/>
        <v>1</v>
      </c>
      <c r="L623" s="667"/>
      <c r="M623" s="3517">
        <f t="shared" si="105"/>
        <v>1</v>
      </c>
      <c r="N623" s="667"/>
      <c r="O623" s="3517">
        <f t="shared" si="106"/>
        <v>1</v>
      </c>
      <c r="P623" s="667" t="s">
        <v>3552</v>
      </c>
      <c r="Q623" s="3517">
        <f t="shared" si="107"/>
        <v>1.0149999999999999</v>
      </c>
      <c r="R623" s="3518">
        <f t="shared" ca="1" si="108"/>
        <v>14691</v>
      </c>
      <c r="S623" s="955">
        <f t="shared" ca="1" si="109"/>
        <v>73</v>
      </c>
    </row>
    <row r="624" spans="1:19">
      <c r="A624" s="3520">
        <f>面积表!D619</f>
        <v>906</v>
      </c>
      <c r="B624" s="54">
        <f>面积表!E619</f>
        <v>49.74</v>
      </c>
      <c r="C624" s="3517">
        <f t="shared" si="100"/>
        <v>1</v>
      </c>
      <c r="D624" s="2806" t="s">
        <v>4020</v>
      </c>
      <c r="E624" s="3517">
        <f t="shared" si="101"/>
        <v>1</v>
      </c>
      <c r="F624" s="667" t="s">
        <v>3815</v>
      </c>
      <c r="G624" s="3517">
        <f t="shared" si="102"/>
        <v>1.02</v>
      </c>
      <c r="H624" s="667">
        <v>3</v>
      </c>
      <c r="I624" s="3517">
        <f t="shared" si="103"/>
        <v>1</v>
      </c>
      <c r="J624" s="667"/>
      <c r="K624" s="3517">
        <f t="shared" si="104"/>
        <v>1</v>
      </c>
      <c r="L624" s="667"/>
      <c r="M624" s="3517">
        <f t="shared" si="105"/>
        <v>1</v>
      </c>
      <c r="N624" s="667"/>
      <c r="O624" s="3517">
        <f t="shared" si="106"/>
        <v>1</v>
      </c>
      <c r="P624" s="667" t="s">
        <v>3552</v>
      </c>
      <c r="Q624" s="3517">
        <f t="shared" si="107"/>
        <v>1.0149999999999999</v>
      </c>
      <c r="R624" s="3518">
        <f t="shared" ca="1" si="108"/>
        <v>14691</v>
      </c>
      <c r="S624" s="955">
        <f t="shared" ca="1" si="109"/>
        <v>73</v>
      </c>
    </row>
    <row r="625" spans="1:19">
      <c r="A625" s="3520">
        <f>面积表!D620</f>
        <v>907</v>
      </c>
      <c r="B625" s="54">
        <f>面积表!E620</f>
        <v>49.74</v>
      </c>
      <c r="C625" s="3517">
        <f t="shared" si="100"/>
        <v>1</v>
      </c>
      <c r="D625" s="2806" t="s">
        <v>4020</v>
      </c>
      <c r="E625" s="3517">
        <f t="shared" si="101"/>
        <v>1</v>
      </c>
      <c r="F625" s="667" t="s">
        <v>3815</v>
      </c>
      <c r="G625" s="3517">
        <f t="shared" si="102"/>
        <v>1.02</v>
      </c>
      <c r="H625" s="667">
        <v>3</v>
      </c>
      <c r="I625" s="3517">
        <f t="shared" si="103"/>
        <v>1</v>
      </c>
      <c r="J625" s="667"/>
      <c r="K625" s="3517">
        <f t="shared" si="104"/>
        <v>1</v>
      </c>
      <c r="L625" s="667"/>
      <c r="M625" s="3517">
        <f t="shared" si="105"/>
        <v>1</v>
      </c>
      <c r="N625" s="667"/>
      <c r="O625" s="3517">
        <f t="shared" si="106"/>
        <v>1</v>
      </c>
      <c r="P625" s="667" t="s">
        <v>3552</v>
      </c>
      <c r="Q625" s="3517">
        <f t="shared" si="107"/>
        <v>1.0149999999999999</v>
      </c>
      <c r="R625" s="3518">
        <f t="shared" ca="1" si="108"/>
        <v>14691</v>
      </c>
      <c r="S625" s="955">
        <f t="shared" ca="1" si="109"/>
        <v>73</v>
      </c>
    </row>
    <row r="626" spans="1:19">
      <c r="A626" s="3520">
        <f>面积表!D621</f>
        <v>908</v>
      </c>
      <c r="B626" s="54">
        <f>面积表!E621</f>
        <v>49.74</v>
      </c>
      <c r="C626" s="3517">
        <f t="shared" si="100"/>
        <v>1</v>
      </c>
      <c r="D626" s="2806" t="s">
        <v>4020</v>
      </c>
      <c r="E626" s="3517">
        <f t="shared" si="101"/>
        <v>1</v>
      </c>
      <c r="F626" s="667" t="s">
        <v>3815</v>
      </c>
      <c r="G626" s="3517">
        <f t="shared" si="102"/>
        <v>1.02</v>
      </c>
      <c r="H626" s="667">
        <v>3</v>
      </c>
      <c r="I626" s="3517">
        <f t="shared" si="103"/>
        <v>1</v>
      </c>
      <c r="J626" s="667"/>
      <c r="K626" s="3517">
        <f t="shared" si="104"/>
        <v>1</v>
      </c>
      <c r="L626" s="667"/>
      <c r="M626" s="3517">
        <f t="shared" si="105"/>
        <v>1</v>
      </c>
      <c r="N626" s="667"/>
      <c r="O626" s="3517">
        <f t="shared" si="106"/>
        <v>1</v>
      </c>
      <c r="P626" s="667" t="s">
        <v>3552</v>
      </c>
      <c r="Q626" s="3517">
        <f t="shared" si="107"/>
        <v>1.0149999999999999</v>
      </c>
      <c r="R626" s="3518">
        <f t="shared" ca="1" si="108"/>
        <v>14691</v>
      </c>
      <c r="S626" s="955">
        <f t="shared" ca="1" si="109"/>
        <v>73</v>
      </c>
    </row>
    <row r="627" spans="1:19">
      <c r="A627" s="3520">
        <f>面积表!D622</f>
        <v>909</v>
      </c>
      <c r="B627" s="54">
        <f>面积表!E622</f>
        <v>49.74</v>
      </c>
      <c r="C627" s="3517">
        <f t="shared" si="100"/>
        <v>1</v>
      </c>
      <c r="D627" s="2806" t="s">
        <v>4020</v>
      </c>
      <c r="E627" s="3517">
        <f t="shared" si="101"/>
        <v>1</v>
      </c>
      <c r="F627" s="667" t="s">
        <v>3815</v>
      </c>
      <c r="G627" s="3517">
        <f t="shared" si="102"/>
        <v>1.02</v>
      </c>
      <c r="H627" s="667">
        <v>3</v>
      </c>
      <c r="I627" s="3517">
        <f t="shared" si="103"/>
        <v>1</v>
      </c>
      <c r="J627" s="667"/>
      <c r="K627" s="3517">
        <f t="shared" si="104"/>
        <v>1</v>
      </c>
      <c r="L627" s="667"/>
      <c r="M627" s="3517">
        <f t="shared" si="105"/>
        <v>1</v>
      </c>
      <c r="N627" s="667"/>
      <c r="O627" s="3517">
        <f t="shared" si="106"/>
        <v>1</v>
      </c>
      <c r="P627" s="667" t="s">
        <v>3552</v>
      </c>
      <c r="Q627" s="3517">
        <f t="shared" si="107"/>
        <v>1.0149999999999999</v>
      </c>
      <c r="R627" s="3518">
        <f t="shared" ca="1" si="108"/>
        <v>14691</v>
      </c>
      <c r="S627" s="955">
        <f t="shared" ca="1" si="109"/>
        <v>73</v>
      </c>
    </row>
    <row r="628" spans="1:19">
      <c r="A628" s="3520">
        <f>面积表!D623</f>
        <v>910</v>
      </c>
      <c r="B628" s="54">
        <f>面积表!E623</f>
        <v>49.74</v>
      </c>
      <c r="C628" s="3517">
        <f t="shared" si="100"/>
        <v>1</v>
      </c>
      <c r="D628" s="2806" t="s">
        <v>4020</v>
      </c>
      <c r="E628" s="3517">
        <f t="shared" si="101"/>
        <v>1</v>
      </c>
      <c r="F628" s="667" t="s">
        <v>3815</v>
      </c>
      <c r="G628" s="3517">
        <f t="shared" si="102"/>
        <v>1.02</v>
      </c>
      <c r="H628" s="667">
        <v>3</v>
      </c>
      <c r="I628" s="3517">
        <f t="shared" si="103"/>
        <v>1</v>
      </c>
      <c r="J628" s="667"/>
      <c r="K628" s="3517">
        <f t="shared" si="104"/>
        <v>1</v>
      </c>
      <c r="L628" s="667"/>
      <c r="M628" s="3517">
        <f t="shared" si="105"/>
        <v>1</v>
      </c>
      <c r="N628" s="667"/>
      <c r="O628" s="3517">
        <f t="shared" si="106"/>
        <v>1</v>
      </c>
      <c r="P628" s="667" t="s">
        <v>3552</v>
      </c>
      <c r="Q628" s="3517">
        <f t="shared" si="107"/>
        <v>1.0149999999999999</v>
      </c>
      <c r="R628" s="3518">
        <f t="shared" ca="1" si="108"/>
        <v>14691</v>
      </c>
      <c r="S628" s="955">
        <f t="shared" ca="1" si="109"/>
        <v>73</v>
      </c>
    </row>
    <row r="629" spans="1:19">
      <c r="A629" s="3520">
        <f>面积表!D624</f>
        <v>911</v>
      </c>
      <c r="B629" s="54">
        <f>面积表!E624</f>
        <v>49.74</v>
      </c>
      <c r="C629" s="3517">
        <f t="shared" si="100"/>
        <v>1</v>
      </c>
      <c r="D629" s="2806" t="s">
        <v>4020</v>
      </c>
      <c r="E629" s="3517">
        <f t="shared" si="101"/>
        <v>1</v>
      </c>
      <c r="F629" s="667" t="s">
        <v>3815</v>
      </c>
      <c r="G629" s="3517">
        <f t="shared" si="102"/>
        <v>1.02</v>
      </c>
      <c r="H629" s="667">
        <v>3</v>
      </c>
      <c r="I629" s="3517">
        <f t="shared" si="103"/>
        <v>1</v>
      </c>
      <c r="J629" s="667"/>
      <c r="K629" s="3517">
        <f t="shared" si="104"/>
        <v>1</v>
      </c>
      <c r="L629" s="667"/>
      <c r="M629" s="3517">
        <f t="shared" si="105"/>
        <v>1</v>
      </c>
      <c r="N629" s="667"/>
      <c r="O629" s="3517">
        <f t="shared" si="106"/>
        <v>1</v>
      </c>
      <c r="P629" s="667" t="s">
        <v>3552</v>
      </c>
      <c r="Q629" s="3517">
        <f t="shared" si="107"/>
        <v>1.0149999999999999</v>
      </c>
      <c r="R629" s="3518">
        <f t="shared" ca="1" si="108"/>
        <v>14691</v>
      </c>
      <c r="S629" s="955">
        <f t="shared" ca="1" si="109"/>
        <v>73</v>
      </c>
    </row>
    <row r="630" spans="1:19">
      <c r="A630" s="3520">
        <f>面积表!D625</f>
        <v>912</v>
      </c>
      <c r="B630" s="54">
        <f>面积表!E625</f>
        <v>49.74</v>
      </c>
      <c r="C630" s="3517">
        <f t="shared" si="100"/>
        <v>1</v>
      </c>
      <c r="D630" s="2806" t="s">
        <v>4020</v>
      </c>
      <c r="E630" s="3517">
        <f t="shared" si="101"/>
        <v>1</v>
      </c>
      <c r="F630" s="667" t="s">
        <v>3815</v>
      </c>
      <c r="G630" s="3517">
        <f t="shared" si="102"/>
        <v>1.02</v>
      </c>
      <c r="H630" s="667">
        <v>3</v>
      </c>
      <c r="I630" s="3517">
        <f t="shared" si="103"/>
        <v>1</v>
      </c>
      <c r="J630" s="667"/>
      <c r="K630" s="3517">
        <f t="shared" si="104"/>
        <v>1</v>
      </c>
      <c r="L630" s="667"/>
      <c r="M630" s="3517">
        <f t="shared" si="105"/>
        <v>1</v>
      </c>
      <c r="N630" s="667"/>
      <c r="O630" s="3517">
        <f t="shared" si="106"/>
        <v>1</v>
      </c>
      <c r="P630" s="667" t="s">
        <v>3552</v>
      </c>
      <c r="Q630" s="3517">
        <f t="shared" si="107"/>
        <v>1.0149999999999999</v>
      </c>
      <c r="R630" s="3518">
        <f t="shared" ca="1" si="108"/>
        <v>14691</v>
      </c>
      <c r="S630" s="955">
        <f t="shared" ca="1" si="109"/>
        <v>73</v>
      </c>
    </row>
    <row r="631" spans="1:19">
      <c r="A631" s="3520">
        <f>面积表!D626</f>
        <v>913</v>
      </c>
      <c r="B631" s="54">
        <f>面积表!E626</f>
        <v>49.74</v>
      </c>
      <c r="C631" s="3517">
        <f t="shared" si="100"/>
        <v>1</v>
      </c>
      <c r="D631" s="2806" t="s">
        <v>4020</v>
      </c>
      <c r="E631" s="3517">
        <f t="shared" si="101"/>
        <v>1</v>
      </c>
      <c r="F631" s="667" t="s">
        <v>3815</v>
      </c>
      <c r="G631" s="3517">
        <f t="shared" si="102"/>
        <v>1.02</v>
      </c>
      <c r="H631" s="667">
        <v>3</v>
      </c>
      <c r="I631" s="3517">
        <f t="shared" si="103"/>
        <v>1</v>
      </c>
      <c r="J631" s="667"/>
      <c r="K631" s="3517">
        <f t="shared" si="104"/>
        <v>1</v>
      </c>
      <c r="L631" s="667"/>
      <c r="M631" s="3517">
        <f t="shared" si="105"/>
        <v>1</v>
      </c>
      <c r="N631" s="667"/>
      <c r="O631" s="3517">
        <f t="shared" si="106"/>
        <v>1</v>
      </c>
      <c r="P631" s="667" t="s">
        <v>3552</v>
      </c>
      <c r="Q631" s="3517">
        <f t="shared" si="107"/>
        <v>1.0149999999999999</v>
      </c>
      <c r="R631" s="3518">
        <f t="shared" ca="1" si="108"/>
        <v>14691</v>
      </c>
      <c r="S631" s="955">
        <f t="shared" ca="1" si="109"/>
        <v>73</v>
      </c>
    </row>
    <row r="632" spans="1:19">
      <c r="A632" s="3520">
        <f>面积表!D627</f>
        <v>914</v>
      </c>
      <c r="B632" s="54">
        <f>面积表!E627</f>
        <v>49.74</v>
      </c>
      <c r="C632" s="3517">
        <f t="shared" si="100"/>
        <v>1</v>
      </c>
      <c r="D632" s="2806" t="s">
        <v>4020</v>
      </c>
      <c r="E632" s="3517">
        <f t="shared" si="101"/>
        <v>1</v>
      </c>
      <c r="F632" s="667" t="s">
        <v>3815</v>
      </c>
      <c r="G632" s="3517">
        <f t="shared" si="102"/>
        <v>1.02</v>
      </c>
      <c r="H632" s="667">
        <v>3</v>
      </c>
      <c r="I632" s="3517">
        <f t="shared" si="103"/>
        <v>1</v>
      </c>
      <c r="J632" s="667"/>
      <c r="K632" s="3517">
        <f t="shared" si="104"/>
        <v>1</v>
      </c>
      <c r="L632" s="667"/>
      <c r="M632" s="3517">
        <f t="shared" si="105"/>
        <v>1</v>
      </c>
      <c r="N632" s="667"/>
      <c r="O632" s="3517">
        <f t="shared" si="106"/>
        <v>1</v>
      </c>
      <c r="P632" s="667" t="s">
        <v>3552</v>
      </c>
      <c r="Q632" s="3517">
        <f t="shared" si="107"/>
        <v>1.0149999999999999</v>
      </c>
      <c r="R632" s="3518">
        <f t="shared" ca="1" si="108"/>
        <v>14691</v>
      </c>
      <c r="S632" s="955">
        <f t="shared" ca="1" si="109"/>
        <v>73</v>
      </c>
    </row>
    <row r="633" spans="1:19">
      <c r="A633" s="3520">
        <f>面积表!D628</f>
        <v>915</v>
      </c>
      <c r="B633" s="54">
        <f>面积表!E628</f>
        <v>68.94</v>
      </c>
      <c r="C633" s="3517">
        <f t="shared" si="100"/>
        <v>1.01</v>
      </c>
      <c r="D633" s="2806" t="s">
        <v>4020</v>
      </c>
      <c r="E633" s="3517">
        <f t="shared" si="101"/>
        <v>1</v>
      </c>
      <c r="F633" s="667" t="s">
        <v>3815</v>
      </c>
      <c r="G633" s="3517">
        <f t="shared" si="102"/>
        <v>1.02</v>
      </c>
      <c r="H633" s="667">
        <v>3</v>
      </c>
      <c r="I633" s="3517">
        <f t="shared" si="103"/>
        <v>1</v>
      </c>
      <c r="J633" s="667"/>
      <c r="K633" s="3517">
        <f t="shared" si="104"/>
        <v>1</v>
      </c>
      <c r="L633" s="667"/>
      <c r="M633" s="3517">
        <f t="shared" si="105"/>
        <v>1</v>
      </c>
      <c r="N633" s="667"/>
      <c r="O633" s="3517">
        <f t="shared" si="106"/>
        <v>1</v>
      </c>
      <c r="P633" s="667" t="s">
        <v>3552</v>
      </c>
      <c r="Q633" s="3517">
        <f t="shared" si="107"/>
        <v>1.0149999999999999</v>
      </c>
      <c r="R633" s="3518">
        <f t="shared" ca="1" si="108"/>
        <v>14838</v>
      </c>
      <c r="S633" s="955">
        <f t="shared" ca="1" si="109"/>
        <v>102</v>
      </c>
    </row>
    <row r="634" spans="1:19">
      <c r="A634" s="3520">
        <f>面积表!D629</f>
        <v>916</v>
      </c>
      <c r="B634" s="54">
        <f>面积表!E629</f>
        <v>38.19</v>
      </c>
      <c r="C634" s="3517">
        <f t="shared" si="100"/>
        <v>1</v>
      </c>
      <c r="D634" s="2806" t="s">
        <v>4020</v>
      </c>
      <c r="E634" s="3517">
        <f t="shared" si="101"/>
        <v>1</v>
      </c>
      <c r="F634" s="667" t="s">
        <v>3815</v>
      </c>
      <c r="G634" s="3517">
        <f t="shared" si="102"/>
        <v>1.02</v>
      </c>
      <c r="H634" s="667">
        <v>3</v>
      </c>
      <c r="I634" s="3517">
        <f t="shared" si="103"/>
        <v>1</v>
      </c>
      <c r="J634" s="667"/>
      <c r="K634" s="3517">
        <f t="shared" si="104"/>
        <v>1</v>
      </c>
      <c r="L634" s="667"/>
      <c r="M634" s="3517">
        <f t="shared" si="105"/>
        <v>1</v>
      </c>
      <c r="N634" s="667"/>
      <c r="O634" s="3517">
        <f t="shared" si="106"/>
        <v>1</v>
      </c>
      <c r="P634" s="667" t="s">
        <v>3552</v>
      </c>
      <c r="Q634" s="3517">
        <f t="shared" si="107"/>
        <v>1.0149999999999999</v>
      </c>
      <c r="R634" s="3518">
        <f t="shared" ca="1" si="108"/>
        <v>14691</v>
      </c>
      <c r="S634" s="955">
        <f t="shared" ca="1" si="109"/>
        <v>56</v>
      </c>
    </row>
    <row r="635" spans="1:19">
      <c r="A635" s="3520">
        <f>面积表!D630</f>
        <v>917</v>
      </c>
      <c r="B635" s="54">
        <f>面积表!E630</f>
        <v>41.5</v>
      </c>
      <c r="C635" s="3517">
        <f t="shared" si="100"/>
        <v>1</v>
      </c>
      <c r="D635" s="2806" t="s">
        <v>4020</v>
      </c>
      <c r="E635" s="3517">
        <f t="shared" si="101"/>
        <v>1</v>
      </c>
      <c r="F635" s="667" t="s">
        <v>3815</v>
      </c>
      <c r="G635" s="3517">
        <f t="shared" si="102"/>
        <v>1.02</v>
      </c>
      <c r="H635" s="667">
        <v>3</v>
      </c>
      <c r="I635" s="3517">
        <f t="shared" si="103"/>
        <v>1</v>
      </c>
      <c r="J635" s="667"/>
      <c r="K635" s="3517">
        <f t="shared" si="104"/>
        <v>1</v>
      </c>
      <c r="L635" s="667"/>
      <c r="M635" s="3517">
        <f t="shared" si="105"/>
        <v>1</v>
      </c>
      <c r="N635" s="667"/>
      <c r="O635" s="3517">
        <f t="shared" si="106"/>
        <v>1</v>
      </c>
      <c r="P635" s="667" t="s">
        <v>3552</v>
      </c>
      <c r="Q635" s="3517">
        <f t="shared" si="107"/>
        <v>1.0149999999999999</v>
      </c>
      <c r="R635" s="3518">
        <f t="shared" ca="1" si="108"/>
        <v>14691</v>
      </c>
      <c r="S635" s="955">
        <f t="shared" ca="1" si="109"/>
        <v>61</v>
      </c>
    </row>
    <row r="636" spans="1:19">
      <c r="A636" s="3520">
        <f>面积表!D631</f>
        <v>918</v>
      </c>
      <c r="B636" s="54">
        <f>面积表!E631</f>
        <v>44.19</v>
      </c>
      <c r="C636" s="3517">
        <f t="shared" si="100"/>
        <v>1</v>
      </c>
      <c r="D636" s="2806" t="s">
        <v>4020</v>
      </c>
      <c r="E636" s="3517">
        <f t="shared" si="101"/>
        <v>1</v>
      </c>
      <c r="F636" s="667" t="s">
        <v>3815</v>
      </c>
      <c r="G636" s="3517">
        <f t="shared" si="102"/>
        <v>1.02</v>
      </c>
      <c r="H636" s="667">
        <v>3</v>
      </c>
      <c r="I636" s="3517">
        <f t="shared" si="103"/>
        <v>1</v>
      </c>
      <c r="J636" s="667"/>
      <c r="K636" s="3517">
        <f t="shared" si="104"/>
        <v>1</v>
      </c>
      <c r="L636" s="667"/>
      <c r="M636" s="3517">
        <f t="shared" si="105"/>
        <v>1</v>
      </c>
      <c r="N636" s="667"/>
      <c r="O636" s="3517">
        <f t="shared" si="106"/>
        <v>1</v>
      </c>
      <c r="P636" s="667" t="s">
        <v>3552</v>
      </c>
      <c r="Q636" s="3517">
        <f t="shared" si="107"/>
        <v>1.0149999999999999</v>
      </c>
      <c r="R636" s="3518">
        <f t="shared" ca="1" si="108"/>
        <v>14691</v>
      </c>
      <c r="S636" s="955">
        <f t="shared" ca="1" si="109"/>
        <v>65</v>
      </c>
    </row>
    <row r="637" spans="1:19">
      <c r="A637" s="3520">
        <f>面积表!D632</f>
        <v>919</v>
      </c>
      <c r="B637" s="54">
        <f>面积表!E632</f>
        <v>46.28</v>
      </c>
      <c r="C637" s="3517">
        <f t="shared" si="100"/>
        <v>1</v>
      </c>
      <c r="D637" s="2806" t="s">
        <v>4020</v>
      </c>
      <c r="E637" s="3517">
        <f t="shared" si="101"/>
        <v>1</v>
      </c>
      <c r="F637" s="667" t="s">
        <v>3815</v>
      </c>
      <c r="G637" s="3517">
        <f t="shared" si="102"/>
        <v>1.02</v>
      </c>
      <c r="H637" s="667">
        <v>3</v>
      </c>
      <c r="I637" s="3517">
        <f t="shared" si="103"/>
        <v>1</v>
      </c>
      <c r="J637" s="667"/>
      <c r="K637" s="3517">
        <f t="shared" si="104"/>
        <v>1</v>
      </c>
      <c r="L637" s="667"/>
      <c r="M637" s="3517">
        <f t="shared" si="105"/>
        <v>1</v>
      </c>
      <c r="N637" s="667"/>
      <c r="O637" s="3517">
        <f t="shared" si="106"/>
        <v>1</v>
      </c>
      <c r="P637" s="667" t="s">
        <v>3552</v>
      </c>
      <c r="Q637" s="3517">
        <f t="shared" si="107"/>
        <v>1.0149999999999999</v>
      </c>
      <c r="R637" s="3518">
        <f t="shared" ca="1" si="108"/>
        <v>14691</v>
      </c>
      <c r="S637" s="955">
        <f t="shared" ca="1" si="109"/>
        <v>68</v>
      </c>
    </row>
    <row r="638" spans="1:19">
      <c r="A638" s="3520">
        <f>面积表!D633</f>
        <v>920</v>
      </c>
      <c r="B638" s="54">
        <f>面积表!E633</f>
        <v>47.76</v>
      </c>
      <c r="C638" s="3517">
        <f t="shared" si="100"/>
        <v>1</v>
      </c>
      <c r="D638" s="2806" t="s">
        <v>4020</v>
      </c>
      <c r="E638" s="3517">
        <f t="shared" si="101"/>
        <v>1</v>
      </c>
      <c r="F638" s="667" t="s">
        <v>3815</v>
      </c>
      <c r="G638" s="3517">
        <f t="shared" si="102"/>
        <v>1.02</v>
      </c>
      <c r="H638" s="667">
        <v>3</v>
      </c>
      <c r="I638" s="3517">
        <f t="shared" si="103"/>
        <v>1</v>
      </c>
      <c r="J638" s="667"/>
      <c r="K638" s="3517">
        <f t="shared" si="104"/>
        <v>1</v>
      </c>
      <c r="L638" s="667"/>
      <c r="M638" s="3517">
        <f t="shared" si="105"/>
        <v>1</v>
      </c>
      <c r="N638" s="667"/>
      <c r="O638" s="3517">
        <f t="shared" si="106"/>
        <v>1</v>
      </c>
      <c r="P638" s="667" t="s">
        <v>3552</v>
      </c>
      <c r="Q638" s="3517">
        <f t="shared" si="107"/>
        <v>1.0149999999999999</v>
      </c>
      <c r="R638" s="3518">
        <f t="shared" ca="1" si="108"/>
        <v>14691</v>
      </c>
      <c r="S638" s="955">
        <f t="shared" ca="1" si="109"/>
        <v>70</v>
      </c>
    </row>
    <row r="639" spans="1:19">
      <c r="A639" s="3520">
        <f>面积表!D634</f>
        <v>921</v>
      </c>
      <c r="B639" s="54">
        <f>面积表!E634</f>
        <v>48.71</v>
      </c>
      <c r="C639" s="3517">
        <f t="shared" si="100"/>
        <v>1</v>
      </c>
      <c r="D639" s="2806" t="s">
        <v>4020</v>
      </c>
      <c r="E639" s="3517">
        <f t="shared" si="101"/>
        <v>1</v>
      </c>
      <c r="F639" s="667" t="s">
        <v>3815</v>
      </c>
      <c r="G639" s="3517">
        <f t="shared" si="102"/>
        <v>1.02</v>
      </c>
      <c r="H639" s="667">
        <v>3</v>
      </c>
      <c r="I639" s="3517">
        <f t="shared" si="103"/>
        <v>1</v>
      </c>
      <c r="J639" s="667"/>
      <c r="K639" s="3517">
        <f t="shared" si="104"/>
        <v>1</v>
      </c>
      <c r="L639" s="667"/>
      <c r="M639" s="3517">
        <f t="shared" si="105"/>
        <v>1</v>
      </c>
      <c r="N639" s="667"/>
      <c r="O639" s="3517">
        <f t="shared" si="106"/>
        <v>1</v>
      </c>
      <c r="P639" s="667" t="s">
        <v>3552</v>
      </c>
      <c r="Q639" s="3517">
        <f t="shared" si="107"/>
        <v>1.0149999999999999</v>
      </c>
      <c r="R639" s="3518">
        <f t="shared" ca="1" si="108"/>
        <v>14691</v>
      </c>
      <c r="S639" s="955">
        <f t="shared" ca="1" si="109"/>
        <v>72</v>
      </c>
    </row>
    <row r="640" spans="1:19">
      <c r="A640" s="3520">
        <f>面积表!D635</f>
        <v>922</v>
      </c>
      <c r="B640" s="54">
        <f>面积表!E635</f>
        <v>49</v>
      </c>
      <c r="C640" s="3517">
        <f t="shared" si="100"/>
        <v>1</v>
      </c>
      <c r="D640" s="2806" t="s">
        <v>4020</v>
      </c>
      <c r="E640" s="3517">
        <f t="shared" si="101"/>
        <v>1</v>
      </c>
      <c r="F640" s="667" t="s">
        <v>3815</v>
      </c>
      <c r="G640" s="3517">
        <f t="shared" si="102"/>
        <v>1.02</v>
      </c>
      <c r="H640" s="667">
        <v>3</v>
      </c>
      <c r="I640" s="3517">
        <f t="shared" si="103"/>
        <v>1</v>
      </c>
      <c r="J640" s="667"/>
      <c r="K640" s="3517">
        <f t="shared" si="104"/>
        <v>1</v>
      </c>
      <c r="L640" s="667"/>
      <c r="M640" s="3517">
        <f t="shared" si="105"/>
        <v>1</v>
      </c>
      <c r="N640" s="667"/>
      <c r="O640" s="3517">
        <f t="shared" si="106"/>
        <v>1</v>
      </c>
      <c r="P640" s="667" t="s">
        <v>3552</v>
      </c>
      <c r="Q640" s="3517">
        <f t="shared" si="107"/>
        <v>1.0149999999999999</v>
      </c>
      <c r="R640" s="3518">
        <f t="shared" ca="1" si="108"/>
        <v>14691</v>
      </c>
      <c r="S640" s="955">
        <f t="shared" ca="1" si="109"/>
        <v>72</v>
      </c>
    </row>
    <row r="641" spans="1:19">
      <c r="A641" s="3520">
        <f>面积表!D636</f>
        <v>923</v>
      </c>
      <c r="B641" s="54">
        <f>面积表!E636</f>
        <v>48.7</v>
      </c>
      <c r="C641" s="3517">
        <f t="shared" si="100"/>
        <v>1</v>
      </c>
      <c r="D641" s="2806" t="s">
        <v>4020</v>
      </c>
      <c r="E641" s="3517">
        <f t="shared" si="101"/>
        <v>1</v>
      </c>
      <c r="F641" s="667" t="s">
        <v>3815</v>
      </c>
      <c r="G641" s="3517">
        <f t="shared" si="102"/>
        <v>1.02</v>
      </c>
      <c r="H641" s="667">
        <v>3</v>
      </c>
      <c r="I641" s="3517">
        <f t="shared" si="103"/>
        <v>1</v>
      </c>
      <c r="J641" s="667"/>
      <c r="K641" s="3517">
        <f t="shared" si="104"/>
        <v>1</v>
      </c>
      <c r="L641" s="667"/>
      <c r="M641" s="3517">
        <f t="shared" si="105"/>
        <v>1</v>
      </c>
      <c r="N641" s="667"/>
      <c r="O641" s="3517">
        <f t="shared" si="106"/>
        <v>1</v>
      </c>
      <c r="P641" s="667" t="s">
        <v>3552</v>
      </c>
      <c r="Q641" s="3517">
        <f t="shared" si="107"/>
        <v>1.0149999999999999</v>
      </c>
      <c r="R641" s="3518">
        <f t="shared" ca="1" si="108"/>
        <v>14691</v>
      </c>
      <c r="S641" s="955">
        <f t="shared" ca="1" si="109"/>
        <v>72</v>
      </c>
    </row>
    <row r="642" spans="1:19">
      <c r="A642" s="3520">
        <f>面积表!D637</f>
        <v>924</v>
      </c>
      <c r="B642" s="54">
        <f>面积表!E637</f>
        <v>73.150000000000006</v>
      </c>
      <c r="C642" s="3517">
        <f t="shared" si="100"/>
        <v>1.01</v>
      </c>
      <c r="D642" s="2806" t="s">
        <v>4020</v>
      </c>
      <c r="E642" s="3517">
        <f t="shared" si="101"/>
        <v>1</v>
      </c>
      <c r="F642" s="667" t="s">
        <v>3815</v>
      </c>
      <c r="G642" s="3517">
        <f t="shared" si="102"/>
        <v>1.02</v>
      </c>
      <c r="H642" s="667">
        <v>3</v>
      </c>
      <c r="I642" s="3517">
        <f t="shared" si="103"/>
        <v>1</v>
      </c>
      <c r="J642" s="667"/>
      <c r="K642" s="3517">
        <f t="shared" si="104"/>
        <v>1</v>
      </c>
      <c r="L642" s="667"/>
      <c r="M642" s="3517">
        <f t="shared" si="105"/>
        <v>1</v>
      </c>
      <c r="N642" s="667"/>
      <c r="O642" s="3517">
        <f t="shared" si="106"/>
        <v>1</v>
      </c>
      <c r="P642" s="667" t="s">
        <v>3552</v>
      </c>
      <c r="Q642" s="3517">
        <f t="shared" si="107"/>
        <v>1.0149999999999999</v>
      </c>
      <c r="R642" s="3518">
        <f t="shared" ca="1" si="108"/>
        <v>14838</v>
      </c>
      <c r="S642" s="955">
        <f t="shared" ca="1" si="109"/>
        <v>109</v>
      </c>
    </row>
    <row r="643" spans="1:19">
      <c r="A643" s="3520">
        <f>面积表!D638</f>
        <v>1001</v>
      </c>
      <c r="B643" s="54">
        <f>面积表!E638</f>
        <v>50.15</v>
      </c>
      <c r="C643" s="3517">
        <f t="shared" si="100"/>
        <v>1</v>
      </c>
      <c r="D643" s="2806" t="s">
        <v>4020</v>
      </c>
      <c r="E643" s="3517">
        <f t="shared" si="101"/>
        <v>1</v>
      </c>
      <c r="F643" s="667" t="s">
        <v>3815</v>
      </c>
      <c r="G643" s="3517">
        <f t="shared" si="102"/>
        <v>1.02</v>
      </c>
      <c r="H643" s="667">
        <v>3</v>
      </c>
      <c r="I643" s="3517">
        <f t="shared" si="103"/>
        <v>1</v>
      </c>
      <c r="J643" s="667"/>
      <c r="K643" s="3517">
        <f t="shared" si="104"/>
        <v>1</v>
      </c>
      <c r="L643" s="667"/>
      <c r="M643" s="3517">
        <f t="shared" si="105"/>
        <v>1</v>
      </c>
      <c r="N643" s="667"/>
      <c r="O643" s="3517">
        <f t="shared" si="106"/>
        <v>1</v>
      </c>
      <c r="P643" s="667" t="s">
        <v>3552</v>
      </c>
      <c r="Q643" s="3517">
        <f t="shared" si="107"/>
        <v>1.0149999999999999</v>
      </c>
      <c r="R643" s="3518">
        <f t="shared" ca="1" si="108"/>
        <v>14691</v>
      </c>
      <c r="S643" s="955">
        <f t="shared" ca="1" si="109"/>
        <v>74</v>
      </c>
    </row>
    <row r="644" spans="1:19">
      <c r="A644" s="3520">
        <f>面积表!D639</f>
        <v>1002</v>
      </c>
      <c r="B644" s="54">
        <f>面积表!E639</f>
        <v>49.74</v>
      </c>
      <c r="C644" s="3517">
        <f t="shared" si="100"/>
        <v>1</v>
      </c>
      <c r="D644" s="2806" t="s">
        <v>4020</v>
      </c>
      <c r="E644" s="3517">
        <f t="shared" si="101"/>
        <v>1</v>
      </c>
      <c r="F644" s="667" t="s">
        <v>3815</v>
      </c>
      <c r="G644" s="3517">
        <f t="shared" si="102"/>
        <v>1.02</v>
      </c>
      <c r="H644" s="667">
        <v>3</v>
      </c>
      <c r="I644" s="3517">
        <f t="shared" si="103"/>
        <v>1</v>
      </c>
      <c r="J644" s="667"/>
      <c r="K644" s="3517">
        <f t="shared" si="104"/>
        <v>1</v>
      </c>
      <c r="L644" s="667"/>
      <c r="M644" s="3517">
        <f t="shared" si="105"/>
        <v>1</v>
      </c>
      <c r="N644" s="667"/>
      <c r="O644" s="3517">
        <f t="shared" si="106"/>
        <v>1</v>
      </c>
      <c r="P644" s="667" t="s">
        <v>3552</v>
      </c>
      <c r="Q644" s="3517">
        <f t="shared" si="107"/>
        <v>1.0149999999999999</v>
      </c>
      <c r="R644" s="3518">
        <f t="shared" ca="1" si="108"/>
        <v>14691</v>
      </c>
      <c r="S644" s="955">
        <f t="shared" ca="1" si="109"/>
        <v>73</v>
      </c>
    </row>
    <row r="645" spans="1:19">
      <c r="A645" s="3520">
        <f>面积表!D640</f>
        <v>1003</v>
      </c>
      <c r="B645" s="54">
        <f>面积表!E640</f>
        <v>49.74</v>
      </c>
      <c r="C645" s="3517">
        <f t="shared" si="100"/>
        <v>1</v>
      </c>
      <c r="D645" s="2806" t="s">
        <v>4020</v>
      </c>
      <c r="E645" s="3517">
        <f t="shared" si="101"/>
        <v>1</v>
      </c>
      <c r="F645" s="667" t="s">
        <v>3815</v>
      </c>
      <c r="G645" s="3517">
        <f t="shared" si="102"/>
        <v>1.02</v>
      </c>
      <c r="H645" s="667">
        <v>3</v>
      </c>
      <c r="I645" s="3517">
        <f t="shared" si="103"/>
        <v>1</v>
      </c>
      <c r="J645" s="667"/>
      <c r="K645" s="3517">
        <f t="shared" si="104"/>
        <v>1</v>
      </c>
      <c r="L645" s="667"/>
      <c r="M645" s="3517">
        <f t="shared" si="105"/>
        <v>1</v>
      </c>
      <c r="N645" s="667"/>
      <c r="O645" s="3517">
        <f t="shared" si="106"/>
        <v>1</v>
      </c>
      <c r="P645" s="667" t="s">
        <v>3552</v>
      </c>
      <c r="Q645" s="3517">
        <f t="shared" si="107"/>
        <v>1.0149999999999999</v>
      </c>
      <c r="R645" s="3518">
        <f t="shared" ca="1" si="108"/>
        <v>14691</v>
      </c>
      <c r="S645" s="955">
        <f t="shared" ca="1" si="109"/>
        <v>73</v>
      </c>
    </row>
    <row r="646" spans="1:19">
      <c r="A646" s="3520">
        <f>面积表!D641</f>
        <v>1004</v>
      </c>
      <c r="B646" s="54">
        <f>面积表!E641</f>
        <v>49.74</v>
      </c>
      <c r="C646" s="3517">
        <f t="shared" si="100"/>
        <v>1</v>
      </c>
      <c r="D646" s="2806" t="s">
        <v>4020</v>
      </c>
      <c r="E646" s="3517">
        <f t="shared" si="101"/>
        <v>1</v>
      </c>
      <c r="F646" s="667" t="s">
        <v>3815</v>
      </c>
      <c r="G646" s="3517">
        <f t="shared" si="102"/>
        <v>1.02</v>
      </c>
      <c r="H646" s="667">
        <v>3</v>
      </c>
      <c r="I646" s="3517">
        <f t="shared" si="103"/>
        <v>1</v>
      </c>
      <c r="J646" s="667"/>
      <c r="K646" s="3517">
        <f t="shared" si="104"/>
        <v>1</v>
      </c>
      <c r="L646" s="667"/>
      <c r="M646" s="3517">
        <f t="shared" si="105"/>
        <v>1</v>
      </c>
      <c r="N646" s="667"/>
      <c r="O646" s="3517">
        <f t="shared" si="106"/>
        <v>1</v>
      </c>
      <c r="P646" s="667" t="s">
        <v>3552</v>
      </c>
      <c r="Q646" s="3517">
        <f t="shared" si="107"/>
        <v>1.0149999999999999</v>
      </c>
      <c r="R646" s="3518">
        <f t="shared" ca="1" si="108"/>
        <v>14691</v>
      </c>
      <c r="S646" s="955">
        <f t="shared" ca="1" si="109"/>
        <v>73</v>
      </c>
    </row>
    <row r="647" spans="1:19">
      <c r="A647" s="3520">
        <f>面积表!D642</f>
        <v>1005</v>
      </c>
      <c r="B647" s="54">
        <f>面积表!E642</f>
        <v>49.74</v>
      </c>
      <c r="C647" s="3517">
        <f t="shared" si="100"/>
        <v>1</v>
      </c>
      <c r="D647" s="2806" t="s">
        <v>4020</v>
      </c>
      <c r="E647" s="3517">
        <f t="shared" si="101"/>
        <v>1</v>
      </c>
      <c r="F647" s="667" t="s">
        <v>3815</v>
      </c>
      <c r="G647" s="3517">
        <f t="shared" si="102"/>
        <v>1.02</v>
      </c>
      <c r="H647" s="667">
        <v>3</v>
      </c>
      <c r="I647" s="3517">
        <f t="shared" si="103"/>
        <v>1</v>
      </c>
      <c r="J647" s="667"/>
      <c r="K647" s="3517">
        <f t="shared" si="104"/>
        <v>1</v>
      </c>
      <c r="L647" s="667"/>
      <c r="M647" s="3517">
        <f t="shared" si="105"/>
        <v>1</v>
      </c>
      <c r="N647" s="667"/>
      <c r="O647" s="3517">
        <f t="shared" si="106"/>
        <v>1</v>
      </c>
      <c r="P647" s="667" t="s">
        <v>3552</v>
      </c>
      <c r="Q647" s="3517">
        <f t="shared" si="107"/>
        <v>1.0149999999999999</v>
      </c>
      <c r="R647" s="3518">
        <f t="shared" ca="1" si="108"/>
        <v>14691</v>
      </c>
      <c r="S647" s="955">
        <f t="shared" ca="1" si="109"/>
        <v>73</v>
      </c>
    </row>
    <row r="648" spans="1:19">
      <c r="A648" s="3520">
        <f>面积表!D643</f>
        <v>1006</v>
      </c>
      <c r="B648" s="54">
        <f>面积表!E643</f>
        <v>49.74</v>
      </c>
      <c r="C648" s="3517">
        <f t="shared" si="100"/>
        <v>1</v>
      </c>
      <c r="D648" s="2806" t="s">
        <v>4020</v>
      </c>
      <c r="E648" s="3517">
        <f t="shared" si="101"/>
        <v>1</v>
      </c>
      <c r="F648" s="667" t="s">
        <v>3815</v>
      </c>
      <c r="G648" s="3517">
        <f t="shared" si="102"/>
        <v>1.02</v>
      </c>
      <c r="H648" s="667">
        <v>3</v>
      </c>
      <c r="I648" s="3517">
        <f t="shared" si="103"/>
        <v>1</v>
      </c>
      <c r="J648" s="667"/>
      <c r="K648" s="3517">
        <f t="shared" si="104"/>
        <v>1</v>
      </c>
      <c r="L648" s="667"/>
      <c r="M648" s="3517">
        <f t="shared" si="105"/>
        <v>1</v>
      </c>
      <c r="N648" s="667"/>
      <c r="O648" s="3517">
        <f t="shared" si="106"/>
        <v>1</v>
      </c>
      <c r="P648" s="667" t="s">
        <v>3552</v>
      </c>
      <c r="Q648" s="3517">
        <f t="shared" si="107"/>
        <v>1.0149999999999999</v>
      </c>
      <c r="R648" s="3518">
        <f t="shared" ca="1" si="108"/>
        <v>14691</v>
      </c>
      <c r="S648" s="955">
        <f t="shared" ca="1" si="109"/>
        <v>73</v>
      </c>
    </row>
    <row r="649" spans="1:19">
      <c r="A649" s="3520">
        <f>面积表!D644</f>
        <v>1007</v>
      </c>
      <c r="B649" s="54">
        <f>面积表!E644</f>
        <v>49.74</v>
      </c>
      <c r="C649" s="3517">
        <f t="shared" si="100"/>
        <v>1</v>
      </c>
      <c r="D649" s="2806" t="s">
        <v>4020</v>
      </c>
      <c r="E649" s="3517">
        <f t="shared" si="101"/>
        <v>1</v>
      </c>
      <c r="F649" s="667" t="s">
        <v>3815</v>
      </c>
      <c r="G649" s="3517">
        <f t="shared" si="102"/>
        <v>1.02</v>
      </c>
      <c r="H649" s="667">
        <v>3</v>
      </c>
      <c r="I649" s="3517">
        <f t="shared" si="103"/>
        <v>1</v>
      </c>
      <c r="J649" s="667"/>
      <c r="K649" s="3517">
        <f t="shared" si="104"/>
        <v>1</v>
      </c>
      <c r="L649" s="667"/>
      <c r="M649" s="3517">
        <f t="shared" si="105"/>
        <v>1</v>
      </c>
      <c r="N649" s="667"/>
      <c r="O649" s="3517">
        <f t="shared" si="106"/>
        <v>1</v>
      </c>
      <c r="P649" s="667" t="s">
        <v>3552</v>
      </c>
      <c r="Q649" s="3517">
        <f t="shared" si="107"/>
        <v>1.0149999999999999</v>
      </c>
      <c r="R649" s="3518">
        <f t="shared" ca="1" si="108"/>
        <v>14691</v>
      </c>
      <c r="S649" s="955">
        <f t="shared" ca="1" si="109"/>
        <v>73</v>
      </c>
    </row>
    <row r="650" spans="1:19">
      <c r="A650" s="3520">
        <f>面积表!D645</f>
        <v>1008</v>
      </c>
      <c r="B650" s="54">
        <f>面积表!E645</f>
        <v>49.74</v>
      </c>
      <c r="C650" s="3517">
        <f t="shared" si="100"/>
        <v>1</v>
      </c>
      <c r="D650" s="2806" t="s">
        <v>4020</v>
      </c>
      <c r="E650" s="3517">
        <f t="shared" si="101"/>
        <v>1</v>
      </c>
      <c r="F650" s="667" t="s">
        <v>3815</v>
      </c>
      <c r="G650" s="3517">
        <f t="shared" si="102"/>
        <v>1.02</v>
      </c>
      <c r="H650" s="667">
        <v>3</v>
      </c>
      <c r="I650" s="3517">
        <f t="shared" si="103"/>
        <v>1</v>
      </c>
      <c r="J650" s="667"/>
      <c r="K650" s="3517">
        <f t="shared" si="104"/>
        <v>1</v>
      </c>
      <c r="L650" s="667"/>
      <c r="M650" s="3517">
        <f t="shared" si="105"/>
        <v>1</v>
      </c>
      <c r="N650" s="667"/>
      <c r="O650" s="3517">
        <f t="shared" si="106"/>
        <v>1</v>
      </c>
      <c r="P650" s="667" t="s">
        <v>3552</v>
      </c>
      <c r="Q650" s="3517">
        <f t="shared" si="107"/>
        <v>1.0149999999999999</v>
      </c>
      <c r="R650" s="3518">
        <f t="shared" ca="1" si="108"/>
        <v>14691</v>
      </c>
      <c r="S650" s="955">
        <f t="shared" ca="1" si="109"/>
        <v>73</v>
      </c>
    </row>
    <row r="651" spans="1:19">
      <c r="A651" s="3520">
        <f>面积表!D646</f>
        <v>1009</v>
      </c>
      <c r="B651" s="54">
        <f>面积表!E646</f>
        <v>49.74</v>
      </c>
      <c r="C651" s="3517">
        <f t="shared" si="100"/>
        <v>1</v>
      </c>
      <c r="D651" s="2806" t="s">
        <v>4020</v>
      </c>
      <c r="E651" s="3517">
        <f t="shared" si="101"/>
        <v>1</v>
      </c>
      <c r="F651" s="667" t="s">
        <v>3815</v>
      </c>
      <c r="G651" s="3517">
        <f t="shared" si="102"/>
        <v>1.02</v>
      </c>
      <c r="H651" s="667">
        <v>3</v>
      </c>
      <c r="I651" s="3517">
        <f t="shared" si="103"/>
        <v>1</v>
      </c>
      <c r="J651" s="667"/>
      <c r="K651" s="3517">
        <f t="shared" si="104"/>
        <v>1</v>
      </c>
      <c r="L651" s="667"/>
      <c r="M651" s="3517">
        <f t="shared" si="105"/>
        <v>1</v>
      </c>
      <c r="N651" s="667"/>
      <c r="O651" s="3517">
        <f t="shared" si="106"/>
        <v>1</v>
      </c>
      <c r="P651" s="667" t="s">
        <v>3552</v>
      </c>
      <c r="Q651" s="3517">
        <f t="shared" si="107"/>
        <v>1.0149999999999999</v>
      </c>
      <c r="R651" s="3518">
        <f t="shared" ca="1" si="108"/>
        <v>14691</v>
      </c>
      <c r="S651" s="955">
        <f t="shared" ca="1" si="109"/>
        <v>73</v>
      </c>
    </row>
    <row r="652" spans="1:19">
      <c r="A652" s="3520">
        <f>面积表!D647</f>
        <v>1010</v>
      </c>
      <c r="B652" s="54">
        <f>面积表!E647</f>
        <v>49.74</v>
      </c>
      <c r="C652" s="3517">
        <f t="shared" si="100"/>
        <v>1</v>
      </c>
      <c r="D652" s="2806" t="s">
        <v>4020</v>
      </c>
      <c r="E652" s="3517">
        <f t="shared" si="101"/>
        <v>1</v>
      </c>
      <c r="F652" s="667" t="s">
        <v>3815</v>
      </c>
      <c r="G652" s="3517">
        <f t="shared" si="102"/>
        <v>1.02</v>
      </c>
      <c r="H652" s="667">
        <v>3</v>
      </c>
      <c r="I652" s="3517">
        <f t="shared" si="103"/>
        <v>1</v>
      </c>
      <c r="J652" s="667"/>
      <c r="K652" s="3517">
        <f t="shared" si="104"/>
        <v>1</v>
      </c>
      <c r="L652" s="667"/>
      <c r="M652" s="3517">
        <f t="shared" si="105"/>
        <v>1</v>
      </c>
      <c r="N652" s="667"/>
      <c r="O652" s="3517">
        <f t="shared" si="106"/>
        <v>1</v>
      </c>
      <c r="P652" s="667" t="s">
        <v>3552</v>
      </c>
      <c r="Q652" s="3517">
        <f t="shared" si="107"/>
        <v>1.0149999999999999</v>
      </c>
      <c r="R652" s="3518">
        <f t="shared" ca="1" si="108"/>
        <v>14691</v>
      </c>
      <c r="S652" s="955">
        <f t="shared" ca="1" si="109"/>
        <v>73</v>
      </c>
    </row>
    <row r="653" spans="1:19">
      <c r="A653" s="3520">
        <f>面积表!D648</f>
        <v>1011</v>
      </c>
      <c r="B653" s="54">
        <f>面积表!E648</f>
        <v>49.74</v>
      </c>
      <c r="C653" s="3517">
        <f t="shared" ref="C653:C716" si="110">IF(B653="",1,(LOOKUP(B653,$3:$3,$4:$4)-LOOKUP($B$24,$3:$3,$4:$4)+100)/100)</f>
        <v>1</v>
      </c>
      <c r="D653" s="2806" t="s">
        <v>4020</v>
      </c>
      <c r="E653" s="3517">
        <f t="shared" ref="E653:E716" si="111">(SUMIF($5:$5,D653,$6:$6)-SUMIF($5:$5,$D$24,$6:$6)+100)/100</f>
        <v>1</v>
      </c>
      <c r="F653" s="667" t="s">
        <v>3815</v>
      </c>
      <c r="G653" s="3517">
        <f t="shared" ref="G653:G716" si="112">(SUMIF($7:$7,F653,$8:$8)-SUMIF($7:$7,$F$24,$8:$8)+100)/100</f>
        <v>1.02</v>
      </c>
      <c r="H653" s="667">
        <v>3</v>
      </c>
      <c r="I653" s="3517">
        <f t="shared" ref="I653:I716" si="113">(SUMIF($9:$9,H653,$10:$10)-SUMIF($9:$9,$H$24,$10:$10)+100)/100</f>
        <v>1</v>
      </c>
      <c r="J653" s="667"/>
      <c r="K653" s="3517">
        <f t="shared" ref="K653:K716" si="114">(SUMIF($11:$11,J653,$12:$12)-SUMIF($11:$11,$J$24,$12:$12)+100)/100</f>
        <v>1</v>
      </c>
      <c r="L653" s="667"/>
      <c r="M653" s="3517">
        <f t="shared" ref="M653:M716" si="115">(SUMIF($13:$13,L653,$14:$14)-SUMIF($13:$13,$L$24,$14:$14)+100)/100</f>
        <v>1</v>
      </c>
      <c r="N653" s="667"/>
      <c r="O653" s="3517">
        <f t="shared" ref="O653:O716" si="116">(SUMIF($15:$15,N653,$16:$16)-SUMIF($15:$15,$N$24,$16:$16)+100)/100</f>
        <v>1</v>
      </c>
      <c r="P653" s="667" t="s">
        <v>3552</v>
      </c>
      <c r="Q653" s="3517">
        <f t="shared" ref="Q653:Q716" si="117">(SUMIF($17:$17,P653,$18:$18)-SUMIF($17:$17,$P$24,$18:$18)+100)/100</f>
        <v>1.0149999999999999</v>
      </c>
      <c r="R653" s="3518">
        <f t="shared" ref="R653:R716" ca="1" si="118">IF(B653="",0,ROUND($R$24*C653*E653*G653*I653*K653*M653*O653*Q653,0))</f>
        <v>14691</v>
      </c>
      <c r="S653" s="955">
        <f t="shared" ref="S653:S716" ca="1" si="119">ROUND(R653*B653/10000,0)</f>
        <v>73</v>
      </c>
    </row>
    <row r="654" spans="1:19">
      <c r="A654" s="3520">
        <f>面积表!D649</f>
        <v>1012</v>
      </c>
      <c r="B654" s="54">
        <f>面积表!E649</f>
        <v>49.74</v>
      </c>
      <c r="C654" s="3517">
        <f t="shared" si="110"/>
        <v>1</v>
      </c>
      <c r="D654" s="2806" t="s">
        <v>4020</v>
      </c>
      <c r="E654" s="3517">
        <f t="shared" si="111"/>
        <v>1</v>
      </c>
      <c r="F654" s="667" t="s">
        <v>3815</v>
      </c>
      <c r="G654" s="3517">
        <f t="shared" si="112"/>
        <v>1.02</v>
      </c>
      <c r="H654" s="667">
        <v>3</v>
      </c>
      <c r="I654" s="3517">
        <f t="shared" si="113"/>
        <v>1</v>
      </c>
      <c r="J654" s="667"/>
      <c r="K654" s="3517">
        <f t="shared" si="114"/>
        <v>1</v>
      </c>
      <c r="L654" s="667"/>
      <c r="M654" s="3517">
        <f t="shared" si="115"/>
        <v>1</v>
      </c>
      <c r="N654" s="667"/>
      <c r="O654" s="3517">
        <f t="shared" si="116"/>
        <v>1</v>
      </c>
      <c r="P654" s="667" t="s">
        <v>3552</v>
      </c>
      <c r="Q654" s="3517">
        <f t="shared" si="117"/>
        <v>1.0149999999999999</v>
      </c>
      <c r="R654" s="3518">
        <f t="shared" ca="1" si="118"/>
        <v>14691</v>
      </c>
      <c r="S654" s="955">
        <f t="shared" ca="1" si="119"/>
        <v>73</v>
      </c>
    </row>
    <row r="655" spans="1:19">
      <c r="A655" s="3520">
        <f>面积表!D650</f>
        <v>1013</v>
      </c>
      <c r="B655" s="54">
        <f>面积表!E650</f>
        <v>49.74</v>
      </c>
      <c r="C655" s="3517">
        <f t="shared" si="110"/>
        <v>1</v>
      </c>
      <c r="D655" s="2806" t="s">
        <v>4020</v>
      </c>
      <c r="E655" s="3517">
        <f t="shared" si="111"/>
        <v>1</v>
      </c>
      <c r="F655" s="667" t="s">
        <v>3815</v>
      </c>
      <c r="G655" s="3517">
        <f t="shared" si="112"/>
        <v>1.02</v>
      </c>
      <c r="H655" s="667">
        <v>3</v>
      </c>
      <c r="I655" s="3517">
        <f t="shared" si="113"/>
        <v>1</v>
      </c>
      <c r="J655" s="667"/>
      <c r="K655" s="3517">
        <f t="shared" si="114"/>
        <v>1</v>
      </c>
      <c r="L655" s="667"/>
      <c r="M655" s="3517">
        <f t="shared" si="115"/>
        <v>1</v>
      </c>
      <c r="N655" s="667"/>
      <c r="O655" s="3517">
        <f t="shared" si="116"/>
        <v>1</v>
      </c>
      <c r="P655" s="667" t="s">
        <v>3552</v>
      </c>
      <c r="Q655" s="3517">
        <f t="shared" si="117"/>
        <v>1.0149999999999999</v>
      </c>
      <c r="R655" s="3518">
        <f t="shared" ca="1" si="118"/>
        <v>14691</v>
      </c>
      <c r="S655" s="955">
        <f t="shared" ca="1" si="119"/>
        <v>73</v>
      </c>
    </row>
    <row r="656" spans="1:19">
      <c r="A656" s="3520">
        <f>面积表!D651</f>
        <v>1014</v>
      </c>
      <c r="B656" s="54">
        <f>面积表!E651</f>
        <v>49.74</v>
      </c>
      <c r="C656" s="3517">
        <f t="shared" si="110"/>
        <v>1</v>
      </c>
      <c r="D656" s="2806" t="s">
        <v>4020</v>
      </c>
      <c r="E656" s="3517">
        <f t="shared" si="111"/>
        <v>1</v>
      </c>
      <c r="F656" s="667" t="s">
        <v>3815</v>
      </c>
      <c r="G656" s="3517">
        <f t="shared" si="112"/>
        <v>1.02</v>
      </c>
      <c r="H656" s="667">
        <v>3</v>
      </c>
      <c r="I656" s="3517">
        <f t="shared" si="113"/>
        <v>1</v>
      </c>
      <c r="J656" s="667"/>
      <c r="K656" s="3517">
        <f t="shared" si="114"/>
        <v>1</v>
      </c>
      <c r="L656" s="667"/>
      <c r="M656" s="3517">
        <f t="shared" si="115"/>
        <v>1</v>
      </c>
      <c r="N656" s="667"/>
      <c r="O656" s="3517">
        <f t="shared" si="116"/>
        <v>1</v>
      </c>
      <c r="P656" s="667" t="s">
        <v>3552</v>
      </c>
      <c r="Q656" s="3517">
        <f t="shared" si="117"/>
        <v>1.0149999999999999</v>
      </c>
      <c r="R656" s="3518">
        <f t="shared" ca="1" si="118"/>
        <v>14691</v>
      </c>
      <c r="S656" s="955">
        <f t="shared" ca="1" si="119"/>
        <v>73</v>
      </c>
    </row>
    <row r="657" spans="1:19">
      <c r="A657" s="3520">
        <f>面积表!D652</f>
        <v>1015</v>
      </c>
      <c r="B657" s="54">
        <f>面积表!E652</f>
        <v>68.94</v>
      </c>
      <c r="C657" s="3517">
        <f t="shared" si="110"/>
        <v>1.01</v>
      </c>
      <c r="D657" s="2806" t="s">
        <v>4020</v>
      </c>
      <c r="E657" s="3517">
        <f t="shared" si="111"/>
        <v>1</v>
      </c>
      <c r="F657" s="667" t="s">
        <v>3815</v>
      </c>
      <c r="G657" s="3517">
        <f t="shared" si="112"/>
        <v>1.02</v>
      </c>
      <c r="H657" s="667">
        <v>3</v>
      </c>
      <c r="I657" s="3517">
        <f t="shared" si="113"/>
        <v>1</v>
      </c>
      <c r="J657" s="667"/>
      <c r="K657" s="3517">
        <f t="shared" si="114"/>
        <v>1</v>
      </c>
      <c r="L657" s="667"/>
      <c r="M657" s="3517">
        <f t="shared" si="115"/>
        <v>1</v>
      </c>
      <c r="N657" s="667"/>
      <c r="O657" s="3517">
        <f t="shared" si="116"/>
        <v>1</v>
      </c>
      <c r="P657" s="667" t="s">
        <v>3552</v>
      </c>
      <c r="Q657" s="3517">
        <f t="shared" si="117"/>
        <v>1.0149999999999999</v>
      </c>
      <c r="R657" s="3518">
        <f t="shared" ca="1" si="118"/>
        <v>14838</v>
      </c>
      <c r="S657" s="955">
        <f t="shared" ca="1" si="119"/>
        <v>102</v>
      </c>
    </row>
    <row r="658" spans="1:19">
      <c r="A658" s="3520">
        <f>面积表!D653</f>
        <v>1016</v>
      </c>
      <c r="B658" s="54">
        <f>面积表!E653</f>
        <v>38.19</v>
      </c>
      <c r="C658" s="3517">
        <f t="shared" si="110"/>
        <v>1</v>
      </c>
      <c r="D658" s="2806" t="s">
        <v>4020</v>
      </c>
      <c r="E658" s="3517">
        <f t="shared" si="111"/>
        <v>1</v>
      </c>
      <c r="F658" s="667" t="s">
        <v>3815</v>
      </c>
      <c r="G658" s="3517">
        <f t="shared" si="112"/>
        <v>1.02</v>
      </c>
      <c r="H658" s="667">
        <v>3</v>
      </c>
      <c r="I658" s="3517">
        <f t="shared" si="113"/>
        <v>1</v>
      </c>
      <c r="J658" s="667"/>
      <c r="K658" s="3517">
        <f t="shared" si="114"/>
        <v>1</v>
      </c>
      <c r="L658" s="667"/>
      <c r="M658" s="3517">
        <f t="shared" si="115"/>
        <v>1</v>
      </c>
      <c r="N658" s="667"/>
      <c r="O658" s="3517">
        <f t="shared" si="116"/>
        <v>1</v>
      </c>
      <c r="P658" s="667" t="s">
        <v>3552</v>
      </c>
      <c r="Q658" s="3517">
        <f t="shared" si="117"/>
        <v>1.0149999999999999</v>
      </c>
      <c r="R658" s="3518">
        <f t="shared" ca="1" si="118"/>
        <v>14691</v>
      </c>
      <c r="S658" s="955">
        <f t="shared" ca="1" si="119"/>
        <v>56</v>
      </c>
    </row>
    <row r="659" spans="1:19">
      <c r="A659" s="3520">
        <f>面积表!D654</f>
        <v>1017</v>
      </c>
      <c r="B659" s="54">
        <f>面积表!E654</f>
        <v>41.5</v>
      </c>
      <c r="C659" s="3517">
        <f t="shared" si="110"/>
        <v>1</v>
      </c>
      <c r="D659" s="2806" t="s">
        <v>4020</v>
      </c>
      <c r="E659" s="3517">
        <f t="shared" si="111"/>
        <v>1</v>
      </c>
      <c r="F659" s="667" t="s">
        <v>3815</v>
      </c>
      <c r="G659" s="3517">
        <f t="shared" si="112"/>
        <v>1.02</v>
      </c>
      <c r="H659" s="667">
        <v>3</v>
      </c>
      <c r="I659" s="3517">
        <f t="shared" si="113"/>
        <v>1</v>
      </c>
      <c r="J659" s="667"/>
      <c r="K659" s="3517">
        <f t="shared" si="114"/>
        <v>1</v>
      </c>
      <c r="L659" s="667"/>
      <c r="M659" s="3517">
        <f t="shared" si="115"/>
        <v>1</v>
      </c>
      <c r="N659" s="667"/>
      <c r="O659" s="3517">
        <f t="shared" si="116"/>
        <v>1</v>
      </c>
      <c r="P659" s="667" t="s">
        <v>3552</v>
      </c>
      <c r="Q659" s="3517">
        <f t="shared" si="117"/>
        <v>1.0149999999999999</v>
      </c>
      <c r="R659" s="3518">
        <f t="shared" ca="1" si="118"/>
        <v>14691</v>
      </c>
      <c r="S659" s="955">
        <f t="shared" ca="1" si="119"/>
        <v>61</v>
      </c>
    </row>
    <row r="660" spans="1:19">
      <c r="A660" s="3520">
        <f>面积表!D655</f>
        <v>1018</v>
      </c>
      <c r="B660" s="54">
        <f>面积表!E655</f>
        <v>44.19</v>
      </c>
      <c r="C660" s="3517">
        <f t="shared" si="110"/>
        <v>1</v>
      </c>
      <c r="D660" s="2806" t="s">
        <v>4020</v>
      </c>
      <c r="E660" s="3517">
        <f t="shared" si="111"/>
        <v>1</v>
      </c>
      <c r="F660" s="667" t="s">
        <v>3815</v>
      </c>
      <c r="G660" s="3517">
        <f t="shared" si="112"/>
        <v>1.02</v>
      </c>
      <c r="H660" s="667">
        <v>3</v>
      </c>
      <c r="I660" s="3517">
        <f t="shared" si="113"/>
        <v>1</v>
      </c>
      <c r="J660" s="667"/>
      <c r="K660" s="3517">
        <f t="shared" si="114"/>
        <v>1</v>
      </c>
      <c r="L660" s="667"/>
      <c r="M660" s="3517">
        <f t="shared" si="115"/>
        <v>1</v>
      </c>
      <c r="N660" s="667"/>
      <c r="O660" s="3517">
        <f t="shared" si="116"/>
        <v>1</v>
      </c>
      <c r="P660" s="667" t="s">
        <v>3552</v>
      </c>
      <c r="Q660" s="3517">
        <f t="shared" si="117"/>
        <v>1.0149999999999999</v>
      </c>
      <c r="R660" s="3518">
        <f t="shared" ca="1" si="118"/>
        <v>14691</v>
      </c>
      <c r="S660" s="955">
        <f t="shared" ca="1" si="119"/>
        <v>65</v>
      </c>
    </row>
    <row r="661" spans="1:19">
      <c r="A661" s="3520">
        <f>面积表!D656</f>
        <v>1019</v>
      </c>
      <c r="B661" s="54">
        <f>面积表!E656</f>
        <v>46.28</v>
      </c>
      <c r="C661" s="3517">
        <f t="shared" si="110"/>
        <v>1</v>
      </c>
      <c r="D661" s="2806" t="s">
        <v>4020</v>
      </c>
      <c r="E661" s="3517">
        <f t="shared" si="111"/>
        <v>1</v>
      </c>
      <c r="F661" s="667" t="s">
        <v>3815</v>
      </c>
      <c r="G661" s="3517">
        <f t="shared" si="112"/>
        <v>1.02</v>
      </c>
      <c r="H661" s="667">
        <v>3</v>
      </c>
      <c r="I661" s="3517">
        <f t="shared" si="113"/>
        <v>1</v>
      </c>
      <c r="J661" s="667"/>
      <c r="K661" s="3517">
        <f t="shared" si="114"/>
        <v>1</v>
      </c>
      <c r="L661" s="667"/>
      <c r="M661" s="3517">
        <f t="shared" si="115"/>
        <v>1</v>
      </c>
      <c r="N661" s="667"/>
      <c r="O661" s="3517">
        <f t="shared" si="116"/>
        <v>1</v>
      </c>
      <c r="P661" s="667" t="s">
        <v>3552</v>
      </c>
      <c r="Q661" s="3517">
        <f t="shared" si="117"/>
        <v>1.0149999999999999</v>
      </c>
      <c r="R661" s="3518">
        <f t="shared" ca="1" si="118"/>
        <v>14691</v>
      </c>
      <c r="S661" s="955">
        <f t="shared" ca="1" si="119"/>
        <v>68</v>
      </c>
    </row>
    <row r="662" spans="1:19">
      <c r="A662" s="3520">
        <f>面积表!D657</f>
        <v>1020</v>
      </c>
      <c r="B662" s="54">
        <f>面积表!E657</f>
        <v>47.76</v>
      </c>
      <c r="C662" s="3517">
        <f t="shared" si="110"/>
        <v>1</v>
      </c>
      <c r="D662" s="2806" t="s">
        <v>4020</v>
      </c>
      <c r="E662" s="3517">
        <f t="shared" si="111"/>
        <v>1</v>
      </c>
      <c r="F662" s="667" t="s">
        <v>3815</v>
      </c>
      <c r="G662" s="3517">
        <f t="shared" si="112"/>
        <v>1.02</v>
      </c>
      <c r="H662" s="667">
        <v>3</v>
      </c>
      <c r="I662" s="3517">
        <f t="shared" si="113"/>
        <v>1</v>
      </c>
      <c r="J662" s="667"/>
      <c r="K662" s="3517">
        <f t="shared" si="114"/>
        <v>1</v>
      </c>
      <c r="L662" s="667"/>
      <c r="M662" s="3517">
        <f t="shared" si="115"/>
        <v>1</v>
      </c>
      <c r="N662" s="667"/>
      <c r="O662" s="3517">
        <f t="shared" si="116"/>
        <v>1</v>
      </c>
      <c r="P662" s="667" t="s">
        <v>3552</v>
      </c>
      <c r="Q662" s="3517">
        <f t="shared" si="117"/>
        <v>1.0149999999999999</v>
      </c>
      <c r="R662" s="3518">
        <f t="shared" ca="1" si="118"/>
        <v>14691</v>
      </c>
      <c r="S662" s="955">
        <f t="shared" ca="1" si="119"/>
        <v>70</v>
      </c>
    </row>
    <row r="663" spans="1:19">
      <c r="A663" s="3520">
        <f>面积表!D658</f>
        <v>1021</v>
      </c>
      <c r="B663" s="54">
        <f>面积表!E658</f>
        <v>48.71</v>
      </c>
      <c r="C663" s="3517">
        <f t="shared" si="110"/>
        <v>1</v>
      </c>
      <c r="D663" s="2806" t="s">
        <v>4020</v>
      </c>
      <c r="E663" s="3517">
        <f t="shared" si="111"/>
        <v>1</v>
      </c>
      <c r="F663" s="667" t="s">
        <v>3815</v>
      </c>
      <c r="G663" s="3517">
        <f t="shared" si="112"/>
        <v>1.02</v>
      </c>
      <c r="H663" s="667">
        <v>3</v>
      </c>
      <c r="I663" s="3517">
        <f t="shared" si="113"/>
        <v>1</v>
      </c>
      <c r="J663" s="667"/>
      <c r="K663" s="3517">
        <f t="shared" si="114"/>
        <v>1</v>
      </c>
      <c r="L663" s="667"/>
      <c r="M663" s="3517">
        <f t="shared" si="115"/>
        <v>1</v>
      </c>
      <c r="N663" s="667"/>
      <c r="O663" s="3517">
        <f t="shared" si="116"/>
        <v>1</v>
      </c>
      <c r="P663" s="667" t="s">
        <v>3552</v>
      </c>
      <c r="Q663" s="3517">
        <f t="shared" si="117"/>
        <v>1.0149999999999999</v>
      </c>
      <c r="R663" s="3518">
        <f t="shared" ca="1" si="118"/>
        <v>14691</v>
      </c>
      <c r="S663" s="955">
        <f t="shared" ca="1" si="119"/>
        <v>72</v>
      </c>
    </row>
    <row r="664" spans="1:19">
      <c r="A664" s="3520">
        <f>面积表!D659</f>
        <v>1022</v>
      </c>
      <c r="B664" s="54">
        <f>面积表!E659</f>
        <v>49</v>
      </c>
      <c r="C664" s="3517">
        <f t="shared" si="110"/>
        <v>1</v>
      </c>
      <c r="D664" s="2806" t="s">
        <v>4020</v>
      </c>
      <c r="E664" s="3517">
        <f t="shared" si="111"/>
        <v>1</v>
      </c>
      <c r="F664" s="667" t="s">
        <v>3815</v>
      </c>
      <c r="G664" s="3517">
        <f t="shared" si="112"/>
        <v>1.02</v>
      </c>
      <c r="H664" s="667">
        <v>3</v>
      </c>
      <c r="I664" s="3517">
        <f t="shared" si="113"/>
        <v>1</v>
      </c>
      <c r="J664" s="667"/>
      <c r="K664" s="3517">
        <f t="shared" si="114"/>
        <v>1</v>
      </c>
      <c r="L664" s="667"/>
      <c r="M664" s="3517">
        <f t="shared" si="115"/>
        <v>1</v>
      </c>
      <c r="N664" s="667"/>
      <c r="O664" s="3517">
        <f t="shared" si="116"/>
        <v>1</v>
      </c>
      <c r="P664" s="667" t="s">
        <v>3552</v>
      </c>
      <c r="Q664" s="3517">
        <f t="shared" si="117"/>
        <v>1.0149999999999999</v>
      </c>
      <c r="R664" s="3518">
        <f t="shared" ca="1" si="118"/>
        <v>14691</v>
      </c>
      <c r="S664" s="955">
        <f t="shared" ca="1" si="119"/>
        <v>72</v>
      </c>
    </row>
    <row r="665" spans="1:19">
      <c r="A665" s="3520">
        <f>面积表!D660</f>
        <v>1023</v>
      </c>
      <c r="B665" s="54">
        <f>面积表!E660</f>
        <v>48.7</v>
      </c>
      <c r="C665" s="3517">
        <f t="shared" si="110"/>
        <v>1</v>
      </c>
      <c r="D665" s="2806" t="s">
        <v>4020</v>
      </c>
      <c r="E665" s="3517">
        <f t="shared" si="111"/>
        <v>1</v>
      </c>
      <c r="F665" s="667" t="s">
        <v>3815</v>
      </c>
      <c r="G665" s="3517">
        <f t="shared" si="112"/>
        <v>1.02</v>
      </c>
      <c r="H665" s="667">
        <v>3</v>
      </c>
      <c r="I665" s="3517">
        <f t="shared" si="113"/>
        <v>1</v>
      </c>
      <c r="J665" s="667"/>
      <c r="K665" s="3517">
        <f t="shared" si="114"/>
        <v>1</v>
      </c>
      <c r="L665" s="667"/>
      <c r="M665" s="3517">
        <f t="shared" si="115"/>
        <v>1</v>
      </c>
      <c r="N665" s="667"/>
      <c r="O665" s="3517">
        <f t="shared" si="116"/>
        <v>1</v>
      </c>
      <c r="P665" s="667" t="s">
        <v>3552</v>
      </c>
      <c r="Q665" s="3517">
        <f t="shared" si="117"/>
        <v>1.0149999999999999</v>
      </c>
      <c r="R665" s="3518">
        <f t="shared" ca="1" si="118"/>
        <v>14691</v>
      </c>
      <c r="S665" s="955">
        <f t="shared" ca="1" si="119"/>
        <v>72</v>
      </c>
    </row>
    <row r="666" spans="1:19">
      <c r="A666" s="3520">
        <f>面积表!D661</f>
        <v>1024</v>
      </c>
      <c r="B666" s="54">
        <f>面积表!E661</f>
        <v>73.150000000000006</v>
      </c>
      <c r="C666" s="3517">
        <f t="shared" si="110"/>
        <v>1.01</v>
      </c>
      <c r="D666" s="2806" t="s">
        <v>4020</v>
      </c>
      <c r="E666" s="3517">
        <f t="shared" si="111"/>
        <v>1</v>
      </c>
      <c r="F666" s="667" t="s">
        <v>3815</v>
      </c>
      <c r="G666" s="3517">
        <f t="shared" si="112"/>
        <v>1.02</v>
      </c>
      <c r="H666" s="667">
        <v>3</v>
      </c>
      <c r="I666" s="3517">
        <f t="shared" si="113"/>
        <v>1</v>
      </c>
      <c r="J666" s="667"/>
      <c r="K666" s="3517">
        <f t="shared" si="114"/>
        <v>1</v>
      </c>
      <c r="L666" s="667"/>
      <c r="M666" s="3517">
        <f t="shared" si="115"/>
        <v>1</v>
      </c>
      <c r="N666" s="667"/>
      <c r="O666" s="3517">
        <f t="shared" si="116"/>
        <v>1</v>
      </c>
      <c r="P666" s="667" t="s">
        <v>3552</v>
      </c>
      <c r="Q666" s="3517">
        <f t="shared" si="117"/>
        <v>1.0149999999999999</v>
      </c>
      <c r="R666" s="3518">
        <f t="shared" ca="1" si="118"/>
        <v>14838</v>
      </c>
      <c r="S666" s="955">
        <f t="shared" ca="1" si="119"/>
        <v>109</v>
      </c>
    </row>
    <row r="667" spans="1:19">
      <c r="A667" s="3520">
        <f>面积表!D662</f>
        <v>1101</v>
      </c>
      <c r="B667" s="54">
        <f>面积表!E662</f>
        <v>50.15</v>
      </c>
      <c r="C667" s="3517">
        <f t="shared" si="110"/>
        <v>1</v>
      </c>
      <c r="D667" s="2806" t="s">
        <v>4020</v>
      </c>
      <c r="E667" s="3517">
        <f t="shared" si="111"/>
        <v>1</v>
      </c>
      <c r="F667" s="667" t="s">
        <v>3815</v>
      </c>
      <c r="G667" s="3517">
        <f t="shared" si="112"/>
        <v>1.02</v>
      </c>
      <c r="H667" s="667">
        <v>3</v>
      </c>
      <c r="I667" s="3517">
        <f t="shared" si="113"/>
        <v>1</v>
      </c>
      <c r="J667" s="667"/>
      <c r="K667" s="3517">
        <f t="shared" si="114"/>
        <v>1</v>
      </c>
      <c r="L667" s="667"/>
      <c r="M667" s="3517">
        <f t="shared" si="115"/>
        <v>1</v>
      </c>
      <c r="N667" s="667"/>
      <c r="O667" s="3517">
        <f t="shared" si="116"/>
        <v>1</v>
      </c>
      <c r="P667" s="667" t="s">
        <v>3709</v>
      </c>
      <c r="Q667" s="3517">
        <f t="shared" si="117"/>
        <v>1.03</v>
      </c>
      <c r="R667" s="3518">
        <f t="shared" ca="1" si="118"/>
        <v>14908</v>
      </c>
      <c r="S667" s="955">
        <f t="shared" ca="1" si="119"/>
        <v>75</v>
      </c>
    </row>
    <row r="668" spans="1:19">
      <c r="A668" s="3520">
        <f>面积表!D663</f>
        <v>1102</v>
      </c>
      <c r="B668" s="54">
        <f>面积表!E663</f>
        <v>49.74</v>
      </c>
      <c r="C668" s="3517">
        <f t="shared" si="110"/>
        <v>1</v>
      </c>
      <c r="D668" s="2806" t="s">
        <v>4020</v>
      </c>
      <c r="E668" s="3517">
        <f t="shared" si="111"/>
        <v>1</v>
      </c>
      <c r="F668" s="667" t="s">
        <v>3815</v>
      </c>
      <c r="G668" s="3517">
        <f t="shared" si="112"/>
        <v>1.02</v>
      </c>
      <c r="H668" s="667">
        <v>3</v>
      </c>
      <c r="I668" s="3517">
        <f t="shared" si="113"/>
        <v>1</v>
      </c>
      <c r="J668" s="667"/>
      <c r="K668" s="3517">
        <f t="shared" si="114"/>
        <v>1</v>
      </c>
      <c r="L668" s="667"/>
      <c r="M668" s="3517">
        <f t="shared" si="115"/>
        <v>1</v>
      </c>
      <c r="N668" s="667"/>
      <c r="O668" s="3517">
        <f t="shared" si="116"/>
        <v>1</v>
      </c>
      <c r="P668" s="667" t="s">
        <v>3709</v>
      </c>
      <c r="Q668" s="3517">
        <f t="shared" si="117"/>
        <v>1.03</v>
      </c>
      <c r="R668" s="3518">
        <f t="shared" ca="1" si="118"/>
        <v>14908</v>
      </c>
      <c r="S668" s="955">
        <f t="shared" ca="1" si="119"/>
        <v>74</v>
      </c>
    </row>
    <row r="669" spans="1:19">
      <c r="A669" s="3520">
        <f>面积表!D664</f>
        <v>1103</v>
      </c>
      <c r="B669" s="54">
        <f>面积表!E664</f>
        <v>49.74</v>
      </c>
      <c r="C669" s="3517">
        <f t="shared" si="110"/>
        <v>1</v>
      </c>
      <c r="D669" s="2806" t="s">
        <v>4020</v>
      </c>
      <c r="E669" s="3517">
        <f t="shared" si="111"/>
        <v>1</v>
      </c>
      <c r="F669" s="667" t="s">
        <v>3815</v>
      </c>
      <c r="G669" s="3517">
        <f t="shared" si="112"/>
        <v>1.02</v>
      </c>
      <c r="H669" s="667">
        <v>3</v>
      </c>
      <c r="I669" s="3517">
        <f t="shared" si="113"/>
        <v>1</v>
      </c>
      <c r="J669" s="667"/>
      <c r="K669" s="3517">
        <f t="shared" si="114"/>
        <v>1</v>
      </c>
      <c r="L669" s="667"/>
      <c r="M669" s="3517">
        <f t="shared" si="115"/>
        <v>1</v>
      </c>
      <c r="N669" s="667"/>
      <c r="O669" s="3517">
        <f t="shared" si="116"/>
        <v>1</v>
      </c>
      <c r="P669" s="667" t="s">
        <v>3709</v>
      </c>
      <c r="Q669" s="3517">
        <f t="shared" si="117"/>
        <v>1.03</v>
      </c>
      <c r="R669" s="3518">
        <f t="shared" ca="1" si="118"/>
        <v>14908</v>
      </c>
      <c r="S669" s="955">
        <f t="shared" ca="1" si="119"/>
        <v>74</v>
      </c>
    </row>
    <row r="670" spans="1:19">
      <c r="A670" s="3520">
        <f>面积表!D665</f>
        <v>1104</v>
      </c>
      <c r="B670" s="54">
        <f>面积表!E665</f>
        <v>49.74</v>
      </c>
      <c r="C670" s="3517">
        <f t="shared" si="110"/>
        <v>1</v>
      </c>
      <c r="D670" s="2806" t="s">
        <v>4020</v>
      </c>
      <c r="E670" s="3517">
        <f t="shared" si="111"/>
        <v>1</v>
      </c>
      <c r="F670" s="667" t="s">
        <v>3815</v>
      </c>
      <c r="G670" s="3517">
        <f t="shared" si="112"/>
        <v>1.02</v>
      </c>
      <c r="H670" s="667">
        <v>3</v>
      </c>
      <c r="I670" s="3517">
        <f t="shared" si="113"/>
        <v>1</v>
      </c>
      <c r="J670" s="667"/>
      <c r="K670" s="3517">
        <f t="shared" si="114"/>
        <v>1</v>
      </c>
      <c r="L670" s="667"/>
      <c r="M670" s="3517">
        <f t="shared" si="115"/>
        <v>1</v>
      </c>
      <c r="N670" s="667"/>
      <c r="O670" s="3517">
        <f t="shared" si="116"/>
        <v>1</v>
      </c>
      <c r="P670" s="667" t="s">
        <v>3709</v>
      </c>
      <c r="Q670" s="3517">
        <f t="shared" si="117"/>
        <v>1.03</v>
      </c>
      <c r="R670" s="3518">
        <f t="shared" ca="1" si="118"/>
        <v>14908</v>
      </c>
      <c r="S670" s="955">
        <f t="shared" ca="1" si="119"/>
        <v>74</v>
      </c>
    </row>
    <row r="671" spans="1:19">
      <c r="A671" s="3520">
        <f>面积表!D666</f>
        <v>1105</v>
      </c>
      <c r="B671" s="54">
        <f>面积表!E666</f>
        <v>49.74</v>
      </c>
      <c r="C671" s="3517">
        <f t="shared" si="110"/>
        <v>1</v>
      </c>
      <c r="D671" s="2806" t="s">
        <v>4020</v>
      </c>
      <c r="E671" s="3517">
        <f t="shared" si="111"/>
        <v>1</v>
      </c>
      <c r="F671" s="667" t="s">
        <v>3815</v>
      </c>
      <c r="G671" s="3517">
        <f t="shared" si="112"/>
        <v>1.02</v>
      </c>
      <c r="H671" s="667">
        <v>3</v>
      </c>
      <c r="I671" s="3517">
        <f t="shared" si="113"/>
        <v>1</v>
      </c>
      <c r="J671" s="667"/>
      <c r="K671" s="3517">
        <f t="shared" si="114"/>
        <v>1</v>
      </c>
      <c r="L671" s="667"/>
      <c r="M671" s="3517">
        <f t="shared" si="115"/>
        <v>1</v>
      </c>
      <c r="N671" s="667"/>
      <c r="O671" s="3517">
        <f t="shared" si="116"/>
        <v>1</v>
      </c>
      <c r="P671" s="667" t="s">
        <v>3709</v>
      </c>
      <c r="Q671" s="3517">
        <f t="shared" si="117"/>
        <v>1.03</v>
      </c>
      <c r="R671" s="3518">
        <f t="shared" ca="1" si="118"/>
        <v>14908</v>
      </c>
      <c r="S671" s="955">
        <f t="shared" ca="1" si="119"/>
        <v>74</v>
      </c>
    </row>
    <row r="672" spans="1:19">
      <c r="A672" s="3520">
        <f>面积表!D667</f>
        <v>1106</v>
      </c>
      <c r="B672" s="54">
        <f>面积表!E667</f>
        <v>49.74</v>
      </c>
      <c r="C672" s="3517">
        <f t="shared" si="110"/>
        <v>1</v>
      </c>
      <c r="D672" s="2806" t="s">
        <v>4020</v>
      </c>
      <c r="E672" s="3517">
        <f t="shared" si="111"/>
        <v>1</v>
      </c>
      <c r="F672" s="667" t="s">
        <v>3815</v>
      </c>
      <c r="G672" s="3517">
        <f t="shared" si="112"/>
        <v>1.02</v>
      </c>
      <c r="H672" s="667">
        <v>3</v>
      </c>
      <c r="I672" s="3517">
        <f t="shared" si="113"/>
        <v>1</v>
      </c>
      <c r="J672" s="667"/>
      <c r="K672" s="3517">
        <f t="shared" si="114"/>
        <v>1</v>
      </c>
      <c r="L672" s="667"/>
      <c r="M672" s="3517">
        <f t="shared" si="115"/>
        <v>1</v>
      </c>
      <c r="N672" s="667"/>
      <c r="O672" s="3517">
        <f t="shared" si="116"/>
        <v>1</v>
      </c>
      <c r="P672" s="667" t="s">
        <v>3709</v>
      </c>
      <c r="Q672" s="3517">
        <f t="shared" si="117"/>
        <v>1.03</v>
      </c>
      <c r="R672" s="3518">
        <f t="shared" ca="1" si="118"/>
        <v>14908</v>
      </c>
      <c r="S672" s="955">
        <f t="shared" ca="1" si="119"/>
        <v>74</v>
      </c>
    </row>
    <row r="673" spans="1:19">
      <c r="A673" s="3520">
        <f>面积表!D668</f>
        <v>1107</v>
      </c>
      <c r="B673" s="54">
        <f>面积表!E668</f>
        <v>49.74</v>
      </c>
      <c r="C673" s="3517">
        <f t="shared" si="110"/>
        <v>1</v>
      </c>
      <c r="D673" s="2806" t="s">
        <v>4020</v>
      </c>
      <c r="E673" s="3517">
        <f t="shared" si="111"/>
        <v>1</v>
      </c>
      <c r="F673" s="667" t="s">
        <v>3815</v>
      </c>
      <c r="G673" s="3517">
        <f t="shared" si="112"/>
        <v>1.02</v>
      </c>
      <c r="H673" s="667">
        <v>3</v>
      </c>
      <c r="I673" s="3517">
        <f t="shared" si="113"/>
        <v>1</v>
      </c>
      <c r="J673" s="667"/>
      <c r="K673" s="3517">
        <f t="shared" si="114"/>
        <v>1</v>
      </c>
      <c r="L673" s="667"/>
      <c r="M673" s="3517">
        <f t="shared" si="115"/>
        <v>1</v>
      </c>
      <c r="N673" s="667"/>
      <c r="O673" s="3517">
        <f t="shared" si="116"/>
        <v>1</v>
      </c>
      <c r="P673" s="667" t="s">
        <v>3709</v>
      </c>
      <c r="Q673" s="3517">
        <f t="shared" si="117"/>
        <v>1.03</v>
      </c>
      <c r="R673" s="3518">
        <f t="shared" ca="1" si="118"/>
        <v>14908</v>
      </c>
      <c r="S673" s="955">
        <f t="shared" ca="1" si="119"/>
        <v>74</v>
      </c>
    </row>
    <row r="674" spans="1:19">
      <c r="A674" s="3520">
        <f>面积表!D669</f>
        <v>1108</v>
      </c>
      <c r="B674" s="54">
        <f>面积表!E669</f>
        <v>49.74</v>
      </c>
      <c r="C674" s="3517">
        <f t="shared" si="110"/>
        <v>1</v>
      </c>
      <c r="D674" s="2806" t="s">
        <v>4020</v>
      </c>
      <c r="E674" s="3517">
        <f t="shared" si="111"/>
        <v>1</v>
      </c>
      <c r="F674" s="667" t="s">
        <v>3815</v>
      </c>
      <c r="G674" s="3517">
        <f t="shared" si="112"/>
        <v>1.02</v>
      </c>
      <c r="H674" s="667">
        <v>3</v>
      </c>
      <c r="I674" s="3517">
        <f t="shared" si="113"/>
        <v>1</v>
      </c>
      <c r="J674" s="667"/>
      <c r="K674" s="3517">
        <f t="shared" si="114"/>
        <v>1</v>
      </c>
      <c r="L674" s="667"/>
      <c r="M674" s="3517">
        <f t="shared" si="115"/>
        <v>1</v>
      </c>
      <c r="N674" s="667"/>
      <c r="O674" s="3517">
        <f t="shared" si="116"/>
        <v>1</v>
      </c>
      <c r="P674" s="667" t="s">
        <v>3709</v>
      </c>
      <c r="Q674" s="3517">
        <f t="shared" si="117"/>
        <v>1.03</v>
      </c>
      <c r="R674" s="3518">
        <f t="shared" ca="1" si="118"/>
        <v>14908</v>
      </c>
      <c r="S674" s="955">
        <f t="shared" ca="1" si="119"/>
        <v>74</v>
      </c>
    </row>
    <row r="675" spans="1:19">
      <c r="A675" s="3520">
        <f>面积表!D670</f>
        <v>1109</v>
      </c>
      <c r="B675" s="54">
        <f>面积表!E670</f>
        <v>49.74</v>
      </c>
      <c r="C675" s="3517">
        <f t="shared" si="110"/>
        <v>1</v>
      </c>
      <c r="D675" s="2806" t="s">
        <v>4020</v>
      </c>
      <c r="E675" s="3517">
        <f t="shared" si="111"/>
        <v>1</v>
      </c>
      <c r="F675" s="667" t="s">
        <v>3815</v>
      </c>
      <c r="G675" s="3517">
        <f t="shared" si="112"/>
        <v>1.02</v>
      </c>
      <c r="H675" s="667">
        <v>3</v>
      </c>
      <c r="I675" s="3517">
        <f t="shared" si="113"/>
        <v>1</v>
      </c>
      <c r="J675" s="667"/>
      <c r="K675" s="3517">
        <f t="shared" si="114"/>
        <v>1</v>
      </c>
      <c r="L675" s="667"/>
      <c r="M675" s="3517">
        <f t="shared" si="115"/>
        <v>1</v>
      </c>
      <c r="N675" s="667"/>
      <c r="O675" s="3517">
        <f t="shared" si="116"/>
        <v>1</v>
      </c>
      <c r="P675" s="667" t="s">
        <v>3709</v>
      </c>
      <c r="Q675" s="3517">
        <f t="shared" si="117"/>
        <v>1.03</v>
      </c>
      <c r="R675" s="3518">
        <f t="shared" ca="1" si="118"/>
        <v>14908</v>
      </c>
      <c r="S675" s="955">
        <f t="shared" ca="1" si="119"/>
        <v>74</v>
      </c>
    </row>
    <row r="676" spans="1:19">
      <c r="A676" s="3520">
        <f>面积表!D671</f>
        <v>1110</v>
      </c>
      <c r="B676" s="54">
        <f>面积表!E671</f>
        <v>49.74</v>
      </c>
      <c r="C676" s="3517">
        <f t="shared" si="110"/>
        <v>1</v>
      </c>
      <c r="D676" s="2806" t="s">
        <v>4020</v>
      </c>
      <c r="E676" s="3517">
        <f t="shared" si="111"/>
        <v>1</v>
      </c>
      <c r="F676" s="667" t="s">
        <v>3815</v>
      </c>
      <c r="G676" s="3517">
        <f t="shared" si="112"/>
        <v>1.02</v>
      </c>
      <c r="H676" s="667">
        <v>3</v>
      </c>
      <c r="I676" s="3517">
        <f t="shared" si="113"/>
        <v>1</v>
      </c>
      <c r="J676" s="667"/>
      <c r="K676" s="3517">
        <f t="shared" si="114"/>
        <v>1</v>
      </c>
      <c r="L676" s="667"/>
      <c r="M676" s="3517">
        <f t="shared" si="115"/>
        <v>1</v>
      </c>
      <c r="N676" s="667"/>
      <c r="O676" s="3517">
        <f t="shared" si="116"/>
        <v>1</v>
      </c>
      <c r="P676" s="667" t="s">
        <v>3709</v>
      </c>
      <c r="Q676" s="3517">
        <f t="shared" si="117"/>
        <v>1.03</v>
      </c>
      <c r="R676" s="3518">
        <f t="shared" ca="1" si="118"/>
        <v>14908</v>
      </c>
      <c r="S676" s="955">
        <f t="shared" ca="1" si="119"/>
        <v>74</v>
      </c>
    </row>
    <row r="677" spans="1:19">
      <c r="A677" s="3520">
        <f>面积表!D672</f>
        <v>1111</v>
      </c>
      <c r="B677" s="54">
        <f>面积表!E672</f>
        <v>49.74</v>
      </c>
      <c r="C677" s="3517">
        <f t="shared" si="110"/>
        <v>1</v>
      </c>
      <c r="D677" s="2806" t="s">
        <v>4020</v>
      </c>
      <c r="E677" s="3517">
        <f t="shared" si="111"/>
        <v>1</v>
      </c>
      <c r="F677" s="667" t="s">
        <v>3815</v>
      </c>
      <c r="G677" s="3517">
        <f t="shared" si="112"/>
        <v>1.02</v>
      </c>
      <c r="H677" s="667">
        <v>3</v>
      </c>
      <c r="I677" s="3517">
        <f t="shared" si="113"/>
        <v>1</v>
      </c>
      <c r="J677" s="667"/>
      <c r="K677" s="3517">
        <f t="shared" si="114"/>
        <v>1</v>
      </c>
      <c r="L677" s="667"/>
      <c r="M677" s="3517">
        <f t="shared" si="115"/>
        <v>1</v>
      </c>
      <c r="N677" s="667"/>
      <c r="O677" s="3517">
        <f t="shared" si="116"/>
        <v>1</v>
      </c>
      <c r="P677" s="667" t="s">
        <v>3709</v>
      </c>
      <c r="Q677" s="3517">
        <f t="shared" si="117"/>
        <v>1.03</v>
      </c>
      <c r="R677" s="3518">
        <f t="shared" ca="1" si="118"/>
        <v>14908</v>
      </c>
      <c r="S677" s="955">
        <f t="shared" ca="1" si="119"/>
        <v>74</v>
      </c>
    </row>
    <row r="678" spans="1:19">
      <c r="A678" s="3520">
        <f>面积表!D673</f>
        <v>1112</v>
      </c>
      <c r="B678" s="54">
        <f>面积表!E673</f>
        <v>49.74</v>
      </c>
      <c r="C678" s="3517">
        <f t="shared" si="110"/>
        <v>1</v>
      </c>
      <c r="D678" s="2806" t="s">
        <v>4020</v>
      </c>
      <c r="E678" s="3517">
        <f t="shared" si="111"/>
        <v>1</v>
      </c>
      <c r="F678" s="667" t="s">
        <v>3815</v>
      </c>
      <c r="G678" s="3517">
        <f t="shared" si="112"/>
        <v>1.02</v>
      </c>
      <c r="H678" s="667">
        <v>3</v>
      </c>
      <c r="I678" s="3517">
        <f t="shared" si="113"/>
        <v>1</v>
      </c>
      <c r="J678" s="667"/>
      <c r="K678" s="3517">
        <f t="shared" si="114"/>
        <v>1</v>
      </c>
      <c r="L678" s="667"/>
      <c r="M678" s="3517">
        <f t="shared" si="115"/>
        <v>1</v>
      </c>
      <c r="N678" s="667"/>
      <c r="O678" s="3517">
        <f t="shared" si="116"/>
        <v>1</v>
      </c>
      <c r="P678" s="667" t="s">
        <v>3709</v>
      </c>
      <c r="Q678" s="3517">
        <f t="shared" si="117"/>
        <v>1.03</v>
      </c>
      <c r="R678" s="3518">
        <f t="shared" ca="1" si="118"/>
        <v>14908</v>
      </c>
      <c r="S678" s="955">
        <f t="shared" ca="1" si="119"/>
        <v>74</v>
      </c>
    </row>
    <row r="679" spans="1:19">
      <c r="A679" s="3520">
        <f>面积表!D674</f>
        <v>1113</v>
      </c>
      <c r="B679" s="54">
        <f>面积表!E674</f>
        <v>49.74</v>
      </c>
      <c r="C679" s="3517">
        <f t="shared" si="110"/>
        <v>1</v>
      </c>
      <c r="D679" s="2806" t="s">
        <v>4020</v>
      </c>
      <c r="E679" s="3517">
        <f t="shared" si="111"/>
        <v>1</v>
      </c>
      <c r="F679" s="667" t="s">
        <v>3815</v>
      </c>
      <c r="G679" s="3517">
        <f t="shared" si="112"/>
        <v>1.02</v>
      </c>
      <c r="H679" s="667">
        <v>3</v>
      </c>
      <c r="I679" s="3517">
        <f t="shared" si="113"/>
        <v>1</v>
      </c>
      <c r="J679" s="667"/>
      <c r="K679" s="3517">
        <f t="shared" si="114"/>
        <v>1</v>
      </c>
      <c r="L679" s="667"/>
      <c r="M679" s="3517">
        <f t="shared" si="115"/>
        <v>1</v>
      </c>
      <c r="N679" s="667"/>
      <c r="O679" s="3517">
        <f t="shared" si="116"/>
        <v>1</v>
      </c>
      <c r="P679" s="667" t="s">
        <v>3709</v>
      </c>
      <c r="Q679" s="3517">
        <f t="shared" si="117"/>
        <v>1.03</v>
      </c>
      <c r="R679" s="3518">
        <f t="shared" ca="1" si="118"/>
        <v>14908</v>
      </c>
      <c r="S679" s="955">
        <f t="shared" ca="1" si="119"/>
        <v>74</v>
      </c>
    </row>
    <row r="680" spans="1:19">
      <c r="A680" s="3520">
        <f>面积表!D675</f>
        <v>1114</v>
      </c>
      <c r="B680" s="54">
        <f>面积表!E675</f>
        <v>49.74</v>
      </c>
      <c r="C680" s="3517">
        <f t="shared" si="110"/>
        <v>1</v>
      </c>
      <c r="D680" s="2806" t="s">
        <v>4020</v>
      </c>
      <c r="E680" s="3517">
        <f t="shared" si="111"/>
        <v>1</v>
      </c>
      <c r="F680" s="667" t="s">
        <v>3815</v>
      </c>
      <c r="G680" s="3517">
        <f t="shared" si="112"/>
        <v>1.02</v>
      </c>
      <c r="H680" s="667">
        <v>3</v>
      </c>
      <c r="I680" s="3517">
        <f t="shared" si="113"/>
        <v>1</v>
      </c>
      <c r="J680" s="667"/>
      <c r="K680" s="3517">
        <f t="shared" si="114"/>
        <v>1</v>
      </c>
      <c r="L680" s="667"/>
      <c r="M680" s="3517">
        <f t="shared" si="115"/>
        <v>1</v>
      </c>
      <c r="N680" s="667"/>
      <c r="O680" s="3517">
        <f t="shared" si="116"/>
        <v>1</v>
      </c>
      <c r="P680" s="667" t="s">
        <v>3709</v>
      </c>
      <c r="Q680" s="3517">
        <f t="shared" si="117"/>
        <v>1.03</v>
      </c>
      <c r="R680" s="3518">
        <f t="shared" ca="1" si="118"/>
        <v>14908</v>
      </c>
      <c r="S680" s="955">
        <f t="shared" ca="1" si="119"/>
        <v>74</v>
      </c>
    </row>
    <row r="681" spans="1:19">
      <c r="A681" s="3520">
        <f>面积表!D676</f>
        <v>1115</v>
      </c>
      <c r="B681" s="54">
        <f>面积表!E676</f>
        <v>68.94</v>
      </c>
      <c r="C681" s="3517">
        <f t="shared" si="110"/>
        <v>1.01</v>
      </c>
      <c r="D681" s="2806" t="s">
        <v>4020</v>
      </c>
      <c r="E681" s="3517">
        <f t="shared" si="111"/>
        <v>1</v>
      </c>
      <c r="F681" s="667" t="s">
        <v>3815</v>
      </c>
      <c r="G681" s="3517">
        <f t="shared" si="112"/>
        <v>1.02</v>
      </c>
      <c r="H681" s="667">
        <v>3</v>
      </c>
      <c r="I681" s="3517">
        <f t="shared" si="113"/>
        <v>1</v>
      </c>
      <c r="J681" s="667"/>
      <c r="K681" s="3517">
        <f t="shared" si="114"/>
        <v>1</v>
      </c>
      <c r="L681" s="667"/>
      <c r="M681" s="3517">
        <f t="shared" si="115"/>
        <v>1</v>
      </c>
      <c r="N681" s="667"/>
      <c r="O681" s="3517">
        <f t="shared" si="116"/>
        <v>1</v>
      </c>
      <c r="P681" s="667" t="s">
        <v>3709</v>
      </c>
      <c r="Q681" s="3517">
        <f t="shared" si="117"/>
        <v>1.03</v>
      </c>
      <c r="R681" s="3518">
        <f t="shared" ca="1" si="118"/>
        <v>15057</v>
      </c>
      <c r="S681" s="955">
        <f t="shared" ca="1" si="119"/>
        <v>104</v>
      </c>
    </row>
    <row r="682" spans="1:19">
      <c r="A682" s="3520">
        <f>面积表!D677</f>
        <v>1116</v>
      </c>
      <c r="B682" s="54">
        <f>面积表!E677</f>
        <v>38.19</v>
      </c>
      <c r="C682" s="3517">
        <f t="shared" si="110"/>
        <v>1</v>
      </c>
      <c r="D682" s="2806" t="s">
        <v>4020</v>
      </c>
      <c r="E682" s="3517">
        <f t="shared" si="111"/>
        <v>1</v>
      </c>
      <c r="F682" s="667" t="s">
        <v>3815</v>
      </c>
      <c r="G682" s="3517">
        <f t="shared" si="112"/>
        <v>1.02</v>
      </c>
      <c r="H682" s="667">
        <v>3</v>
      </c>
      <c r="I682" s="3517">
        <f t="shared" si="113"/>
        <v>1</v>
      </c>
      <c r="J682" s="667"/>
      <c r="K682" s="3517">
        <f t="shared" si="114"/>
        <v>1</v>
      </c>
      <c r="L682" s="667"/>
      <c r="M682" s="3517">
        <f t="shared" si="115"/>
        <v>1</v>
      </c>
      <c r="N682" s="667"/>
      <c r="O682" s="3517">
        <f t="shared" si="116"/>
        <v>1</v>
      </c>
      <c r="P682" s="667" t="s">
        <v>3709</v>
      </c>
      <c r="Q682" s="3517">
        <f t="shared" si="117"/>
        <v>1.03</v>
      </c>
      <c r="R682" s="3518">
        <f t="shared" ca="1" si="118"/>
        <v>14908</v>
      </c>
      <c r="S682" s="955">
        <f t="shared" ca="1" si="119"/>
        <v>57</v>
      </c>
    </row>
    <row r="683" spans="1:19">
      <c r="A683" s="3520">
        <f>面积表!D678</f>
        <v>1117</v>
      </c>
      <c r="B683" s="54">
        <f>面积表!E678</f>
        <v>41.5</v>
      </c>
      <c r="C683" s="3517">
        <f t="shared" si="110"/>
        <v>1</v>
      </c>
      <c r="D683" s="2806" t="s">
        <v>4020</v>
      </c>
      <c r="E683" s="3517">
        <f t="shared" si="111"/>
        <v>1</v>
      </c>
      <c r="F683" s="667" t="s">
        <v>3815</v>
      </c>
      <c r="G683" s="3517">
        <f t="shared" si="112"/>
        <v>1.02</v>
      </c>
      <c r="H683" s="667">
        <v>3</v>
      </c>
      <c r="I683" s="3517">
        <f t="shared" si="113"/>
        <v>1</v>
      </c>
      <c r="J683" s="667"/>
      <c r="K683" s="3517">
        <f t="shared" si="114"/>
        <v>1</v>
      </c>
      <c r="L683" s="667"/>
      <c r="M683" s="3517">
        <f t="shared" si="115"/>
        <v>1</v>
      </c>
      <c r="N683" s="667"/>
      <c r="O683" s="3517">
        <f t="shared" si="116"/>
        <v>1</v>
      </c>
      <c r="P683" s="667" t="s">
        <v>3709</v>
      </c>
      <c r="Q683" s="3517">
        <f t="shared" si="117"/>
        <v>1.03</v>
      </c>
      <c r="R683" s="3518">
        <f t="shared" ca="1" si="118"/>
        <v>14908</v>
      </c>
      <c r="S683" s="955">
        <f t="shared" ca="1" si="119"/>
        <v>62</v>
      </c>
    </row>
    <row r="684" spans="1:19">
      <c r="A684" s="3520">
        <f>面积表!D679</f>
        <v>1118</v>
      </c>
      <c r="B684" s="54">
        <f>面积表!E679</f>
        <v>44.19</v>
      </c>
      <c r="C684" s="3517">
        <f t="shared" si="110"/>
        <v>1</v>
      </c>
      <c r="D684" s="2806" t="s">
        <v>4020</v>
      </c>
      <c r="E684" s="3517">
        <f t="shared" si="111"/>
        <v>1</v>
      </c>
      <c r="F684" s="667" t="s">
        <v>3815</v>
      </c>
      <c r="G684" s="3517">
        <f t="shared" si="112"/>
        <v>1.02</v>
      </c>
      <c r="H684" s="667">
        <v>3</v>
      </c>
      <c r="I684" s="3517">
        <f t="shared" si="113"/>
        <v>1</v>
      </c>
      <c r="J684" s="667"/>
      <c r="K684" s="3517">
        <f t="shared" si="114"/>
        <v>1</v>
      </c>
      <c r="L684" s="667"/>
      <c r="M684" s="3517">
        <f t="shared" si="115"/>
        <v>1</v>
      </c>
      <c r="N684" s="667"/>
      <c r="O684" s="3517">
        <f t="shared" si="116"/>
        <v>1</v>
      </c>
      <c r="P684" s="667" t="s">
        <v>3709</v>
      </c>
      <c r="Q684" s="3517">
        <f t="shared" si="117"/>
        <v>1.03</v>
      </c>
      <c r="R684" s="3518">
        <f t="shared" ca="1" si="118"/>
        <v>14908</v>
      </c>
      <c r="S684" s="955">
        <f t="shared" ca="1" si="119"/>
        <v>66</v>
      </c>
    </row>
    <row r="685" spans="1:19">
      <c r="A685" s="3520">
        <f>面积表!D680</f>
        <v>1119</v>
      </c>
      <c r="B685" s="54">
        <f>面积表!E680</f>
        <v>46.28</v>
      </c>
      <c r="C685" s="3517">
        <f t="shared" si="110"/>
        <v>1</v>
      </c>
      <c r="D685" s="2806" t="s">
        <v>4020</v>
      </c>
      <c r="E685" s="3517">
        <f t="shared" si="111"/>
        <v>1</v>
      </c>
      <c r="F685" s="667" t="s">
        <v>3815</v>
      </c>
      <c r="G685" s="3517">
        <f t="shared" si="112"/>
        <v>1.02</v>
      </c>
      <c r="H685" s="667">
        <v>3</v>
      </c>
      <c r="I685" s="3517">
        <f t="shared" si="113"/>
        <v>1</v>
      </c>
      <c r="J685" s="667"/>
      <c r="K685" s="3517">
        <f t="shared" si="114"/>
        <v>1</v>
      </c>
      <c r="L685" s="667"/>
      <c r="M685" s="3517">
        <f t="shared" si="115"/>
        <v>1</v>
      </c>
      <c r="N685" s="667"/>
      <c r="O685" s="3517">
        <f t="shared" si="116"/>
        <v>1</v>
      </c>
      <c r="P685" s="667" t="s">
        <v>3709</v>
      </c>
      <c r="Q685" s="3517">
        <f t="shared" si="117"/>
        <v>1.03</v>
      </c>
      <c r="R685" s="3518">
        <f t="shared" ca="1" si="118"/>
        <v>14908</v>
      </c>
      <c r="S685" s="955">
        <f t="shared" ca="1" si="119"/>
        <v>69</v>
      </c>
    </row>
    <row r="686" spans="1:19">
      <c r="A686" s="3520">
        <f>面积表!D681</f>
        <v>1120</v>
      </c>
      <c r="B686" s="54">
        <f>面积表!E681</f>
        <v>47.76</v>
      </c>
      <c r="C686" s="3517">
        <f t="shared" si="110"/>
        <v>1</v>
      </c>
      <c r="D686" s="2806" t="s">
        <v>4020</v>
      </c>
      <c r="E686" s="3517">
        <f t="shared" si="111"/>
        <v>1</v>
      </c>
      <c r="F686" s="667" t="s">
        <v>3815</v>
      </c>
      <c r="G686" s="3517">
        <f t="shared" si="112"/>
        <v>1.02</v>
      </c>
      <c r="H686" s="667">
        <v>3</v>
      </c>
      <c r="I686" s="3517">
        <f t="shared" si="113"/>
        <v>1</v>
      </c>
      <c r="J686" s="667"/>
      <c r="K686" s="3517">
        <f t="shared" si="114"/>
        <v>1</v>
      </c>
      <c r="L686" s="667"/>
      <c r="M686" s="3517">
        <f t="shared" si="115"/>
        <v>1</v>
      </c>
      <c r="N686" s="667"/>
      <c r="O686" s="3517">
        <f t="shared" si="116"/>
        <v>1</v>
      </c>
      <c r="P686" s="667" t="s">
        <v>3709</v>
      </c>
      <c r="Q686" s="3517">
        <f t="shared" si="117"/>
        <v>1.03</v>
      </c>
      <c r="R686" s="3518">
        <f t="shared" ca="1" si="118"/>
        <v>14908</v>
      </c>
      <c r="S686" s="955">
        <f t="shared" ca="1" si="119"/>
        <v>71</v>
      </c>
    </row>
    <row r="687" spans="1:19">
      <c r="A687" s="3520">
        <f>面积表!D682</f>
        <v>1121</v>
      </c>
      <c r="B687" s="54">
        <f>面积表!E682</f>
        <v>48.71</v>
      </c>
      <c r="C687" s="3517">
        <f t="shared" si="110"/>
        <v>1</v>
      </c>
      <c r="D687" s="2806" t="s">
        <v>4020</v>
      </c>
      <c r="E687" s="3517">
        <f t="shared" si="111"/>
        <v>1</v>
      </c>
      <c r="F687" s="667" t="s">
        <v>3815</v>
      </c>
      <c r="G687" s="3517">
        <f t="shared" si="112"/>
        <v>1.02</v>
      </c>
      <c r="H687" s="667">
        <v>3</v>
      </c>
      <c r="I687" s="3517">
        <f t="shared" si="113"/>
        <v>1</v>
      </c>
      <c r="J687" s="667"/>
      <c r="K687" s="3517">
        <f t="shared" si="114"/>
        <v>1</v>
      </c>
      <c r="L687" s="667"/>
      <c r="M687" s="3517">
        <f t="shared" si="115"/>
        <v>1</v>
      </c>
      <c r="N687" s="667"/>
      <c r="O687" s="3517">
        <f t="shared" si="116"/>
        <v>1</v>
      </c>
      <c r="P687" s="667" t="s">
        <v>3709</v>
      </c>
      <c r="Q687" s="3517">
        <f t="shared" si="117"/>
        <v>1.03</v>
      </c>
      <c r="R687" s="3518">
        <f t="shared" ca="1" si="118"/>
        <v>14908</v>
      </c>
      <c r="S687" s="955">
        <f t="shared" ca="1" si="119"/>
        <v>73</v>
      </c>
    </row>
    <row r="688" spans="1:19">
      <c r="A688" s="3520">
        <f>面积表!D683</f>
        <v>1122</v>
      </c>
      <c r="B688" s="54">
        <f>面积表!E683</f>
        <v>49</v>
      </c>
      <c r="C688" s="3517">
        <f t="shared" si="110"/>
        <v>1</v>
      </c>
      <c r="D688" s="2806" t="s">
        <v>4020</v>
      </c>
      <c r="E688" s="3517">
        <f t="shared" si="111"/>
        <v>1</v>
      </c>
      <c r="F688" s="667" t="s">
        <v>3815</v>
      </c>
      <c r="G688" s="3517">
        <f t="shared" si="112"/>
        <v>1.02</v>
      </c>
      <c r="H688" s="667">
        <v>3</v>
      </c>
      <c r="I688" s="3517">
        <f t="shared" si="113"/>
        <v>1</v>
      </c>
      <c r="J688" s="667"/>
      <c r="K688" s="3517">
        <f t="shared" si="114"/>
        <v>1</v>
      </c>
      <c r="L688" s="667"/>
      <c r="M688" s="3517">
        <f t="shared" si="115"/>
        <v>1</v>
      </c>
      <c r="N688" s="667"/>
      <c r="O688" s="3517">
        <f t="shared" si="116"/>
        <v>1</v>
      </c>
      <c r="P688" s="667" t="s">
        <v>3709</v>
      </c>
      <c r="Q688" s="3517">
        <f t="shared" si="117"/>
        <v>1.03</v>
      </c>
      <c r="R688" s="3518">
        <f t="shared" ca="1" si="118"/>
        <v>14908</v>
      </c>
      <c r="S688" s="955">
        <f t="shared" ca="1" si="119"/>
        <v>73</v>
      </c>
    </row>
    <row r="689" spans="1:19">
      <c r="A689" s="3520">
        <f>面积表!D684</f>
        <v>1123</v>
      </c>
      <c r="B689" s="54">
        <f>面积表!E684</f>
        <v>48.7</v>
      </c>
      <c r="C689" s="3517">
        <f t="shared" si="110"/>
        <v>1</v>
      </c>
      <c r="D689" s="2806" t="s">
        <v>4020</v>
      </c>
      <c r="E689" s="3517">
        <f t="shared" si="111"/>
        <v>1</v>
      </c>
      <c r="F689" s="667" t="s">
        <v>3815</v>
      </c>
      <c r="G689" s="3517">
        <f t="shared" si="112"/>
        <v>1.02</v>
      </c>
      <c r="H689" s="667">
        <v>3</v>
      </c>
      <c r="I689" s="3517">
        <f t="shared" si="113"/>
        <v>1</v>
      </c>
      <c r="J689" s="667"/>
      <c r="K689" s="3517">
        <f t="shared" si="114"/>
        <v>1</v>
      </c>
      <c r="L689" s="667"/>
      <c r="M689" s="3517">
        <f t="shared" si="115"/>
        <v>1</v>
      </c>
      <c r="N689" s="667"/>
      <c r="O689" s="3517">
        <f t="shared" si="116"/>
        <v>1</v>
      </c>
      <c r="P689" s="667" t="s">
        <v>3709</v>
      </c>
      <c r="Q689" s="3517">
        <f t="shared" si="117"/>
        <v>1.03</v>
      </c>
      <c r="R689" s="3518">
        <f t="shared" ca="1" si="118"/>
        <v>14908</v>
      </c>
      <c r="S689" s="955">
        <f t="shared" ca="1" si="119"/>
        <v>73</v>
      </c>
    </row>
    <row r="690" spans="1:19">
      <c r="A690" s="3520">
        <f>面积表!D685</f>
        <v>1124</v>
      </c>
      <c r="B690" s="54">
        <f>面积表!E685</f>
        <v>73.150000000000006</v>
      </c>
      <c r="C690" s="3517">
        <f t="shared" si="110"/>
        <v>1.01</v>
      </c>
      <c r="D690" s="2806" t="s">
        <v>4020</v>
      </c>
      <c r="E690" s="3517">
        <f t="shared" si="111"/>
        <v>1</v>
      </c>
      <c r="F690" s="667" t="s">
        <v>3815</v>
      </c>
      <c r="G690" s="3517">
        <f t="shared" si="112"/>
        <v>1.02</v>
      </c>
      <c r="H690" s="667">
        <v>3</v>
      </c>
      <c r="I690" s="3517">
        <f t="shared" si="113"/>
        <v>1</v>
      </c>
      <c r="J690" s="667"/>
      <c r="K690" s="3517">
        <f t="shared" si="114"/>
        <v>1</v>
      </c>
      <c r="L690" s="667"/>
      <c r="M690" s="3517">
        <f t="shared" si="115"/>
        <v>1</v>
      </c>
      <c r="N690" s="667"/>
      <c r="O690" s="3517">
        <f t="shared" si="116"/>
        <v>1</v>
      </c>
      <c r="P690" s="667" t="s">
        <v>3709</v>
      </c>
      <c r="Q690" s="3517">
        <f t="shared" si="117"/>
        <v>1.03</v>
      </c>
      <c r="R690" s="3518">
        <f t="shared" ca="1" si="118"/>
        <v>15057</v>
      </c>
      <c r="S690" s="955">
        <f t="shared" ca="1" si="119"/>
        <v>110</v>
      </c>
    </row>
    <row r="691" spans="1:19">
      <c r="A691" s="3520">
        <f>面积表!D686</f>
        <v>1201</v>
      </c>
      <c r="B691" s="54">
        <f>面积表!E686</f>
        <v>50.15</v>
      </c>
      <c r="C691" s="3517">
        <f t="shared" si="110"/>
        <v>1</v>
      </c>
      <c r="D691" s="2806" t="s">
        <v>4020</v>
      </c>
      <c r="E691" s="3517">
        <f t="shared" si="111"/>
        <v>1</v>
      </c>
      <c r="F691" s="667" t="s">
        <v>3815</v>
      </c>
      <c r="G691" s="3517">
        <f t="shared" si="112"/>
        <v>1.02</v>
      </c>
      <c r="H691" s="667">
        <v>3</v>
      </c>
      <c r="I691" s="3517">
        <f t="shared" si="113"/>
        <v>1</v>
      </c>
      <c r="J691" s="667"/>
      <c r="K691" s="3517">
        <f t="shared" si="114"/>
        <v>1</v>
      </c>
      <c r="L691" s="667"/>
      <c r="M691" s="3517">
        <f t="shared" si="115"/>
        <v>1</v>
      </c>
      <c r="N691" s="667"/>
      <c r="O691" s="3517">
        <f t="shared" si="116"/>
        <v>1</v>
      </c>
      <c r="P691" s="667" t="s">
        <v>3709</v>
      </c>
      <c r="Q691" s="3517">
        <f t="shared" si="117"/>
        <v>1.03</v>
      </c>
      <c r="R691" s="3518">
        <f t="shared" ca="1" si="118"/>
        <v>14908</v>
      </c>
      <c r="S691" s="955">
        <f t="shared" ca="1" si="119"/>
        <v>75</v>
      </c>
    </row>
    <row r="692" spans="1:19">
      <c r="A692" s="3520">
        <f>面积表!D687</f>
        <v>1202</v>
      </c>
      <c r="B692" s="54">
        <f>面积表!E687</f>
        <v>49.74</v>
      </c>
      <c r="C692" s="3517">
        <f t="shared" si="110"/>
        <v>1</v>
      </c>
      <c r="D692" s="2806" t="s">
        <v>4020</v>
      </c>
      <c r="E692" s="3517">
        <f t="shared" si="111"/>
        <v>1</v>
      </c>
      <c r="F692" s="667" t="s">
        <v>3815</v>
      </c>
      <c r="G692" s="3517">
        <f t="shared" si="112"/>
        <v>1.02</v>
      </c>
      <c r="H692" s="667">
        <v>3</v>
      </c>
      <c r="I692" s="3517">
        <f t="shared" si="113"/>
        <v>1</v>
      </c>
      <c r="J692" s="667"/>
      <c r="K692" s="3517">
        <f t="shared" si="114"/>
        <v>1</v>
      </c>
      <c r="L692" s="667"/>
      <c r="M692" s="3517">
        <f t="shared" si="115"/>
        <v>1</v>
      </c>
      <c r="N692" s="667"/>
      <c r="O692" s="3517">
        <f t="shared" si="116"/>
        <v>1</v>
      </c>
      <c r="P692" s="667" t="s">
        <v>3709</v>
      </c>
      <c r="Q692" s="3517">
        <f t="shared" si="117"/>
        <v>1.03</v>
      </c>
      <c r="R692" s="3518">
        <f t="shared" ca="1" si="118"/>
        <v>14908</v>
      </c>
      <c r="S692" s="955">
        <f t="shared" ca="1" si="119"/>
        <v>74</v>
      </c>
    </row>
    <row r="693" spans="1:19">
      <c r="A693" s="3520">
        <f>面积表!D688</f>
        <v>1203</v>
      </c>
      <c r="B693" s="54">
        <f>面积表!E688</f>
        <v>49.74</v>
      </c>
      <c r="C693" s="3517">
        <f t="shared" si="110"/>
        <v>1</v>
      </c>
      <c r="D693" s="2806" t="s">
        <v>4020</v>
      </c>
      <c r="E693" s="3517">
        <f t="shared" si="111"/>
        <v>1</v>
      </c>
      <c r="F693" s="667" t="s">
        <v>3815</v>
      </c>
      <c r="G693" s="3517">
        <f t="shared" si="112"/>
        <v>1.02</v>
      </c>
      <c r="H693" s="667">
        <v>3</v>
      </c>
      <c r="I693" s="3517">
        <f t="shared" si="113"/>
        <v>1</v>
      </c>
      <c r="J693" s="667"/>
      <c r="K693" s="3517">
        <f t="shared" si="114"/>
        <v>1</v>
      </c>
      <c r="L693" s="667"/>
      <c r="M693" s="3517">
        <f t="shared" si="115"/>
        <v>1</v>
      </c>
      <c r="N693" s="667"/>
      <c r="O693" s="3517">
        <f t="shared" si="116"/>
        <v>1</v>
      </c>
      <c r="P693" s="667" t="s">
        <v>3709</v>
      </c>
      <c r="Q693" s="3517">
        <f t="shared" si="117"/>
        <v>1.03</v>
      </c>
      <c r="R693" s="3518">
        <f t="shared" ca="1" si="118"/>
        <v>14908</v>
      </c>
      <c r="S693" s="955">
        <f t="shared" ca="1" si="119"/>
        <v>74</v>
      </c>
    </row>
    <row r="694" spans="1:19">
      <c r="A694" s="3520">
        <f>面积表!D689</f>
        <v>1204</v>
      </c>
      <c r="B694" s="54">
        <f>面积表!E689</f>
        <v>49.74</v>
      </c>
      <c r="C694" s="3517">
        <f t="shared" si="110"/>
        <v>1</v>
      </c>
      <c r="D694" s="2806" t="s">
        <v>4020</v>
      </c>
      <c r="E694" s="3517">
        <f t="shared" si="111"/>
        <v>1</v>
      </c>
      <c r="F694" s="667" t="s">
        <v>3815</v>
      </c>
      <c r="G694" s="3517">
        <f t="shared" si="112"/>
        <v>1.02</v>
      </c>
      <c r="H694" s="667">
        <v>3</v>
      </c>
      <c r="I694" s="3517">
        <f t="shared" si="113"/>
        <v>1</v>
      </c>
      <c r="J694" s="667"/>
      <c r="K694" s="3517">
        <f t="shared" si="114"/>
        <v>1</v>
      </c>
      <c r="L694" s="667"/>
      <c r="M694" s="3517">
        <f t="shared" si="115"/>
        <v>1</v>
      </c>
      <c r="N694" s="667"/>
      <c r="O694" s="3517">
        <f t="shared" si="116"/>
        <v>1</v>
      </c>
      <c r="P694" s="667" t="s">
        <v>3709</v>
      </c>
      <c r="Q694" s="3517">
        <f t="shared" si="117"/>
        <v>1.03</v>
      </c>
      <c r="R694" s="3518">
        <f t="shared" ca="1" si="118"/>
        <v>14908</v>
      </c>
      <c r="S694" s="955">
        <f t="shared" ca="1" si="119"/>
        <v>74</v>
      </c>
    </row>
    <row r="695" spans="1:19">
      <c r="A695" s="3520">
        <f>面积表!D690</f>
        <v>1205</v>
      </c>
      <c r="B695" s="54">
        <f>面积表!E690</f>
        <v>49.74</v>
      </c>
      <c r="C695" s="3517">
        <f t="shared" si="110"/>
        <v>1</v>
      </c>
      <c r="D695" s="2806" t="s">
        <v>4020</v>
      </c>
      <c r="E695" s="3517">
        <f t="shared" si="111"/>
        <v>1</v>
      </c>
      <c r="F695" s="667" t="s">
        <v>3815</v>
      </c>
      <c r="G695" s="3517">
        <f t="shared" si="112"/>
        <v>1.02</v>
      </c>
      <c r="H695" s="667">
        <v>3</v>
      </c>
      <c r="I695" s="3517">
        <f t="shared" si="113"/>
        <v>1</v>
      </c>
      <c r="J695" s="667"/>
      <c r="K695" s="3517">
        <f t="shared" si="114"/>
        <v>1</v>
      </c>
      <c r="L695" s="667"/>
      <c r="M695" s="3517">
        <f t="shared" si="115"/>
        <v>1</v>
      </c>
      <c r="N695" s="667"/>
      <c r="O695" s="3517">
        <f t="shared" si="116"/>
        <v>1</v>
      </c>
      <c r="P695" s="667" t="s">
        <v>3709</v>
      </c>
      <c r="Q695" s="3517">
        <f t="shared" si="117"/>
        <v>1.03</v>
      </c>
      <c r="R695" s="3518">
        <f t="shared" ca="1" si="118"/>
        <v>14908</v>
      </c>
      <c r="S695" s="955">
        <f t="shared" ca="1" si="119"/>
        <v>74</v>
      </c>
    </row>
    <row r="696" spans="1:19">
      <c r="A696" s="3520">
        <f>面积表!D691</f>
        <v>1206</v>
      </c>
      <c r="B696" s="54">
        <f>面积表!E691</f>
        <v>49.74</v>
      </c>
      <c r="C696" s="3517">
        <f t="shared" si="110"/>
        <v>1</v>
      </c>
      <c r="D696" s="2806" t="s">
        <v>4020</v>
      </c>
      <c r="E696" s="3517">
        <f t="shared" si="111"/>
        <v>1</v>
      </c>
      <c r="F696" s="667" t="s">
        <v>3815</v>
      </c>
      <c r="G696" s="3517">
        <f t="shared" si="112"/>
        <v>1.02</v>
      </c>
      <c r="H696" s="667">
        <v>3</v>
      </c>
      <c r="I696" s="3517">
        <f t="shared" si="113"/>
        <v>1</v>
      </c>
      <c r="J696" s="667"/>
      <c r="K696" s="3517">
        <f t="shared" si="114"/>
        <v>1</v>
      </c>
      <c r="L696" s="667"/>
      <c r="M696" s="3517">
        <f t="shared" si="115"/>
        <v>1</v>
      </c>
      <c r="N696" s="667"/>
      <c r="O696" s="3517">
        <f t="shared" si="116"/>
        <v>1</v>
      </c>
      <c r="P696" s="667" t="s">
        <v>3709</v>
      </c>
      <c r="Q696" s="3517">
        <f t="shared" si="117"/>
        <v>1.03</v>
      </c>
      <c r="R696" s="3518">
        <f t="shared" ca="1" si="118"/>
        <v>14908</v>
      </c>
      <c r="S696" s="955">
        <f t="shared" ca="1" si="119"/>
        <v>74</v>
      </c>
    </row>
    <row r="697" spans="1:19">
      <c r="A697" s="3520">
        <f>面积表!D692</f>
        <v>1207</v>
      </c>
      <c r="B697" s="54">
        <f>面积表!E692</f>
        <v>49.74</v>
      </c>
      <c r="C697" s="3517">
        <f t="shared" si="110"/>
        <v>1</v>
      </c>
      <c r="D697" s="2806" t="s">
        <v>4020</v>
      </c>
      <c r="E697" s="3517">
        <f t="shared" si="111"/>
        <v>1</v>
      </c>
      <c r="F697" s="667" t="s">
        <v>3815</v>
      </c>
      <c r="G697" s="3517">
        <f t="shared" si="112"/>
        <v>1.02</v>
      </c>
      <c r="H697" s="667">
        <v>3</v>
      </c>
      <c r="I697" s="3517">
        <f t="shared" si="113"/>
        <v>1</v>
      </c>
      <c r="J697" s="667"/>
      <c r="K697" s="3517">
        <f t="shared" si="114"/>
        <v>1</v>
      </c>
      <c r="L697" s="667"/>
      <c r="M697" s="3517">
        <f t="shared" si="115"/>
        <v>1</v>
      </c>
      <c r="N697" s="667"/>
      <c r="O697" s="3517">
        <f t="shared" si="116"/>
        <v>1</v>
      </c>
      <c r="P697" s="667" t="s">
        <v>3709</v>
      </c>
      <c r="Q697" s="3517">
        <f t="shared" si="117"/>
        <v>1.03</v>
      </c>
      <c r="R697" s="3518">
        <f t="shared" ca="1" si="118"/>
        <v>14908</v>
      </c>
      <c r="S697" s="955">
        <f t="shared" ca="1" si="119"/>
        <v>74</v>
      </c>
    </row>
    <row r="698" spans="1:19">
      <c r="A698" s="3520">
        <f>面积表!D693</f>
        <v>1208</v>
      </c>
      <c r="B698" s="54">
        <f>面积表!E693</f>
        <v>49.74</v>
      </c>
      <c r="C698" s="3517">
        <f t="shared" si="110"/>
        <v>1</v>
      </c>
      <c r="D698" s="2806" t="s">
        <v>4020</v>
      </c>
      <c r="E698" s="3517">
        <f t="shared" si="111"/>
        <v>1</v>
      </c>
      <c r="F698" s="667" t="s">
        <v>3815</v>
      </c>
      <c r="G698" s="3517">
        <f t="shared" si="112"/>
        <v>1.02</v>
      </c>
      <c r="H698" s="667">
        <v>3</v>
      </c>
      <c r="I698" s="3517">
        <f t="shared" si="113"/>
        <v>1</v>
      </c>
      <c r="J698" s="667"/>
      <c r="K698" s="3517">
        <f t="shared" si="114"/>
        <v>1</v>
      </c>
      <c r="L698" s="667"/>
      <c r="M698" s="3517">
        <f t="shared" si="115"/>
        <v>1</v>
      </c>
      <c r="N698" s="667"/>
      <c r="O698" s="3517">
        <f t="shared" si="116"/>
        <v>1</v>
      </c>
      <c r="P698" s="667" t="s">
        <v>3709</v>
      </c>
      <c r="Q698" s="3517">
        <f t="shared" si="117"/>
        <v>1.03</v>
      </c>
      <c r="R698" s="3518">
        <f t="shared" ca="1" si="118"/>
        <v>14908</v>
      </c>
      <c r="S698" s="955">
        <f t="shared" ca="1" si="119"/>
        <v>74</v>
      </c>
    </row>
    <row r="699" spans="1:19">
      <c r="A699" s="3520">
        <f>面积表!D694</f>
        <v>1209</v>
      </c>
      <c r="B699" s="54">
        <f>面积表!E694</f>
        <v>49.74</v>
      </c>
      <c r="C699" s="3517">
        <f t="shared" si="110"/>
        <v>1</v>
      </c>
      <c r="D699" s="2806" t="s">
        <v>4020</v>
      </c>
      <c r="E699" s="3517">
        <f t="shared" si="111"/>
        <v>1</v>
      </c>
      <c r="F699" s="667" t="s">
        <v>3815</v>
      </c>
      <c r="G699" s="3517">
        <f t="shared" si="112"/>
        <v>1.02</v>
      </c>
      <c r="H699" s="667">
        <v>3</v>
      </c>
      <c r="I699" s="3517">
        <f t="shared" si="113"/>
        <v>1</v>
      </c>
      <c r="J699" s="667"/>
      <c r="K699" s="3517">
        <f t="shared" si="114"/>
        <v>1</v>
      </c>
      <c r="L699" s="667"/>
      <c r="M699" s="3517">
        <f t="shared" si="115"/>
        <v>1</v>
      </c>
      <c r="N699" s="667"/>
      <c r="O699" s="3517">
        <f t="shared" si="116"/>
        <v>1</v>
      </c>
      <c r="P699" s="667" t="s">
        <v>3709</v>
      </c>
      <c r="Q699" s="3517">
        <f t="shared" si="117"/>
        <v>1.03</v>
      </c>
      <c r="R699" s="3518">
        <f t="shared" ca="1" si="118"/>
        <v>14908</v>
      </c>
      <c r="S699" s="955">
        <f t="shared" ca="1" si="119"/>
        <v>74</v>
      </c>
    </row>
    <row r="700" spans="1:19">
      <c r="A700" s="3520">
        <f>面积表!D695</f>
        <v>1210</v>
      </c>
      <c r="B700" s="54">
        <f>面积表!E695</f>
        <v>49.74</v>
      </c>
      <c r="C700" s="3517">
        <f t="shared" si="110"/>
        <v>1</v>
      </c>
      <c r="D700" s="2806" t="s">
        <v>4020</v>
      </c>
      <c r="E700" s="3517">
        <f t="shared" si="111"/>
        <v>1</v>
      </c>
      <c r="F700" s="667" t="s">
        <v>3815</v>
      </c>
      <c r="G700" s="3517">
        <f t="shared" si="112"/>
        <v>1.02</v>
      </c>
      <c r="H700" s="667">
        <v>3</v>
      </c>
      <c r="I700" s="3517">
        <f t="shared" si="113"/>
        <v>1</v>
      </c>
      <c r="J700" s="667"/>
      <c r="K700" s="3517">
        <f t="shared" si="114"/>
        <v>1</v>
      </c>
      <c r="L700" s="667"/>
      <c r="M700" s="3517">
        <f t="shared" si="115"/>
        <v>1</v>
      </c>
      <c r="N700" s="667"/>
      <c r="O700" s="3517">
        <f t="shared" si="116"/>
        <v>1</v>
      </c>
      <c r="P700" s="667" t="s">
        <v>3709</v>
      </c>
      <c r="Q700" s="3517">
        <f t="shared" si="117"/>
        <v>1.03</v>
      </c>
      <c r="R700" s="3518">
        <f t="shared" ca="1" si="118"/>
        <v>14908</v>
      </c>
      <c r="S700" s="955">
        <f t="shared" ca="1" si="119"/>
        <v>74</v>
      </c>
    </row>
    <row r="701" spans="1:19">
      <c r="A701" s="3520">
        <f>面积表!D696</f>
        <v>1211</v>
      </c>
      <c r="B701" s="54">
        <f>面积表!E696</f>
        <v>49.74</v>
      </c>
      <c r="C701" s="3517">
        <f t="shared" si="110"/>
        <v>1</v>
      </c>
      <c r="D701" s="2806" t="s">
        <v>4020</v>
      </c>
      <c r="E701" s="3517">
        <f t="shared" si="111"/>
        <v>1</v>
      </c>
      <c r="F701" s="667" t="s">
        <v>3815</v>
      </c>
      <c r="G701" s="3517">
        <f t="shared" si="112"/>
        <v>1.02</v>
      </c>
      <c r="H701" s="667">
        <v>3</v>
      </c>
      <c r="I701" s="3517">
        <f t="shared" si="113"/>
        <v>1</v>
      </c>
      <c r="J701" s="667"/>
      <c r="K701" s="3517">
        <f t="shared" si="114"/>
        <v>1</v>
      </c>
      <c r="L701" s="667"/>
      <c r="M701" s="3517">
        <f t="shared" si="115"/>
        <v>1</v>
      </c>
      <c r="N701" s="667"/>
      <c r="O701" s="3517">
        <f t="shared" si="116"/>
        <v>1</v>
      </c>
      <c r="P701" s="667" t="s">
        <v>3709</v>
      </c>
      <c r="Q701" s="3517">
        <f t="shared" si="117"/>
        <v>1.03</v>
      </c>
      <c r="R701" s="3518">
        <f t="shared" ca="1" si="118"/>
        <v>14908</v>
      </c>
      <c r="S701" s="955">
        <f t="shared" ca="1" si="119"/>
        <v>74</v>
      </c>
    </row>
    <row r="702" spans="1:19">
      <c r="A702" s="3520">
        <f>面积表!D697</f>
        <v>1212</v>
      </c>
      <c r="B702" s="54">
        <f>面积表!E697</f>
        <v>49.74</v>
      </c>
      <c r="C702" s="3517">
        <f t="shared" si="110"/>
        <v>1</v>
      </c>
      <c r="D702" s="2806" t="s">
        <v>4020</v>
      </c>
      <c r="E702" s="3517">
        <f t="shared" si="111"/>
        <v>1</v>
      </c>
      <c r="F702" s="667" t="s">
        <v>3815</v>
      </c>
      <c r="G702" s="3517">
        <f t="shared" si="112"/>
        <v>1.02</v>
      </c>
      <c r="H702" s="667">
        <v>3</v>
      </c>
      <c r="I702" s="3517">
        <f t="shared" si="113"/>
        <v>1</v>
      </c>
      <c r="J702" s="667"/>
      <c r="K702" s="3517">
        <f t="shared" si="114"/>
        <v>1</v>
      </c>
      <c r="L702" s="667"/>
      <c r="M702" s="3517">
        <f t="shared" si="115"/>
        <v>1</v>
      </c>
      <c r="N702" s="667"/>
      <c r="O702" s="3517">
        <f t="shared" si="116"/>
        <v>1</v>
      </c>
      <c r="P702" s="667" t="s">
        <v>3709</v>
      </c>
      <c r="Q702" s="3517">
        <f t="shared" si="117"/>
        <v>1.03</v>
      </c>
      <c r="R702" s="3518">
        <f t="shared" ca="1" si="118"/>
        <v>14908</v>
      </c>
      <c r="S702" s="955">
        <f t="shared" ca="1" si="119"/>
        <v>74</v>
      </c>
    </row>
    <row r="703" spans="1:19">
      <c r="A703" s="3520">
        <f>面积表!D698</f>
        <v>1213</v>
      </c>
      <c r="B703" s="54">
        <f>面积表!E698</f>
        <v>49.74</v>
      </c>
      <c r="C703" s="3517">
        <f t="shared" si="110"/>
        <v>1</v>
      </c>
      <c r="D703" s="2806" t="s">
        <v>4020</v>
      </c>
      <c r="E703" s="3517">
        <f t="shared" si="111"/>
        <v>1</v>
      </c>
      <c r="F703" s="667" t="s">
        <v>3815</v>
      </c>
      <c r="G703" s="3517">
        <f t="shared" si="112"/>
        <v>1.02</v>
      </c>
      <c r="H703" s="667">
        <v>3</v>
      </c>
      <c r="I703" s="3517">
        <f t="shared" si="113"/>
        <v>1</v>
      </c>
      <c r="J703" s="667"/>
      <c r="K703" s="3517">
        <f t="shared" si="114"/>
        <v>1</v>
      </c>
      <c r="L703" s="667"/>
      <c r="M703" s="3517">
        <f t="shared" si="115"/>
        <v>1</v>
      </c>
      <c r="N703" s="667"/>
      <c r="O703" s="3517">
        <f t="shared" si="116"/>
        <v>1</v>
      </c>
      <c r="P703" s="667" t="s">
        <v>3709</v>
      </c>
      <c r="Q703" s="3517">
        <f t="shared" si="117"/>
        <v>1.03</v>
      </c>
      <c r="R703" s="3518">
        <f t="shared" ca="1" si="118"/>
        <v>14908</v>
      </c>
      <c r="S703" s="955">
        <f t="shared" ca="1" si="119"/>
        <v>74</v>
      </c>
    </row>
    <row r="704" spans="1:19">
      <c r="A704" s="3520">
        <f>面积表!D699</f>
        <v>1214</v>
      </c>
      <c r="B704" s="54">
        <f>面积表!E699</f>
        <v>49.74</v>
      </c>
      <c r="C704" s="3517">
        <f t="shared" si="110"/>
        <v>1</v>
      </c>
      <c r="D704" s="2806" t="s">
        <v>4020</v>
      </c>
      <c r="E704" s="3517">
        <f t="shared" si="111"/>
        <v>1</v>
      </c>
      <c r="F704" s="667" t="s">
        <v>3815</v>
      </c>
      <c r="G704" s="3517">
        <f t="shared" si="112"/>
        <v>1.02</v>
      </c>
      <c r="H704" s="667">
        <v>3</v>
      </c>
      <c r="I704" s="3517">
        <f t="shared" si="113"/>
        <v>1</v>
      </c>
      <c r="J704" s="667"/>
      <c r="K704" s="3517">
        <f t="shared" si="114"/>
        <v>1</v>
      </c>
      <c r="L704" s="667"/>
      <c r="M704" s="3517">
        <f t="shared" si="115"/>
        <v>1</v>
      </c>
      <c r="N704" s="667"/>
      <c r="O704" s="3517">
        <f t="shared" si="116"/>
        <v>1</v>
      </c>
      <c r="P704" s="667" t="s">
        <v>3709</v>
      </c>
      <c r="Q704" s="3517">
        <f t="shared" si="117"/>
        <v>1.03</v>
      </c>
      <c r="R704" s="3518">
        <f t="shared" ca="1" si="118"/>
        <v>14908</v>
      </c>
      <c r="S704" s="955">
        <f t="shared" ca="1" si="119"/>
        <v>74</v>
      </c>
    </row>
    <row r="705" spans="1:19">
      <c r="A705" s="3520">
        <f>面积表!D700</f>
        <v>1215</v>
      </c>
      <c r="B705" s="54">
        <f>面积表!E700</f>
        <v>68.94</v>
      </c>
      <c r="C705" s="3517">
        <f t="shared" si="110"/>
        <v>1.01</v>
      </c>
      <c r="D705" s="2806" t="s">
        <v>4020</v>
      </c>
      <c r="E705" s="3517">
        <f t="shared" si="111"/>
        <v>1</v>
      </c>
      <c r="F705" s="667" t="s">
        <v>3815</v>
      </c>
      <c r="G705" s="3517">
        <f t="shared" si="112"/>
        <v>1.02</v>
      </c>
      <c r="H705" s="667">
        <v>3</v>
      </c>
      <c r="I705" s="3517">
        <f t="shared" si="113"/>
        <v>1</v>
      </c>
      <c r="J705" s="667"/>
      <c r="K705" s="3517">
        <f t="shared" si="114"/>
        <v>1</v>
      </c>
      <c r="L705" s="667"/>
      <c r="M705" s="3517">
        <f t="shared" si="115"/>
        <v>1</v>
      </c>
      <c r="N705" s="667"/>
      <c r="O705" s="3517">
        <f t="shared" si="116"/>
        <v>1</v>
      </c>
      <c r="P705" s="667" t="s">
        <v>3709</v>
      </c>
      <c r="Q705" s="3517">
        <f t="shared" si="117"/>
        <v>1.03</v>
      </c>
      <c r="R705" s="3518">
        <f t="shared" ca="1" si="118"/>
        <v>15057</v>
      </c>
      <c r="S705" s="955">
        <f t="shared" ca="1" si="119"/>
        <v>104</v>
      </c>
    </row>
    <row r="706" spans="1:19">
      <c r="A706" s="3520">
        <f>面积表!D701</f>
        <v>1216</v>
      </c>
      <c r="B706" s="54">
        <f>面积表!E701</f>
        <v>38.19</v>
      </c>
      <c r="C706" s="3517">
        <f t="shared" si="110"/>
        <v>1</v>
      </c>
      <c r="D706" s="2806" t="s">
        <v>4020</v>
      </c>
      <c r="E706" s="3517">
        <f t="shared" si="111"/>
        <v>1</v>
      </c>
      <c r="F706" s="667" t="s">
        <v>3815</v>
      </c>
      <c r="G706" s="3517">
        <f t="shared" si="112"/>
        <v>1.02</v>
      </c>
      <c r="H706" s="667">
        <v>3</v>
      </c>
      <c r="I706" s="3517">
        <f t="shared" si="113"/>
        <v>1</v>
      </c>
      <c r="J706" s="667"/>
      <c r="K706" s="3517">
        <f t="shared" si="114"/>
        <v>1</v>
      </c>
      <c r="L706" s="667"/>
      <c r="M706" s="3517">
        <f t="shared" si="115"/>
        <v>1</v>
      </c>
      <c r="N706" s="667"/>
      <c r="O706" s="3517">
        <f t="shared" si="116"/>
        <v>1</v>
      </c>
      <c r="P706" s="667" t="s">
        <v>3709</v>
      </c>
      <c r="Q706" s="3517">
        <f t="shared" si="117"/>
        <v>1.03</v>
      </c>
      <c r="R706" s="3518">
        <f t="shared" ca="1" si="118"/>
        <v>14908</v>
      </c>
      <c r="S706" s="955">
        <f t="shared" ca="1" si="119"/>
        <v>57</v>
      </c>
    </row>
    <row r="707" spans="1:19">
      <c r="A707" s="3520">
        <f>面积表!D702</f>
        <v>1217</v>
      </c>
      <c r="B707" s="54">
        <f>面积表!E702</f>
        <v>41.5</v>
      </c>
      <c r="C707" s="3517">
        <f t="shared" si="110"/>
        <v>1</v>
      </c>
      <c r="D707" s="2806" t="s">
        <v>4020</v>
      </c>
      <c r="E707" s="3517">
        <f t="shared" si="111"/>
        <v>1</v>
      </c>
      <c r="F707" s="667" t="s">
        <v>3815</v>
      </c>
      <c r="G707" s="3517">
        <f t="shared" si="112"/>
        <v>1.02</v>
      </c>
      <c r="H707" s="667">
        <v>3</v>
      </c>
      <c r="I707" s="3517">
        <f t="shared" si="113"/>
        <v>1</v>
      </c>
      <c r="J707" s="667"/>
      <c r="K707" s="3517">
        <f t="shared" si="114"/>
        <v>1</v>
      </c>
      <c r="L707" s="667"/>
      <c r="M707" s="3517">
        <f t="shared" si="115"/>
        <v>1</v>
      </c>
      <c r="N707" s="667"/>
      <c r="O707" s="3517">
        <f t="shared" si="116"/>
        <v>1</v>
      </c>
      <c r="P707" s="667" t="s">
        <v>3709</v>
      </c>
      <c r="Q707" s="3517">
        <f t="shared" si="117"/>
        <v>1.03</v>
      </c>
      <c r="R707" s="3518">
        <f t="shared" ca="1" si="118"/>
        <v>14908</v>
      </c>
      <c r="S707" s="955">
        <f t="shared" ca="1" si="119"/>
        <v>62</v>
      </c>
    </row>
    <row r="708" spans="1:19">
      <c r="A708" s="3520">
        <f>面积表!D703</f>
        <v>1218</v>
      </c>
      <c r="B708" s="54">
        <f>面积表!E703</f>
        <v>44.19</v>
      </c>
      <c r="C708" s="3517">
        <f t="shared" si="110"/>
        <v>1</v>
      </c>
      <c r="D708" s="2806" t="s">
        <v>4020</v>
      </c>
      <c r="E708" s="3517">
        <f t="shared" si="111"/>
        <v>1</v>
      </c>
      <c r="F708" s="667" t="s">
        <v>3815</v>
      </c>
      <c r="G708" s="3517">
        <f t="shared" si="112"/>
        <v>1.02</v>
      </c>
      <c r="H708" s="667">
        <v>3</v>
      </c>
      <c r="I708" s="3517">
        <f t="shared" si="113"/>
        <v>1</v>
      </c>
      <c r="J708" s="667"/>
      <c r="K708" s="3517">
        <f t="shared" si="114"/>
        <v>1</v>
      </c>
      <c r="L708" s="667"/>
      <c r="M708" s="3517">
        <f t="shared" si="115"/>
        <v>1</v>
      </c>
      <c r="N708" s="667"/>
      <c r="O708" s="3517">
        <f t="shared" si="116"/>
        <v>1</v>
      </c>
      <c r="P708" s="667" t="s">
        <v>3709</v>
      </c>
      <c r="Q708" s="3517">
        <f t="shared" si="117"/>
        <v>1.03</v>
      </c>
      <c r="R708" s="3518">
        <f t="shared" ca="1" si="118"/>
        <v>14908</v>
      </c>
      <c r="S708" s="955">
        <f t="shared" ca="1" si="119"/>
        <v>66</v>
      </c>
    </row>
    <row r="709" spans="1:19">
      <c r="A709" s="3520">
        <f>面积表!D704</f>
        <v>1219</v>
      </c>
      <c r="B709" s="54">
        <f>面积表!E704</f>
        <v>46.28</v>
      </c>
      <c r="C709" s="3517">
        <f t="shared" si="110"/>
        <v>1</v>
      </c>
      <c r="D709" s="2806" t="s">
        <v>4020</v>
      </c>
      <c r="E709" s="3517">
        <f t="shared" si="111"/>
        <v>1</v>
      </c>
      <c r="F709" s="667" t="s">
        <v>3815</v>
      </c>
      <c r="G709" s="3517">
        <f t="shared" si="112"/>
        <v>1.02</v>
      </c>
      <c r="H709" s="667">
        <v>3</v>
      </c>
      <c r="I709" s="3517">
        <f t="shared" si="113"/>
        <v>1</v>
      </c>
      <c r="J709" s="667"/>
      <c r="K709" s="3517">
        <f t="shared" si="114"/>
        <v>1</v>
      </c>
      <c r="L709" s="667"/>
      <c r="M709" s="3517">
        <f t="shared" si="115"/>
        <v>1</v>
      </c>
      <c r="N709" s="667"/>
      <c r="O709" s="3517">
        <f t="shared" si="116"/>
        <v>1</v>
      </c>
      <c r="P709" s="667" t="s">
        <v>3709</v>
      </c>
      <c r="Q709" s="3517">
        <f t="shared" si="117"/>
        <v>1.03</v>
      </c>
      <c r="R709" s="3518">
        <f t="shared" ca="1" si="118"/>
        <v>14908</v>
      </c>
      <c r="S709" s="955">
        <f t="shared" ca="1" si="119"/>
        <v>69</v>
      </c>
    </row>
    <row r="710" spans="1:19">
      <c r="A710" s="3520">
        <f>面积表!D705</f>
        <v>1220</v>
      </c>
      <c r="B710" s="54">
        <f>面积表!E705</f>
        <v>47.76</v>
      </c>
      <c r="C710" s="3517">
        <f t="shared" si="110"/>
        <v>1</v>
      </c>
      <c r="D710" s="2806" t="s">
        <v>4020</v>
      </c>
      <c r="E710" s="3517">
        <f t="shared" si="111"/>
        <v>1</v>
      </c>
      <c r="F710" s="667" t="s">
        <v>3815</v>
      </c>
      <c r="G710" s="3517">
        <f t="shared" si="112"/>
        <v>1.02</v>
      </c>
      <c r="H710" s="667">
        <v>3</v>
      </c>
      <c r="I710" s="3517">
        <f t="shared" si="113"/>
        <v>1</v>
      </c>
      <c r="J710" s="667"/>
      <c r="K710" s="3517">
        <f t="shared" si="114"/>
        <v>1</v>
      </c>
      <c r="L710" s="667"/>
      <c r="M710" s="3517">
        <f t="shared" si="115"/>
        <v>1</v>
      </c>
      <c r="N710" s="667"/>
      <c r="O710" s="3517">
        <f t="shared" si="116"/>
        <v>1</v>
      </c>
      <c r="P710" s="667" t="s">
        <v>3709</v>
      </c>
      <c r="Q710" s="3517">
        <f t="shared" si="117"/>
        <v>1.03</v>
      </c>
      <c r="R710" s="3518">
        <f t="shared" ca="1" si="118"/>
        <v>14908</v>
      </c>
      <c r="S710" s="955">
        <f t="shared" ca="1" si="119"/>
        <v>71</v>
      </c>
    </row>
    <row r="711" spans="1:19">
      <c r="A711" s="3520">
        <f>面积表!D706</f>
        <v>1221</v>
      </c>
      <c r="B711" s="54">
        <f>面积表!E706</f>
        <v>48.71</v>
      </c>
      <c r="C711" s="3517">
        <f t="shared" si="110"/>
        <v>1</v>
      </c>
      <c r="D711" s="2806" t="s">
        <v>4020</v>
      </c>
      <c r="E711" s="3517">
        <f t="shared" si="111"/>
        <v>1</v>
      </c>
      <c r="F711" s="667" t="s">
        <v>3815</v>
      </c>
      <c r="G711" s="3517">
        <f t="shared" si="112"/>
        <v>1.02</v>
      </c>
      <c r="H711" s="667">
        <v>3</v>
      </c>
      <c r="I711" s="3517">
        <f t="shared" si="113"/>
        <v>1</v>
      </c>
      <c r="J711" s="667"/>
      <c r="K711" s="3517">
        <f t="shared" si="114"/>
        <v>1</v>
      </c>
      <c r="L711" s="667"/>
      <c r="M711" s="3517">
        <f t="shared" si="115"/>
        <v>1</v>
      </c>
      <c r="N711" s="667"/>
      <c r="O711" s="3517">
        <f t="shared" si="116"/>
        <v>1</v>
      </c>
      <c r="P711" s="667" t="s">
        <v>3709</v>
      </c>
      <c r="Q711" s="3517">
        <f t="shared" si="117"/>
        <v>1.03</v>
      </c>
      <c r="R711" s="3518">
        <f t="shared" ca="1" si="118"/>
        <v>14908</v>
      </c>
      <c r="S711" s="955">
        <f t="shared" ca="1" si="119"/>
        <v>73</v>
      </c>
    </row>
    <row r="712" spans="1:19">
      <c r="A712" s="3520">
        <f>面积表!D707</f>
        <v>1222</v>
      </c>
      <c r="B712" s="54">
        <f>面积表!E707</f>
        <v>49</v>
      </c>
      <c r="C712" s="3517">
        <f t="shared" si="110"/>
        <v>1</v>
      </c>
      <c r="D712" s="2806" t="s">
        <v>4020</v>
      </c>
      <c r="E712" s="3517">
        <f t="shared" si="111"/>
        <v>1</v>
      </c>
      <c r="F712" s="667" t="s">
        <v>3815</v>
      </c>
      <c r="G712" s="3517">
        <f t="shared" si="112"/>
        <v>1.02</v>
      </c>
      <c r="H712" s="667">
        <v>3</v>
      </c>
      <c r="I712" s="3517">
        <f t="shared" si="113"/>
        <v>1</v>
      </c>
      <c r="J712" s="667"/>
      <c r="K712" s="3517">
        <f t="shared" si="114"/>
        <v>1</v>
      </c>
      <c r="L712" s="667"/>
      <c r="M712" s="3517">
        <f t="shared" si="115"/>
        <v>1</v>
      </c>
      <c r="N712" s="667"/>
      <c r="O712" s="3517">
        <f t="shared" si="116"/>
        <v>1</v>
      </c>
      <c r="P712" s="667" t="s">
        <v>3709</v>
      </c>
      <c r="Q712" s="3517">
        <f t="shared" si="117"/>
        <v>1.03</v>
      </c>
      <c r="R712" s="3518">
        <f t="shared" ca="1" si="118"/>
        <v>14908</v>
      </c>
      <c r="S712" s="955">
        <f t="shared" ca="1" si="119"/>
        <v>73</v>
      </c>
    </row>
    <row r="713" spans="1:19">
      <c r="A713" s="3520">
        <f>面积表!D708</f>
        <v>1223</v>
      </c>
      <c r="B713" s="54">
        <f>面积表!E708</f>
        <v>48.7</v>
      </c>
      <c r="C713" s="3517">
        <f t="shared" si="110"/>
        <v>1</v>
      </c>
      <c r="D713" s="2806" t="s">
        <v>4020</v>
      </c>
      <c r="E713" s="3517">
        <f t="shared" si="111"/>
        <v>1</v>
      </c>
      <c r="F713" s="667" t="s">
        <v>3815</v>
      </c>
      <c r="G713" s="3517">
        <f t="shared" si="112"/>
        <v>1.02</v>
      </c>
      <c r="H713" s="667">
        <v>3</v>
      </c>
      <c r="I713" s="3517">
        <f t="shared" si="113"/>
        <v>1</v>
      </c>
      <c r="J713" s="667"/>
      <c r="K713" s="3517">
        <f t="shared" si="114"/>
        <v>1</v>
      </c>
      <c r="L713" s="667"/>
      <c r="M713" s="3517">
        <f t="shared" si="115"/>
        <v>1</v>
      </c>
      <c r="N713" s="667"/>
      <c r="O713" s="3517">
        <f t="shared" si="116"/>
        <v>1</v>
      </c>
      <c r="P713" s="667" t="s">
        <v>3709</v>
      </c>
      <c r="Q713" s="3517">
        <f t="shared" si="117"/>
        <v>1.03</v>
      </c>
      <c r="R713" s="3518">
        <f t="shared" ca="1" si="118"/>
        <v>14908</v>
      </c>
      <c r="S713" s="955">
        <f t="shared" ca="1" si="119"/>
        <v>73</v>
      </c>
    </row>
    <row r="714" spans="1:19">
      <c r="A714" s="3520">
        <f>面积表!D709</f>
        <v>1224</v>
      </c>
      <c r="B714" s="54">
        <f>面积表!E709</f>
        <v>73.150000000000006</v>
      </c>
      <c r="C714" s="3517">
        <f t="shared" si="110"/>
        <v>1.01</v>
      </c>
      <c r="D714" s="2806" t="s">
        <v>4020</v>
      </c>
      <c r="E714" s="3517">
        <f t="shared" si="111"/>
        <v>1</v>
      </c>
      <c r="F714" s="667" t="s">
        <v>3815</v>
      </c>
      <c r="G714" s="3517">
        <f t="shared" si="112"/>
        <v>1.02</v>
      </c>
      <c r="H714" s="667">
        <v>3</v>
      </c>
      <c r="I714" s="3517">
        <f t="shared" si="113"/>
        <v>1</v>
      </c>
      <c r="J714" s="667"/>
      <c r="K714" s="3517">
        <f t="shared" si="114"/>
        <v>1</v>
      </c>
      <c r="L714" s="667"/>
      <c r="M714" s="3517">
        <f t="shared" si="115"/>
        <v>1</v>
      </c>
      <c r="N714" s="667"/>
      <c r="O714" s="3517">
        <f t="shared" si="116"/>
        <v>1</v>
      </c>
      <c r="P714" s="667" t="s">
        <v>3709</v>
      </c>
      <c r="Q714" s="3517">
        <f t="shared" si="117"/>
        <v>1.03</v>
      </c>
      <c r="R714" s="3518">
        <f t="shared" ca="1" si="118"/>
        <v>15057</v>
      </c>
      <c r="S714" s="955">
        <f t="shared" ca="1" si="119"/>
        <v>110</v>
      </c>
    </row>
    <row r="715" spans="1:19">
      <c r="A715" s="3520">
        <f>面积表!D710</f>
        <v>1301</v>
      </c>
      <c r="B715" s="54">
        <f>面积表!E710</f>
        <v>50.15</v>
      </c>
      <c r="C715" s="3517">
        <f t="shared" si="110"/>
        <v>1</v>
      </c>
      <c r="D715" s="2806" t="s">
        <v>4020</v>
      </c>
      <c r="E715" s="3517">
        <f t="shared" si="111"/>
        <v>1</v>
      </c>
      <c r="F715" s="667" t="s">
        <v>3815</v>
      </c>
      <c r="G715" s="3517">
        <f t="shared" si="112"/>
        <v>1.02</v>
      </c>
      <c r="H715" s="667">
        <v>3</v>
      </c>
      <c r="I715" s="3517">
        <f t="shared" si="113"/>
        <v>1</v>
      </c>
      <c r="J715" s="667"/>
      <c r="K715" s="3517">
        <f t="shared" si="114"/>
        <v>1</v>
      </c>
      <c r="L715" s="667"/>
      <c r="M715" s="3517">
        <f t="shared" si="115"/>
        <v>1</v>
      </c>
      <c r="N715" s="667"/>
      <c r="O715" s="3517">
        <f t="shared" si="116"/>
        <v>1</v>
      </c>
      <c r="P715" s="667" t="s">
        <v>3709</v>
      </c>
      <c r="Q715" s="3517">
        <f t="shared" si="117"/>
        <v>1.03</v>
      </c>
      <c r="R715" s="3518">
        <f t="shared" ca="1" si="118"/>
        <v>14908</v>
      </c>
      <c r="S715" s="955">
        <f t="shared" ca="1" si="119"/>
        <v>75</v>
      </c>
    </row>
    <row r="716" spans="1:19">
      <c r="A716" s="3520">
        <f>面积表!D711</f>
        <v>1302</v>
      </c>
      <c r="B716" s="54">
        <f>面积表!E711</f>
        <v>49.74</v>
      </c>
      <c r="C716" s="3517">
        <f t="shared" si="110"/>
        <v>1</v>
      </c>
      <c r="D716" s="2806" t="s">
        <v>4020</v>
      </c>
      <c r="E716" s="3517">
        <f t="shared" si="111"/>
        <v>1</v>
      </c>
      <c r="F716" s="667" t="s">
        <v>3815</v>
      </c>
      <c r="G716" s="3517">
        <f t="shared" si="112"/>
        <v>1.02</v>
      </c>
      <c r="H716" s="667">
        <v>3</v>
      </c>
      <c r="I716" s="3517">
        <f t="shared" si="113"/>
        <v>1</v>
      </c>
      <c r="J716" s="667"/>
      <c r="K716" s="3517">
        <f t="shared" si="114"/>
        <v>1</v>
      </c>
      <c r="L716" s="667"/>
      <c r="M716" s="3517">
        <f t="shared" si="115"/>
        <v>1</v>
      </c>
      <c r="N716" s="667"/>
      <c r="O716" s="3517">
        <f t="shared" si="116"/>
        <v>1</v>
      </c>
      <c r="P716" s="667" t="s">
        <v>3709</v>
      </c>
      <c r="Q716" s="3517">
        <f t="shared" si="117"/>
        <v>1.03</v>
      </c>
      <c r="R716" s="3518">
        <f t="shared" ca="1" si="118"/>
        <v>14908</v>
      </c>
      <c r="S716" s="955">
        <f t="shared" ca="1" si="119"/>
        <v>74</v>
      </c>
    </row>
    <row r="717" spans="1:19">
      <c r="A717" s="3520">
        <f>面积表!D712</f>
        <v>1303</v>
      </c>
      <c r="B717" s="54">
        <f>面积表!E712</f>
        <v>49.74</v>
      </c>
      <c r="C717" s="3517">
        <f t="shared" ref="C717:C780" si="120">IF(B717="",1,(LOOKUP(B717,$3:$3,$4:$4)-LOOKUP($B$24,$3:$3,$4:$4)+100)/100)</f>
        <v>1</v>
      </c>
      <c r="D717" s="2806" t="s">
        <v>4020</v>
      </c>
      <c r="E717" s="3517">
        <f t="shared" ref="E717:E780" si="121">(SUMIF($5:$5,D717,$6:$6)-SUMIF($5:$5,$D$24,$6:$6)+100)/100</f>
        <v>1</v>
      </c>
      <c r="F717" s="667" t="s">
        <v>3815</v>
      </c>
      <c r="G717" s="3517">
        <f t="shared" ref="G717:G780" si="122">(SUMIF($7:$7,F717,$8:$8)-SUMIF($7:$7,$F$24,$8:$8)+100)/100</f>
        <v>1.02</v>
      </c>
      <c r="H717" s="667">
        <v>3</v>
      </c>
      <c r="I717" s="3517">
        <f t="shared" ref="I717:I780" si="123">(SUMIF($9:$9,H717,$10:$10)-SUMIF($9:$9,$H$24,$10:$10)+100)/100</f>
        <v>1</v>
      </c>
      <c r="J717" s="667"/>
      <c r="K717" s="3517">
        <f t="shared" ref="K717:K780" si="124">(SUMIF($11:$11,J717,$12:$12)-SUMIF($11:$11,$J$24,$12:$12)+100)/100</f>
        <v>1</v>
      </c>
      <c r="L717" s="667"/>
      <c r="M717" s="3517">
        <f t="shared" ref="M717:M780" si="125">(SUMIF($13:$13,L717,$14:$14)-SUMIF($13:$13,$L$24,$14:$14)+100)/100</f>
        <v>1</v>
      </c>
      <c r="N717" s="667"/>
      <c r="O717" s="3517">
        <f t="shared" ref="O717:O780" si="126">(SUMIF($15:$15,N717,$16:$16)-SUMIF($15:$15,$N$24,$16:$16)+100)/100</f>
        <v>1</v>
      </c>
      <c r="P717" s="667" t="s">
        <v>3709</v>
      </c>
      <c r="Q717" s="3517">
        <f t="shared" ref="Q717:Q780" si="127">(SUMIF($17:$17,P717,$18:$18)-SUMIF($17:$17,$P$24,$18:$18)+100)/100</f>
        <v>1.03</v>
      </c>
      <c r="R717" s="3518">
        <f t="shared" ref="R717:R780" ca="1" si="128">IF(B717="",0,ROUND($R$24*C717*E717*G717*I717*K717*M717*O717*Q717,0))</f>
        <v>14908</v>
      </c>
      <c r="S717" s="955">
        <f t="shared" ref="S717:S780" ca="1" si="129">ROUND(R717*B717/10000,0)</f>
        <v>74</v>
      </c>
    </row>
    <row r="718" spans="1:19">
      <c r="A718" s="3520">
        <f>面积表!D713</f>
        <v>1304</v>
      </c>
      <c r="B718" s="54">
        <f>面积表!E713</f>
        <v>49.74</v>
      </c>
      <c r="C718" s="3517">
        <f t="shared" si="120"/>
        <v>1</v>
      </c>
      <c r="D718" s="2806" t="s">
        <v>4020</v>
      </c>
      <c r="E718" s="3517">
        <f t="shared" si="121"/>
        <v>1</v>
      </c>
      <c r="F718" s="667" t="s">
        <v>3815</v>
      </c>
      <c r="G718" s="3517">
        <f t="shared" si="122"/>
        <v>1.02</v>
      </c>
      <c r="H718" s="667">
        <v>3</v>
      </c>
      <c r="I718" s="3517">
        <f t="shared" si="123"/>
        <v>1</v>
      </c>
      <c r="J718" s="667"/>
      <c r="K718" s="3517">
        <f t="shared" si="124"/>
        <v>1</v>
      </c>
      <c r="L718" s="667"/>
      <c r="M718" s="3517">
        <f t="shared" si="125"/>
        <v>1</v>
      </c>
      <c r="N718" s="667"/>
      <c r="O718" s="3517">
        <f t="shared" si="126"/>
        <v>1</v>
      </c>
      <c r="P718" s="667" t="s">
        <v>3709</v>
      </c>
      <c r="Q718" s="3517">
        <f t="shared" si="127"/>
        <v>1.03</v>
      </c>
      <c r="R718" s="3518">
        <f t="shared" ca="1" si="128"/>
        <v>14908</v>
      </c>
      <c r="S718" s="955">
        <f t="shared" ca="1" si="129"/>
        <v>74</v>
      </c>
    </row>
    <row r="719" spans="1:19">
      <c r="A719" s="3520">
        <f>面积表!D714</f>
        <v>1305</v>
      </c>
      <c r="B719" s="54">
        <f>面积表!E714</f>
        <v>49.74</v>
      </c>
      <c r="C719" s="3517">
        <f t="shared" si="120"/>
        <v>1</v>
      </c>
      <c r="D719" s="2806" t="s">
        <v>4020</v>
      </c>
      <c r="E719" s="3517">
        <f t="shared" si="121"/>
        <v>1</v>
      </c>
      <c r="F719" s="667" t="s">
        <v>3815</v>
      </c>
      <c r="G719" s="3517">
        <f t="shared" si="122"/>
        <v>1.02</v>
      </c>
      <c r="H719" s="667">
        <v>3</v>
      </c>
      <c r="I719" s="3517">
        <f t="shared" si="123"/>
        <v>1</v>
      </c>
      <c r="J719" s="667"/>
      <c r="K719" s="3517">
        <f t="shared" si="124"/>
        <v>1</v>
      </c>
      <c r="L719" s="667"/>
      <c r="M719" s="3517">
        <f t="shared" si="125"/>
        <v>1</v>
      </c>
      <c r="N719" s="667"/>
      <c r="O719" s="3517">
        <f t="shared" si="126"/>
        <v>1</v>
      </c>
      <c r="P719" s="667" t="s">
        <v>3709</v>
      </c>
      <c r="Q719" s="3517">
        <f t="shared" si="127"/>
        <v>1.03</v>
      </c>
      <c r="R719" s="3518">
        <f t="shared" ca="1" si="128"/>
        <v>14908</v>
      </c>
      <c r="S719" s="955">
        <f t="shared" ca="1" si="129"/>
        <v>74</v>
      </c>
    </row>
    <row r="720" spans="1:19">
      <c r="A720" s="3520">
        <f>面积表!D715</f>
        <v>1306</v>
      </c>
      <c r="B720" s="54">
        <f>面积表!E715</f>
        <v>49.74</v>
      </c>
      <c r="C720" s="3517">
        <f t="shared" si="120"/>
        <v>1</v>
      </c>
      <c r="D720" s="2806" t="s">
        <v>4020</v>
      </c>
      <c r="E720" s="3517">
        <f t="shared" si="121"/>
        <v>1</v>
      </c>
      <c r="F720" s="667" t="s">
        <v>3815</v>
      </c>
      <c r="G720" s="3517">
        <f t="shared" si="122"/>
        <v>1.02</v>
      </c>
      <c r="H720" s="667">
        <v>3</v>
      </c>
      <c r="I720" s="3517">
        <f t="shared" si="123"/>
        <v>1</v>
      </c>
      <c r="J720" s="667"/>
      <c r="K720" s="3517">
        <f t="shared" si="124"/>
        <v>1</v>
      </c>
      <c r="L720" s="667"/>
      <c r="M720" s="3517">
        <f t="shared" si="125"/>
        <v>1</v>
      </c>
      <c r="N720" s="667"/>
      <c r="O720" s="3517">
        <f t="shared" si="126"/>
        <v>1</v>
      </c>
      <c r="P720" s="667" t="s">
        <v>3709</v>
      </c>
      <c r="Q720" s="3517">
        <f t="shared" si="127"/>
        <v>1.03</v>
      </c>
      <c r="R720" s="3518">
        <f t="shared" ca="1" si="128"/>
        <v>14908</v>
      </c>
      <c r="S720" s="955">
        <f t="shared" ca="1" si="129"/>
        <v>74</v>
      </c>
    </row>
    <row r="721" spans="1:19">
      <c r="A721" s="3520">
        <f>面积表!D716</f>
        <v>1307</v>
      </c>
      <c r="B721" s="54">
        <f>面积表!E716</f>
        <v>49.74</v>
      </c>
      <c r="C721" s="3517">
        <f t="shared" si="120"/>
        <v>1</v>
      </c>
      <c r="D721" s="2806" t="s">
        <v>4020</v>
      </c>
      <c r="E721" s="3517">
        <f t="shared" si="121"/>
        <v>1</v>
      </c>
      <c r="F721" s="667" t="s">
        <v>3815</v>
      </c>
      <c r="G721" s="3517">
        <f t="shared" si="122"/>
        <v>1.02</v>
      </c>
      <c r="H721" s="667">
        <v>3</v>
      </c>
      <c r="I721" s="3517">
        <f t="shared" si="123"/>
        <v>1</v>
      </c>
      <c r="J721" s="667"/>
      <c r="K721" s="3517">
        <f t="shared" si="124"/>
        <v>1</v>
      </c>
      <c r="L721" s="667"/>
      <c r="M721" s="3517">
        <f t="shared" si="125"/>
        <v>1</v>
      </c>
      <c r="N721" s="667"/>
      <c r="O721" s="3517">
        <f t="shared" si="126"/>
        <v>1</v>
      </c>
      <c r="P721" s="667" t="s">
        <v>3709</v>
      </c>
      <c r="Q721" s="3517">
        <f t="shared" si="127"/>
        <v>1.03</v>
      </c>
      <c r="R721" s="3518">
        <f t="shared" ca="1" si="128"/>
        <v>14908</v>
      </c>
      <c r="S721" s="955">
        <f t="shared" ca="1" si="129"/>
        <v>74</v>
      </c>
    </row>
    <row r="722" spans="1:19">
      <c r="A722" s="3520">
        <f>面积表!D717</f>
        <v>1308</v>
      </c>
      <c r="B722" s="54">
        <f>面积表!E717</f>
        <v>49.74</v>
      </c>
      <c r="C722" s="3517">
        <f t="shared" si="120"/>
        <v>1</v>
      </c>
      <c r="D722" s="2806" t="s">
        <v>4020</v>
      </c>
      <c r="E722" s="3517">
        <f t="shared" si="121"/>
        <v>1</v>
      </c>
      <c r="F722" s="667" t="s">
        <v>3815</v>
      </c>
      <c r="G722" s="3517">
        <f t="shared" si="122"/>
        <v>1.02</v>
      </c>
      <c r="H722" s="667">
        <v>3</v>
      </c>
      <c r="I722" s="3517">
        <f t="shared" si="123"/>
        <v>1</v>
      </c>
      <c r="J722" s="667"/>
      <c r="K722" s="3517">
        <f t="shared" si="124"/>
        <v>1</v>
      </c>
      <c r="L722" s="667"/>
      <c r="M722" s="3517">
        <f t="shared" si="125"/>
        <v>1</v>
      </c>
      <c r="N722" s="667"/>
      <c r="O722" s="3517">
        <f t="shared" si="126"/>
        <v>1</v>
      </c>
      <c r="P722" s="667" t="s">
        <v>3709</v>
      </c>
      <c r="Q722" s="3517">
        <f t="shared" si="127"/>
        <v>1.03</v>
      </c>
      <c r="R722" s="3518">
        <f t="shared" ca="1" si="128"/>
        <v>14908</v>
      </c>
      <c r="S722" s="955">
        <f t="shared" ca="1" si="129"/>
        <v>74</v>
      </c>
    </row>
    <row r="723" spans="1:19">
      <c r="A723" s="3520">
        <f>面积表!D718</f>
        <v>1309</v>
      </c>
      <c r="B723" s="54">
        <f>面积表!E718</f>
        <v>49.74</v>
      </c>
      <c r="C723" s="3517">
        <f t="shared" si="120"/>
        <v>1</v>
      </c>
      <c r="D723" s="2806" t="s">
        <v>4020</v>
      </c>
      <c r="E723" s="3517">
        <f t="shared" si="121"/>
        <v>1</v>
      </c>
      <c r="F723" s="667" t="s">
        <v>3815</v>
      </c>
      <c r="G723" s="3517">
        <f t="shared" si="122"/>
        <v>1.02</v>
      </c>
      <c r="H723" s="667">
        <v>3</v>
      </c>
      <c r="I723" s="3517">
        <f t="shared" si="123"/>
        <v>1</v>
      </c>
      <c r="J723" s="667"/>
      <c r="K723" s="3517">
        <f t="shared" si="124"/>
        <v>1</v>
      </c>
      <c r="L723" s="667"/>
      <c r="M723" s="3517">
        <f t="shared" si="125"/>
        <v>1</v>
      </c>
      <c r="N723" s="667"/>
      <c r="O723" s="3517">
        <f t="shared" si="126"/>
        <v>1</v>
      </c>
      <c r="P723" s="667" t="s">
        <v>3709</v>
      </c>
      <c r="Q723" s="3517">
        <f t="shared" si="127"/>
        <v>1.03</v>
      </c>
      <c r="R723" s="3518">
        <f t="shared" ca="1" si="128"/>
        <v>14908</v>
      </c>
      <c r="S723" s="955">
        <f t="shared" ca="1" si="129"/>
        <v>74</v>
      </c>
    </row>
    <row r="724" spans="1:19">
      <c r="A724" s="3520">
        <f>面积表!D719</f>
        <v>1310</v>
      </c>
      <c r="B724" s="54">
        <f>面积表!E719</f>
        <v>49.74</v>
      </c>
      <c r="C724" s="3517">
        <f t="shared" si="120"/>
        <v>1</v>
      </c>
      <c r="D724" s="2806" t="s">
        <v>4020</v>
      </c>
      <c r="E724" s="3517">
        <f t="shared" si="121"/>
        <v>1</v>
      </c>
      <c r="F724" s="667" t="s">
        <v>3815</v>
      </c>
      <c r="G724" s="3517">
        <f t="shared" si="122"/>
        <v>1.02</v>
      </c>
      <c r="H724" s="667">
        <v>3</v>
      </c>
      <c r="I724" s="3517">
        <f t="shared" si="123"/>
        <v>1</v>
      </c>
      <c r="J724" s="667"/>
      <c r="K724" s="3517">
        <f t="shared" si="124"/>
        <v>1</v>
      </c>
      <c r="L724" s="667"/>
      <c r="M724" s="3517">
        <f t="shared" si="125"/>
        <v>1</v>
      </c>
      <c r="N724" s="667"/>
      <c r="O724" s="3517">
        <f t="shared" si="126"/>
        <v>1</v>
      </c>
      <c r="P724" s="667" t="s">
        <v>3709</v>
      </c>
      <c r="Q724" s="3517">
        <f t="shared" si="127"/>
        <v>1.03</v>
      </c>
      <c r="R724" s="3518">
        <f t="shared" ca="1" si="128"/>
        <v>14908</v>
      </c>
      <c r="S724" s="955">
        <f t="shared" ca="1" si="129"/>
        <v>74</v>
      </c>
    </row>
    <row r="725" spans="1:19">
      <c r="A725" s="3520">
        <f>面积表!D720</f>
        <v>1311</v>
      </c>
      <c r="B725" s="54">
        <f>面积表!E720</f>
        <v>49.74</v>
      </c>
      <c r="C725" s="3517">
        <f t="shared" si="120"/>
        <v>1</v>
      </c>
      <c r="D725" s="2806" t="s">
        <v>4020</v>
      </c>
      <c r="E725" s="3517">
        <f t="shared" si="121"/>
        <v>1</v>
      </c>
      <c r="F725" s="667" t="s">
        <v>3815</v>
      </c>
      <c r="G725" s="3517">
        <f t="shared" si="122"/>
        <v>1.02</v>
      </c>
      <c r="H725" s="667">
        <v>3</v>
      </c>
      <c r="I725" s="3517">
        <f t="shared" si="123"/>
        <v>1</v>
      </c>
      <c r="J725" s="667"/>
      <c r="K725" s="3517">
        <f t="shared" si="124"/>
        <v>1</v>
      </c>
      <c r="L725" s="667"/>
      <c r="M725" s="3517">
        <f t="shared" si="125"/>
        <v>1</v>
      </c>
      <c r="N725" s="667"/>
      <c r="O725" s="3517">
        <f t="shared" si="126"/>
        <v>1</v>
      </c>
      <c r="P725" s="667" t="s">
        <v>3709</v>
      </c>
      <c r="Q725" s="3517">
        <f t="shared" si="127"/>
        <v>1.03</v>
      </c>
      <c r="R725" s="3518">
        <f t="shared" ca="1" si="128"/>
        <v>14908</v>
      </c>
      <c r="S725" s="955">
        <f t="shared" ca="1" si="129"/>
        <v>74</v>
      </c>
    </row>
    <row r="726" spans="1:19">
      <c r="A726" s="3520">
        <f>面积表!D721</f>
        <v>1312</v>
      </c>
      <c r="B726" s="54">
        <f>面积表!E721</f>
        <v>49.74</v>
      </c>
      <c r="C726" s="3517">
        <f t="shared" si="120"/>
        <v>1</v>
      </c>
      <c r="D726" s="2806" t="s">
        <v>4020</v>
      </c>
      <c r="E726" s="3517">
        <f t="shared" si="121"/>
        <v>1</v>
      </c>
      <c r="F726" s="667" t="s">
        <v>3815</v>
      </c>
      <c r="G726" s="3517">
        <f t="shared" si="122"/>
        <v>1.02</v>
      </c>
      <c r="H726" s="667">
        <v>3</v>
      </c>
      <c r="I726" s="3517">
        <f t="shared" si="123"/>
        <v>1</v>
      </c>
      <c r="J726" s="667"/>
      <c r="K726" s="3517">
        <f t="shared" si="124"/>
        <v>1</v>
      </c>
      <c r="L726" s="667"/>
      <c r="M726" s="3517">
        <f t="shared" si="125"/>
        <v>1</v>
      </c>
      <c r="N726" s="667"/>
      <c r="O726" s="3517">
        <f t="shared" si="126"/>
        <v>1</v>
      </c>
      <c r="P726" s="667" t="s">
        <v>3709</v>
      </c>
      <c r="Q726" s="3517">
        <f t="shared" si="127"/>
        <v>1.03</v>
      </c>
      <c r="R726" s="3518">
        <f t="shared" ca="1" si="128"/>
        <v>14908</v>
      </c>
      <c r="S726" s="955">
        <f t="shared" ca="1" si="129"/>
        <v>74</v>
      </c>
    </row>
    <row r="727" spans="1:19">
      <c r="A727" s="3520">
        <f>面积表!D722</f>
        <v>1313</v>
      </c>
      <c r="B727" s="54">
        <f>面积表!E722</f>
        <v>49.74</v>
      </c>
      <c r="C727" s="3517">
        <f t="shared" si="120"/>
        <v>1</v>
      </c>
      <c r="D727" s="2806" t="s">
        <v>4020</v>
      </c>
      <c r="E727" s="3517">
        <f t="shared" si="121"/>
        <v>1</v>
      </c>
      <c r="F727" s="667" t="s">
        <v>3815</v>
      </c>
      <c r="G727" s="3517">
        <f t="shared" si="122"/>
        <v>1.02</v>
      </c>
      <c r="H727" s="667">
        <v>3</v>
      </c>
      <c r="I727" s="3517">
        <f t="shared" si="123"/>
        <v>1</v>
      </c>
      <c r="J727" s="667"/>
      <c r="K727" s="3517">
        <f t="shared" si="124"/>
        <v>1</v>
      </c>
      <c r="L727" s="667"/>
      <c r="M727" s="3517">
        <f t="shared" si="125"/>
        <v>1</v>
      </c>
      <c r="N727" s="667"/>
      <c r="O727" s="3517">
        <f t="shared" si="126"/>
        <v>1</v>
      </c>
      <c r="P727" s="667" t="s">
        <v>3709</v>
      </c>
      <c r="Q727" s="3517">
        <f t="shared" si="127"/>
        <v>1.03</v>
      </c>
      <c r="R727" s="3518">
        <f t="shared" ca="1" si="128"/>
        <v>14908</v>
      </c>
      <c r="S727" s="955">
        <f t="shared" ca="1" si="129"/>
        <v>74</v>
      </c>
    </row>
    <row r="728" spans="1:19">
      <c r="A728" s="3520">
        <f>面积表!D723</f>
        <v>1314</v>
      </c>
      <c r="B728" s="54">
        <f>面积表!E723</f>
        <v>49.74</v>
      </c>
      <c r="C728" s="3517">
        <f t="shared" si="120"/>
        <v>1</v>
      </c>
      <c r="D728" s="2806" t="s">
        <v>4020</v>
      </c>
      <c r="E728" s="3517">
        <f t="shared" si="121"/>
        <v>1</v>
      </c>
      <c r="F728" s="667" t="s">
        <v>3815</v>
      </c>
      <c r="G728" s="3517">
        <f t="shared" si="122"/>
        <v>1.02</v>
      </c>
      <c r="H728" s="667">
        <v>3</v>
      </c>
      <c r="I728" s="3517">
        <f t="shared" si="123"/>
        <v>1</v>
      </c>
      <c r="J728" s="667"/>
      <c r="K728" s="3517">
        <f t="shared" si="124"/>
        <v>1</v>
      </c>
      <c r="L728" s="667"/>
      <c r="M728" s="3517">
        <f t="shared" si="125"/>
        <v>1</v>
      </c>
      <c r="N728" s="667"/>
      <c r="O728" s="3517">
        <f t="shared" si="126"/>
        <v>1</v>
      </c>
      <c r="P728" s="667" t="s">
        <v>3709</v>
      </c>
      <c r="Q728" s="3517">
        <f t="shared" si="127"/>
        <v>1.03</v>
      </c>
      <c r="R728" s="3518">
        <f t="shared" ca="1" si="128"/>
        <v>14908</v>
      </c>
      <c r="S728" s="955">
        <f t="shared" ca="1" si="129"/>
        <v>74</v>
      </c>
    </row>
    <row r="729" spans="1:19">
      <c r="A729" s="3520">
        <f>面积表!D724</f>
        <v>1315</v>
      </c>
      <c r="B729" s="54">
        <f>面积表!E724</f>
        <v>68.94</v>
      </c>
      <c r="C729" s="3517">
        <f t="shared" si="120"/>
        <v>1.01</v>
      </c>
      <c r="D729" s="2806" t="s">
        <v>4020</v>
      </c>
      <c r="E729" s="3517">
        <f t="shared" si="121"/>
        <v>1</v>
      </c>
      <c r="F729" s="667" t="s">
        <v>3815</v>
      </c>
      <c r="G729" s="3517">
        <f t="shared" si="122"/>
        <v>1.02</v>
      </c>
      <c r="H729" s="667">
        <v>3</v>
      </c>
      <c r="I729" s="3517">
        <f t="shared" si="123"/>
        <v>1</v>
      </c>
      <c r="J729" s="667"/>
      <c r="K729" s="3517">
        <f t="shared" si="124"/>
        <v>1</v>
      </c>
      <c r="L729" s="667"/>
      <c r="M729" s="3517">
        <f t="shared" si="125"/>
        <v>1</v>
      </c>
      <c r="N729" s="667"/>
      <c r="O729" s="3517">
        <f t="shared" si="126"/>
        <v>1</v>
      </c>
      <c r="P729" s="667" t="s">
        <v>3709</v>
      </c>
      <c r="Q729" s="3517">
        <f t="shared" si="127"/>
        <v>1.03</v>
      </c>
      <c r="R729" s="3518">
        <f t="shared" ca="1" si="128"/>
        <v>15057</v>
      </c>
      <c r="S729" s="955">
        <f t="shared" ca="1" si="129"/>
        <v>104</v>
      </c>
    </row>
    <row r="730" spans="1:19">
      <c r="A730" s="3520">
        <f>面积表!D725</f>
        <v>1316</v>
      </c>
      <c r="B730" s="54">
        <f>面积表!E725</f>
        <v>38.19</v>
      </c>
      <c r="C730" s="3517">
        <f t="shared" si="120"/>
        <v>1</v>
      </c>
      <c r="D730" s="2806" t="s">
        <v>4020</v>
      </c>
      <c r="E730" s="3517">
        <f t="shared" si="121"/>
        <v>1</v>
      </c>
      <c r="F730" s="667" t="s">
        <v>3815</v>
      </c>
      <c r="G730" s="3517">
        <f t="shared" si="122"/>
        <v>1.02</v>
      </c>
      <c r="H730" s="667">
        <v>3</v>
      </c>
      <c r="I730" s="3517">
        <f t="shared" si="123"/>
        <v>1</v>
      </c>
      <c r="J730" s="667"/>
      <c r="K730" s="3517">
        <f t="shared" si="124"/>
        <v>1</v>
      </c>
      <c r="L730" s="667"/>
      <c r="M730" s="3517">
        <f t="shared" si="125"/>
        <v>1</v>
      </c>
      <c r="N730" s="667"/>
      <c r="O730" s="3517">
        <f t="shared" si="126"/>
        <v>1</v>
      </c>
      <c r="P730" s="667" t="s">
        <v>3709</v>
      </c>
      <c r="Q730" s="3517">
        <f t="shared" si="127"/>
        <v>1.03</v>
      </c>
      <c r="R730" s="3518">
        <f t="shared" ca="1" si="128"/>
        <v>14908</v>
      </c>
      <c r="S730" s="955">
        <f t="shared" ca="1" si="129"/>
        <v>57</v>
      </c>
    </row>
    <row r="731" spans="1:19">
      <c r="A731" s="3520">
        <f>面积表!D726</f>
        <v>1317</v>
      </c>
      <c r="B731" s="54">
        <f>面积表!E726</f>
        <v>41.5</v>
      </c>
      <c r="C731" s="3517">
        <f t="shared" si="120"/>
        <v>1</v>
      </c>
      <c r="D731" s="2806" t="s">
        <v>4020</v>
      </c>
      <c r="E731" s="3517">
        <f t="shared" si="121"/>
        <v>1</v>
      </c>
      <c r="F731" s="667" t="s">
        <v>3815</v>
      </c>
      <c r="G731" s="3517">
        <f t="shared" si="122"/>
        <v>1.02</v>
      </c>
      <c r="H731" s="667">
        <v>3</v>
      </c>
      <c r="I731" s="3517">
        <f t="shared" si="123"/>
        <v>1</v>
      </c>
      <c r="J731" s="667"/>
      <c r="K731" s="3517">
        <f t="shared" si="124"/>
        <v>1</v>
      </c>
      <c r="L731" s="667"/>
      <c r="M731" s="3517">
        <f t="shared" si="125"/>
        <v>1</v>
      </c>
      <c r="N731" s="667"/>
      <c r="O731" s="3517">
        <f t="shared" si="126"/>
        <v>1</v>
      </c>
      <c r="P731" s="667" t="s">
        <v>3709</v>
      </c>
      <c r="Q731" s="3517">
        <f t="shared" si="127"/>
        <v>1.03</v>
      </c>
      <c r="R731" s="3518">
        <f t="shared" ca="1" si="128"/>
        <v>14908</v>
      </c>
      <c r="S731" s="955">
        <f t="shared" ca="1" si="129"/>
        <v>62</v>
      </c>
    </row>
    <row r="732" spans="1:19">
      <c r="A732" s="3520">
        <f>面积表!D727</f>
        <v>1318</v>
      </c>
      <c r="B732" s="54">
        <f>面积表!E727</f>
        <v>44.19</v>
      </c>
      <c r="C732" s="3517">
        <f t="shared" si="120"/>
        <v>1</v>
      </c>
      <c r="D732" s="2806" t="s">
        <v>4020</v>
      </c>
      <c r="E732" s="3517">
        <f t="shared" si="121"/>
        <v>1</v>
      </c>
      <c r="F732" s="667" t="s">
        <v>3815</v>
      </c>
      <c r="G732" s="3517">
        <f t="shared" si="122"/>
        <v>1.02</v>
      </c>
      <c r="H732" s="667">
        <v>3</v>
      </c>
      <c r="I732" s="3517">
        <f t="shared" si="123"/>
        <v>1</v>
      </c>
      <c r="J732" s="667"/>
      <c r="K732" s="3517">
        <f t="shared" si="124"/>
        <v>1</v>
      </c>
      <c r="L732" s="667"/>
      <c r="M732" s="3517">
        <f t="shared" si="125"/>
        <v>1</v>
      </c>
      <c r="N732" s="667"/>
      <c r="O732" s="3517">
        <f t="shared" si="126"/>
        <v>1</v>
      </c>
      <c r="P732" s="667" t="s">
        <v>3709</v>
      </c>
      <c r="Q732" s="3517">
        <f t="shared" si="127"/>
        <v>1.03</v>
      </c>
      <c r="R732" s="3518">
        <f t="shared" ca="1" si="128"/>
        <v>14908</v>
      </c>
      <c r="S732" s="955">
        <f t="shared" ca="1" si="129"/>
        <v>66</v>
      </c>
    </row>
    <row r="733" spans="1:19">
      <c r="A733" s="3520">
        <f>面积表!D728</f>
        <v>1319</v>
      </c>
      <c r="B733" s="54">
        <f>面积表!E728</f>
        <v>46.28</v>
      </c>
      <c r="C733" s="3517">
        <f t="shared" si="120"/>
        <v>1</v>
      </c>
      <c r="D733" s="2806" t="s">
        <v>4020</v>
      </c>
      <c r="E733" s="3517">
        <f t="shared" si="121"/>
        <v>1</v>
      </c>
      <c r="F733" s="667" t="s">
        <v>3815</v>
      </c>
      <c r="G733" s="3517">
        <f t="shared" si="122"/>
        <v>1.02</v>
      </c>
      <c r="H733" s="667">
        <v>3</v>
      </c>
      <c r="I733" s="3517">
        <f t="shared" si="123"/>
        <v>1</v>
      </c>
      <c r="J733" s="667"/>
      <c r="K733" s="3517">
        <f t="shared" si="124"/>
        <v>1</v>
      </c>
      <c r="L733" s="667"/>
      <c r="M733" s="3517">
        <f t="shared" si="125"/>
        <v>1</v>
      </c>
      <c r="N733" s="667"/>
      <c r="O733" s="3517">
        <f t="shared" si="126"/>
        <v>1</v>
      </c>
      <c r="P733" s="667" t="s">
        <v>3709</v>
      </c>
      <c r="Q733" s="3517">
        <f t="shared" si="127"/>
        <v>1.03</v>
      </c>
      <c r="R733" s="3518">
        <f t="shared" ca="1" si="128"/>
        <v>14908</v>
      </c>
      <c r="S733" s="955">
        <f t="shared" ca="1" si="129"/>
        <v>69</v>
      </c>
    </row>
    <row r="734" spans="1:19">
      <c r="A734" s="3520">
        <f>面积表!D729</f>
        <v>1320</v>
      </c>
      <c r="B734" s="54">
        <f>面积表!E729</f>
        <v>47.76</v>
      </c>
      <c r="C734" s="3517">
        <f t="shared" si="120"/>
        <v>1</v>
      </c>
      <c r="D734" s="2806" t="s">
        <v>4020</v>
      </c>
      <c r="E734" s="3517">
        <f t="shared" si="121"/>
        <v>1</v>
      </c>
      <c r="F734" s="667" t="s">
        <v>3815</v>
      </c>
      <c r="G734" s="3517">
        <f t="shared" si="122"/>
        <v>1.02</v>
      </c>
      <c r="H734" s="667">
        <v>3</v>
      </c>
      <c r="I734" s="3517">
        <f t="shared" si="123"/>
        <v>1</v>
      </c>
      <c r="J734" s="667"/>
      <c r="K734" s="3517">
        <f t="shared" si="124"/>
        <v>1</v>
      </c>
      <c r="L734" s="667"/>
      <c r="M734" s="3517">
        <f t="shared" si="125"/>
        <v>1</v>
      </c>
      <c r="N734" s="667"/>
      <c r="O734" s="3517">
        <f t="shared" si="126"/>
        <v>1</v>
      </c>
      <c r="P734" s="667" t="s">
        <v>3709</v>
      </c>
      <c r="Q734" s="3517">
        <f t="shared" si="127"/>
        <v>1.03</v>
      </c>
      <c r="R734" s="3518">
        <f t="shared" ca="1" si="128"/>
        <v>14908</v>
      </c>
      <c r="S734" s="955">
        <f t="shared" ca="1" si="129"/>
        <v>71</v>
      </c>
    </row>
    <row r="735" spans="1:19">
      <c r="A735" s="3520">
        <f>面积表!D730</f>
        <v>1321</v>
      </c>
      <c r="B735" s="54">
        <f>面积表!E730</f>
        <v>48.71</v>
      </c>
      <c r="C735" s="3517">
        <f t="shared" si="120"/>
        <v>1</v>
      </c>
      <c r="D735" s="2806" t="s">
        <v>4020</v>
      </c>
      <c r="E735" s="3517">
        <f t="shared" si="121"/>
        <v>1</v>
      </c>
      <c r="F735" s="667" t="s">
        <v>3815</v>
      </c>
      <c r="G735" s="3517">
        <f t="shared" si="122"/>
        <v>1.02</v>
      </c>
      <c r="H735" s="667">
        <v>3</v>
      </c>
      <c r="I735" s="3517">
        <f t="shared" si="123"/>
        <v>1</v>
      </c>
      <c r="J735" s="667"/>
      <c r="K735" s="3517">
        <f t="shared" si="124"/>
        <v>1</v>
      </c>
      <c r="L735" s="667"/>
      <c r="M735" s="3517">
        <f t="shared" si="125"/>
        <v>1</v>
      </c>
      <c r="N735" s="667"/>
      <c r="O735" s="3517">
        <f t="shared" si="126"/>
        <v>1</v>
      </c>
      <c r="P735" s="667" t="s">
        <v>3709</v>
      </c>
      <c r="Q735" s="3517">
        <f t="shared" si="127"/>
        <v>1.03</v>
      </c>
      <c r="R735" s="3518">
        <f t="shared" ca="1" si="128"/>
        <v>14908</v>
      </c>
      <c r="S735" s="955">
        <f t="shared" ca="1" si="129"/>
        <v>73</v>
      </c>
    </row>
    <row r="736" spans="1:19">
      <c r="A736" s="3520">
        <f>面积表!D731</f>
        <v>1322</v>
      </c>
      <c r="B736" s="54">
        <f>面积表!E731</f>
        <v>49</v>
      </c>
      <c r="C736" s="3517">
        <f t="shared" si="120"/>
        <v>1</v>
      </c>
      <c r="D736" s="2806" t="s">
        <v>4020</v>
      </c>
      <c r="E736" s="3517">
        <f t="shared" si="121"/>
        <v>1</v>
      </c>
      <c r="F736" s="667" t="s">
        <v>3815</v>
      </c>
      <c r="G736" s="3517">
        <f t="shared" si="122"/>
        <v>1.02</v>
      </c>
      <c r="H736" s="667">
        <v>3</v>
      </c>
      <c r="I736" s="3517">
        <f t="shared" si="123"/>
        <v>1</v>
      </c>
      <c r="J736" s="667"/>
      <c r="K736" s="3517">
        <f t="shared" si="124"/>
        <v>1</v>
      </c>
      <c r="L736" s="667"/>
      <c r="M736" s="3517">
        <f t="shared" si="125"/>
        <v>1</v>
      </c>
      <c r="N736" s="667"/>
      <c r="O736" s="3517">
        <f t="shared" si="126"/>
        <v>1</v>
      </c>
      <c r="P736" s="667" t="s">
        <v>3709</v>
      </c>
      <c r="Q736" s="3517">
        <f t="shared" si="127"/>
        <v>1.03</v>
      </c>
      <c r="R736" s="3518">
        <f t="shared" ca="1" si="128"/>
        <v>14908</v>
      </c>
      <c r="S736" s="955">
        <f t="shared" ca="1" si="129"/>
        <v>73</v>
      </c>
    </row>
    <row r="737" spans="1:19">
      <c r="A737" s="3520">
        <f>面积表!D732</f>
        <v>1323</v>
      </c>
      <c r="B737" s="54">
        <f>面积表!E732</f>
        <v>48.7</v>
      </c>
      <c r="C737" s="3517">
        <f t="shared" si="120"/>
        <v>1</v>
      </c>
      <c r="D737" s="2806" t="s">
        <v>4020</v>
      </c>
      <c r="E737" s="3517">
        <f t="shared" si="121"/>
        <v>1</v>
      </c>
      <c r="F737" s="667" t="s">
        <v>3815</v>
      </c>
      <c r="G737" s="3517">
        <f t="shared" si="122"/>
        <v>1.02</v>
      </c>
      <c r="H737" s="667">
        <v>3</v>
      </c>
      <c r="I737" s="3517">
        <f t="shared" si="123"/>
        <v>1</v>
      </c>
      <c r="J737" s="667"/>
      <c r="K737" s="3517">
        <f t="shared" si="124"/>
        <v>1</v>
      </c>
      <c r="L737" s="667"/>
      <c r="M737" s="3517">
        <f t="shared" si="125"/>
        <v>1</v>
      </c>
      <c r="N737" s="667"/>
      <c r="O737" s="3517">
        <f t="shared" si="126"/>
        <v>1</v>
      </c>
      <c r="P737" s="667" t="s">
        <v>3709</v>
      </c>
      <c r="Q737" s="3517">
        <f t="shared" si="127"/>
        <v>1.03</v>
      </c>
      <c r="R737" s="3518">
        <f t="shared" ca="1" si="128"/>
        <v>14908</v>
      </c>
      <c r="S737" s="955">
        <f t="shared" ca="1" si="129"/>
        <v>73</v>
      </c>
    </row>
    <row r="738" spans="1:19">
      <c r="A738" s="3520">
        <f>面积表!D733</f>
        <v>1324</v>
      </c>
      <c r="B738" s="54">
        <f>面积表!E733</f>
        <v>73.150000000000006</v>
      </c>
      <c r="C738" s="3517">
        <f t="shared" si="120"/>
        <v>1.01</v>
      </c>
      <c r="D738" s="2806" t="s">
        <v>4020</v>
      </c>
      <c r="E738" s="3517">
        <f t="shared" si="121"/>
        <v>1</v>
      </c>
      <c r="F738" s="667" t="s">
        <v>3815</v>
      </c>
      <c r="G738" s="3517">
        <f t="shared" si="122"/>
        <v>1.02</v>
      </c>
      <c r="H738" s="667">
        <v>3</v>
      </c>
      <c r="I738" s="3517">
        <f t="shared" si="123"/>
        <v>1</v>
      </c>
      <c r="J738" s="667"/>
      <c r="K738" s="3517">
        <f t="shared" si="124"/>
        <v>1</v>
      </c>
      <c r="L738" s="667"/>
      <c r="M738" s="3517">
        <f t="shared" si="125"/>
        <v>1</v>
      </c>
      <c r="N738" s="667"/>
      <c r="O738" s="3517">
        <f t="shared" si="126"/>
        <v>1</v>
      </c>
      <c r="P738" s="667" t="s">
        <v>3709</v>
      </c>
      <c r="Q738" s="3517">
        <f t="shared" si="127"/>
        <v>1.03</v>
      </c>
      <c r="R738" s="3518">
        <f t="shared" ca="1" si="128"/>
        <v>15057</v>
      </c>
      <c r="S738" s="955">
        <f t="shared" ca="1" si="129"/>
        <v>110</v>
      </c>
    </row>
    <row r="739" spans="1:19">
      <c r="A739" s="3520">
        <f>面积表!D734</f>
        <v>1401</v>
      </c>
      <c r="B739" s="54">
        <f>面积表!E734</f>
        <v>99.88</v>
      </c>
      <c r="C739" s="3517">
        <f t="shared" si="120"/>
        <v>1.01</v>
      </c>
      <c r="D739" s="2806" t="s">
        <v>4020</v>
      </c>
      <c r="E739" s="3517">
        <f t="shared" si="121"/>
        <v>1</v>
      </c>
      <c r="F739" s="667" t="s">
        <v>3815</v>
      </c>
      <c r="G739" s="3517">
        <f t="shared" si="122"/>
        <v>1.02</v>
      </c>
      <c r="H739" s="667">
        <v>3</v>
      </c>
      <c r="I739" s="3517">
        <f t="shared" si="123"/>
        <v>1</v>
      </c>
      <c r="J739" s="667"/>
      <c r="K739" s="3517">
        <f t="shared" si="124"/>
        <v>1</v>
      </c>
      <c r="L739" s="667"/>
      <c r="M739" s="3517">
        <f t="shared" si="125"/>
        <v>1</v>
      </c>
      <c r="N739" s="667"/>
      <c r="O739" s="3517">
        <f t="shared" si="126"/>
        <v>1</v>
      </c>
      <c r="P739" s="667" t="s">
        <v>3709</v>
      </c>
      <c r="Q739" s="3517">
        <f t="shared" si="127"/>
        <v>1.03</v>
      </c>
      <c r="R739" s="3518">
        <f t="shared" ca="1" si="128"/>
        <v>15057</v>
      </c>
      <c r="S739" s="955">
        <f t="shared" ca="1" si="129"/>
        <v>150</v>
      </c>
    </row>
    <row r="740" spans="1:19">
      <c r="A740" s="3520">
        <f>面积表!D735</f>
        <v>1402</v>
      </c>
      <c r="B740" s="54">
        <f>面积表!E735</f>
        <v>99.47</v>
      </c>
      <c r="C740" s="3517">
        <f t="shared" si="120"/>
        <v>1.01</v>
      </c>
      <c r="D740" s="2806" t="s">
        <v>4020</v>
      </c>
      <c r="E740" s="3517">
        <f t="shared" si="121"/>
        <v>1</v>
      </c>
      <c r="F740" s="667" t="s">
        <v>3815</v>
      </c>
      <c r="G740" s="3517">
        <f t="shared" si="122"/>
        <v>1.02</v>
      </c>
      <c r="H740" s="667">
        <v>5.3</v>
      </c>
      <c r="I740" s="3517">
        <f t="shared" si="123"/>
        <v>1.1000000000000001</v>
      </c>
      <c r="J740" s="667"/>
      <c r="K740" s="3517">
        <f t="shared" si="124"/>
        <v>1</v>
      </c>
      <c r="L740" s="667"/>
      <c r="M740" s="3517">
        <f t="shared" si="125"/>
        <v>1</v>
      </c>
      <c r="N740" s="667"/>
      <c r="O740" s="3517">
        <f t="shared" si="126"/>
        <v>1</v>
      </c>
      <c r="P740" s="667" t="s">
        <v>3709</v>
      </c>
      <c r="Q740" s="3517">
        <f t="shared" si="127"/>
        <v>1.03</v>
      </c>
      <c r="R740" s="3518">
        <f t="shared" ca="1" si="128"/>
        <v>16563</v>
      </c>
      <c r="S740" s="955">
        <f t="shared" ca="1" si="129"/>
        <v>165</v>
      </c>
    </row>
    <row r="741" spans="1:19">
      <c r="A741" s="3520">
        <f>面积表!D736</f>
        <v>1403</v>
      </c>
      <c r="B741" s="54">
        <f>面积表!E736</f>
        <v>99.47</v>
      </c>
      <c r="C741" s="3517">
        <f t="shared" si="120"/>
        <v>1.01</v>
      </c>
      <c r="D741" s="2806" t="s">
        <v>4020</v>
      </c>
      <c r="E741" s="3517">
        <f t="shared" si="121"/>
        <v>1</v>
      </c>
      <c r="F741" s="667" t="s">
        <v>3815</v>
      </c>
      <c r="G741" s="3517">
        <f t="shared" si="122"/>
        <v>1.02</v>
      </c>
      <c r="H741" s="667">
        <v>5.3</v>
      </c>
      <c r="I741" s="3517">
        <f t="shared" si="123"/>
        <v>1.1000000000000001</v>
      </c>
      <c r="J741" s="667"/>
      <c r="K741" s="3517">
        <f t="shared" si="124"/>
        <v>1</v>
      </c>
      <c r="L741" s="667"/>
      <c r="M741" s="3517">
        <f t="shared" si="125"/>
        <v>1</v>
      </c>
      <c r="N741" s="667"/>
      <c r="O741" s="3517">
        <f t="shared" si="126"/>
        <v>1</v>
      </c>
      <c r="P741" s="667" t="s">
        <v>3709</v>
      </c>
      <c r="Q741" s="3517">
        <f t="shared" si="127"/>
        <v>1.03</v>
      </c>
      <c r="R741" s="3518">
        <f t="shared" ca="1" si="128"/>
        <v>16563</v>
      </c>
      <c r="S741" s="955">
        <f t="shared" ca="1" si="129"/>
        <v>165</v>
      </c>
    </row>
    <row r="742" spans="1:19">
      <c r="A742" s="3520">
        <f>面积表!D737</f>
        <v>1404</v>
      </c>
      <c r="B742" s="54">
        <f>面积表!E737</f>
        <v>99.47</v>
      </c>
      <c r="C742" s="3517">
        <f t="shared" si="120"/>
        <v>1.01</v>
      </c>
      <c r="D742" s="2806" t="s">
        <v>4020</v>
      </c>
      <c r="E742" s="3517">
        <f t="shared" si="121"/>
        <v>1</v>
      </c>
      <c r="F742" s="667" t="s">
        <v>3815</v>
      </c>
      <c r="G742" s="3517">
        <f t="shared" si="122"/>
        <v>1.02</v>
      </c>
      <c r="H742" s="667">
        <v>5.3</v>
      </c>
      <c r="I742" s="3517">
        <f t="shared" si="123"/>
        <v>1.1000000000000001</v>
      </c>
      <c r="J742" s="667"/>
      <c r="K742" s="3517">
        <f t="shared" si="124"/>
        <v>1</v>
      </c>
      <c r="L742" s="667"/>
      <c r="M742" s="3517">
        <f t="shared" si="125"/>
        <v>1</v>
      </c>
      <c r="N742" s="667"/>
      <c r="O742" s="3517">
        <f t="shared" si="126"/>
        <v>1</v>
      </c>
      <c r="P742" s="667" t="s">
        <v>3709</v>
      </c>
      <c r="Q742" s="3517">
        <f t="shared" si="127"/>
        <v>1.03</v>
      </c>
      <c r="R742" s="3518">
        <f t="shared" ca="1" si="128"/>
        <v>16563</v>
      </c>
      <c r="S742" s="955">
        <f t="shared" ca="1" si="129"/>
        <v>165</v>
      </c>
    </row>
    <row r="743" spans="1:19">
      <c r="A743" s="3520">
        <f>面积表!D738</f>
        <v>1405</v>
      </c>
      <c r="B743" s="54">
        <f>面积表!E738</f>
        <v>99.47</v>
      </c>
      <c r="C743" s="3517">
        <f t="shared" si="120"/>
        <v>1.01</v>
      </c>
      <c r="D743" s="2806" t="s">
        <v>4020</v>
      </c>
      <c r="E743" s="3517">
        <f t="shared" si="121"/>
        <v>1</v>
      </c>
      <c r="F743" s="667" t="s">
        <v>3815</v>
      </c>
      <c r="G743" s="3517">
        <f t="shared" si="122"/>
        <v>1.02</v>
      </c>
      <c r="H743" s="667">
        <v>5.3</v>
      </c>
      <c r="I743" s="3517">
        <f t="shared" si="123"/>
        <v>1.1000000000000001</v>
      </c>
      <c r="J743" s="667"/>
      <c r="K743" s="3517">
        <f t="shared" si="124"/>
        <v>1</v>
      </c>
      <c r="L743" s="667"/>
      <c r="M743" s="3517">
        <f t="shared" si="125"/>
        <v>1</v>
      </c>
      <c r="N743" s="667"/>
      <c r="O743" s="3517">
        <f t="shared" si="126"/>
        <v>1</v>
      </c>
      <c r="P743" s="667" t="s">
        <v>3709</v>
      </c>
      <c r="Q743" s="3517">
        <f t="shared" si="127"/>
        <v>1.03</v>
      </c>
      <c r="R743" s="3518">
        <f t="shared" ca="1" si="128"/>
        <v>16563</v>
      </c>
      <c r="S743" s="955">
        <f t="shared" ca="1" si="129"/>
        <v>165</v>
      </c>
    </row>
    <row r="744" spans="1:19">
      <c r="A744" s="3520">
        <f>面积表!D739</f>
        <v>1406</v>
      </c>
      <c r="B744" s="54">
        <f>面积表!E739</f>
        <v>99.47</v>
      </c>
      <c r="C744" s="3517">
        <f t="shared" si="120"/>
        <v>1.01</v>
      </c>
      <c r="D744" s="2806" t="s">
        <v>4020</v>
      </c>
      <c r="E744" s="3517">
        <f t="shared" si="121"/>
        <v>1</v>
      </c>
      <c r="F744" s="667" t="s">
        <v>3815</v>
      </c>
      <c r="G744" s="3517">
        <f t="shared" si="122"/>
        <v>1.02</v>
      </c>
      <c r="H744" s="667">
        <v>5.3</v>
      </c>
      <c r="I744" s="3517">
        <f t="shared" si="123"/>
        <v>1.1000000000000001</v>
      </c>
      <c r="J744" s="667"/>
      <c r="K744" s="3517">
        <f t="shared" si="124"/>
        <v>1</v>
      </c>
      <c r="L744" s="667"/>
      <c r="M744" s="3517">
        <f t="shared" si="125"/>
        <v>1</v>
      </c>
      <c r="N744" s="667"/>
      <c r="O744" s="3517">
        <f t="shared" si="126"/>
        <v>1</v>
      </c>
      <c r="P744" s="667" t="s">
        <v>3709</v>
      </c>
      <c r="Q744" s="3517">
        <f t="shared" si="127"/>
        <v>1.03</v>
      </c>
      <c r="R744" s="3518">
        <f t="shared" ca="1" si="128"/>
        <v>16563</v>
      </c>
      <c r="S744" s="955">
        <f t="shared" ca="1" si="129"/>
        <v>165</v>
      </c>
    </row>
    <row r="745" spans="1:19">
      <c r="A745" s="3520">
        <f>面积表!D740</f>
        <v>1407</v>
      </c>
      <c r="B745" s="54">
        <f>面积表!E740</f>
        <v>99.47</v>
      </c>
      <c r="C745" s="3517">
        <f t="shared" si="120"/>
        <v>1.01</v>
      </c>
      <c r="D745" s="2806" t="s">
        <v>4020</v>
      </c>
      <c r="E745" s="3517">
        <f t="shared" si="121"/>
        <v>1</v>
      </c>
      <c r="F745" s="667" t="s">
        <v>3815</v>
      </c>
      <c r="G745" s="3517">
        <f t="shared" si="122"/>
        <v>1.02</v>
      </c>
      <c r="H745" s="667">
        <v>5.3</v>
      </c>
      <c r="I745" s="3517">
        <f t="shared" si="123"/>
        <v>1.1000000000000001</v>
      </c>
      <c r="J745" s="667"/>
      <c r="K745" s="3517">
        <f t="shared" si="124"/>
        <v>1</v>
      </c>
      <c r="L745" s="667"/>
      <c r="M745" s="3517">
        <f t="shared" si="125"/>
        <v>1</v>
      </c>
      <c r="N745" s="667"/>
      <c r="O745" s="3517">
        <f t="shared" si="126"/>
        <v>1</v>
      </c>
      <c r="P745" s="667" t="s">
        <v>3709</v>
      </c>
      <c r="Q745" s="3517">
        <f t="shared" si="127"/>
        <v>1.03</v>
      </c>
      <c r="R745" s="3518">
        <f t="shared" ca="1" si="128"/>
        <v>16563</v>
      </c>
      <c r="S745" s="955">
        <f t="shared" ca="1" si="129"/>
        <v>165</v>
      </c>
    </row>
    <row r="746" spans="1:19">
      <c r="A746" s="3520">
        <f>面积表!D741</f>
        <v>1408</v>
      </c>
      <c r="B746" s="54">
        <f>面积表!E741</f>
        <v>68.94</v>
      </c>
      <c r="C746" s="3517">
        <f t="shared" si="120"/>
        <v>1.01</v>
      </c>
      <c r="D746" s="2806" t="s">
        <v>4020</v>
      </c>
      <c r="E746" s="3517">
        <f t="shared" si="121"/>
        <v>1</v>
      </c>
      <c r="F746" s="667" t="s">
        <v>3815</v>
      </c>
      <c r="G746" s="3517">
        <f t="shared" si="122"/>
        <v>1.02</v>
      </c>
      <c r="H746" s="667">
        <v>5.3</v>
      </c>
      <c r="I746" s="3517">
        <f t="shared" si="123"/>
        <v>1.1000000000000001</v>
      </c>
      <c r="J746" s="667"/>
      <c r="K746" s="3517">
        <f t="shared" si="124"/>
        <v>1</v>
      </c>
      <c r="L746" s="667"/>
      <c r="M746" s="3517">
        <f t="shared" si="125"/>
        <v>1</v>
      </c>
      <c r="N746" s="667"/>
      <c r="O746" s="3517">
        <f t="shared" si="126"/>
        <v>1</v>
      </c>
      <c r="P746" s="667" t="s">
        <v>3709</v>
      </c>
      <c r="Q746" s="3517">
        <f t="shared" si="127"/>
        <v>1.03</v>
      </c>
      <c r="R746" s="3518">
        <f t="shared" ca="1" si="128"/>
        <v>16563</v>
      </c>
      <c r="S746" s="955">
        <f t="shared" ca="1" si="129"/>
        <v>114</v>
      </c>
    </row>
    <row r="747" spans="1:19">
      <c r="A747" s="3520">
        <f>面积表!D742</f>
        <v>1409</v>
      </c>
      <c r="B747" s="54">
        <f>面积表!E742</f>
        <v>79.680000000000007</v>
      </c>
      <c r="C747" s="3517">
        <f t="shared" si="120"/>
        <v>1.01</v>
      </c>
      <c r="D747" s="2806" t="s">
        <v>4020</v>
      </c>
      <c r="E747" s="3517">
        <f t="shared" si="121"/>
        <v>1</v>
      </c>
      <c r="F747" s="667" t="s">
        <v>3815</v>
      </c>
      <c r="G747" s="3517">
        <f t="shared" si="122"/>
        <v>1.02</v>
      </c>
      <c r="H747" s="667">
        <v>5.3</v>
      </c>
      <c r="I747" s="3517">
        <f t="shared" si="123"/>
        <v>1.1000000000000001</v>
      </c>
      <c r="J747" s="667"/>
      <c r="K747" s="3517">
        <f t="shared" si="124"/>
        <v>1</v>
      </c>
      <c r="L747" s="667"/>
      <c r="M747" s="3517">
        <f t="shared" si="125"/>
        <v>1</v>
      </c>
      <c r="N747" s="667"/>
      <c r="O747" s="3517">
        <f t="shared" si="126"/>
        <v>1</v>
      </c>
      <c r="P747" s="667" t="s">
        <v>3709</v>
      </c>
      <c r="Q747" s="3517">
        <f t="shared" si="127"/>
        <v>1.03</v>
      </c>
      <c r="R747" s="3518">
        <f t="shared" ca="1" si="128"/>
        <v>16563</v>
      </c>
      <c r="S747" s="955">
        <f t="shared" ca="1" si="129"/>
        <v>132</v>
      </c>
    </row>
    <row r="748" spans="1:19">
      <c r="A748" s="3520">
        <f>面积表!D743</f>
        <v>1410</v>
      </c>
      <c r="B748" s="54">
        <f>面积表!E743</f>
        <v>90.47</v>
      </c>
      <c r="C748" s="3517">
        <f t="shared" si="120"/>
        <v>1.01</v>
      </c>
      <c r="D748" s="2806" t="s">
        <v>4020</v>
      </c>
      <c r="E748" s="3517">
        <f t="shared" si="121"/>
        <v>1</v>
      </c>
      <c r="F748" s="667" t="s">
        <v>3815</v>
      </c>
      <c r="G748" s="3517">
        <f t="shared" si="122"/>
        <v>1.02</v>
      </c>
      <c r="H748" s="667">
        <v>5.3</v>
      </c>
      <c r="I748" s="3517">
        <f t="shared" si="123"/>
        <v>1.1000000000000001</v>
      </c>
      <c r="J748" s="667"/>
      <c r="K748" s="3517">
        <f t="shared" si="124"/>
        <v>1</v>
      </c>
      <c r="L748" s="667"/>
      <c r="M748" s="3517">
        <f t="shared" si="125"/>
        <v>1</v>
      </c>
      <c r="N748" s="667"/>
      <c r="O748" s="3517">
        <f t="shared" si="126"/>
        <v>1</v>
      </c>
      <c r="P748" s="667" t="s">
        <v>3709</v>
      </c>
      <c r="Q748" s="3517">
        <f t="shared" si="127"/>
        <v>1.03</v>
      </c>
      <c r="R748" s="3518">
        <f t="shared" ca="1" si="128"/>
        <v>16563</v>
      </c>
      <c r="S748" s="955">
        <f t="shared" ca="1" si="129"/>
        <v>150</v>
      </c>
    </row>
    <row r="749" spans="1:19">
      <c r="A749" s="3520">
        <f>面积表!D744</f>
        <v>1411</v>
      </c>
      <c r="B749" s="54">
        <f>面积表!E744</f>
        <v>96.47</v>
      </c>
      <c r="C749" s="3517">
        <f t="shared" si="120"/>
        <v>1.01</v>
      </c>
      <c r="D749" s="2806" t="s">
        <v>4020</v>
      </c>
      <c r="E749" s="3517">
        <f t="shared" si="121"/>
        <v>1</v>
      </c>
      <c r="F749" s="667" t="s">
        <v>3815</v>
      </c>
      <c r="G749" s="3517">
        <f t="shared" si="122"/>
        <v>1.02</v>
      </c>
      <c r="H749" s="667">
        <v>5.3</v>
      </c>
      <c r="I749" s="3517">
        <f t="shared" si="123"/>
        <v>1.1000000000000001</v>
      </c>
      <c r="J749" s="667"/>
      <c r="K749" s="3517">
        <f t="shared" si="124"/>
        <v>1</v>
      </c>
      <c r="L749" s="667"/>
      <c r="M749" s="3517">
        <f t="shared" si="125"/>
        <v>1</v>
      </c>
      <c r="N749" s="667"/>
      <c r="O749" s="3517">
        <f t="shared" si="126"/>
        <v>1</v>
      </c>
      <c r="P749" s="667" t="s">
        <v>3709</v>
      </c>
      <c r="Q749" s="3517">
        <f t="shared" si="127"/>
        <v>1.03</v>
      </c>
      <c r="R749" s="3518">
        <f t="shared" ca="1" si="128"/>
        <v>16563</v>
      </c>
      <c r="S749" s="955">
        <f t="shared" ca="1" si="129"/>
        <v>160</v>
      </c>
    </row>
    <row r="750" spans="1:19">
      <c r="A750" s="3520">
        <f>面积表!D745</f>
        <v>1412</v>
      </c>
      <c r="B750" s="54">
        <f>面积表!E745</f>
        <v>97.7</v>
      </c>
      <c r="C750" s="3517">
        <f t="shared" si="120"/>
        <v>1.01</v>
      </c>
      <c r="D750" s="2806" t="s">
        <v>4020</v>
      </c>
      <c r="E750" s="3517">
        <f t="shared" si="121"/>
        <v>1</v>
      </c>
      <c r="F750" s="667" t="s">
        <v>3815</v>
      </c>
      <c r="G750" s="3517">
        <f t="shared" si="122"/>
        <v>1.02</v>
      </c>
      <c r="H750" s="667">
        <v>5.3</v>
      </c>
      <c r="I750" s="3517">
        <f t="shared" si="123"/>
        <v>1.1000000000000001</v>
      </c>
      <c r="J750" s="667"/>
      <c r="K750" s="3517">
        <f t="shared" si="124"/>
        <v>1</v>
      </c>
      <c r="L750" s="667"/>
      <c r="M750" s="3517">
        <f t="shared" si="125"/>
        <v>1</v>
      </c>
      <c r="N750" s="667"/>
      <c r="O750" s="3517">
        <f t="shared" si="126"/>
        <v>1</v>
      </c>
      <c r="P750" s="667" t="s">
        <v>3709</v>
      </c>
      <c r="Q750" s="3517">
        <f t="shared" si="127"/>
        <v>1.03</v>
      </c>
      <c r="R750" s="3518">
        <f t="shared" ca="1" si="128"/>
        <v>16563</v>
      </c>
      <c r="S750" s="955">
        <f t="shared" ca="1" si="129"/>
        <v>162</v>
      </c>
    </row>
    <row r="751" spans="1:19">
      <c r="A751" s="3520">
        <f>面积表!D746</f>
        <v>1413</v>
      </c>
      <c r="B751" s="54">
        <f>面积表!E746</f>
        <v>73.150000000000006</v>
      </c>
      <c r="C751" s="3517">
        <f t="shared" si="120"/>
        <v>1.01</v>
      </c>
      <c r="D751" s="2806" t="s">
        <v>4020</v>
      </c>
      <c r="E751" s="3517">
        <f t="shared" si="121"/>
        <v>1</v>
      </c>
      <c r="F751" s="667" t="s">
        <v>3815</v>
      </c>
      <c r="G751" s="3517">
        <f t="shared" si="122"/>
        <v>1.02</v>
      </c>
      <c r="H751" s="667">
        <v>5.3</v>
      </c>
      <c r="I751" s="3517">
        <f t="shared" si="123"/>
        <v>1.1000000000000001</v>
      </c>
      <c r="J751" s="667"/>
      <c r="K751" s="3517">
        <f t="shared" si="124"/>
        <v>1</v>
      </c>
      <c r="L751" s="667"/>
      <c r="M751" s="3517">
        <f t="shared" si="125"/>
        <v>1</v>
      </c>
      <c r="N751" s="667"/>
      <c r="O751" s="3517">
        <f t="shared" si="126"/>
        <v>1</v>
      </c>
      <c r="P751" s="667" t="s">
        <v>3709</v>
      </c>
      <c r="Q751" s="3517">
        <f t="shared" si="127"/>
        <v>1.03</v>
      </c>
      <c r="R751" s="3518">
        <f t="shared" ca="1" si="128"/>
        <v>16563</v>
      </c>
      <c r="S751" s="955">
        <f t="shared" ca="1" si="129"/>
        <v>121</v>
      </c>
    </row>
    <row r="752" spans="1:19">
      <c r="A752" s="3520" t="str">
        <f>面积表!D747</f>
        <v>101</v>
      </c>
      <c r="B752" s="54">
        <f>面积表!E747</f>
        <v>100.67</v>
      </c>
      <c r="C752" s="3517">
        <f t="shared" si="120"/>
        <v>1.01</v>
      </c>
      <c r="D752" s="2806" t="s">
        <v>4020</v>
      </c>
      <c r="E752" s="3517">
        <f t="shared" si="121"/>
        <v>1</v>
      </c>
      <c r="F752" s="667" t="s">
        <v>21</v>
      </c>
      <c r="G752" s="3517">
        <f t="shared" si="122"/>
        <v>1</v>
      </c>
      <c r="H752" s="667">
        <v>5.3</v>
      </c>
      <c r="I752" s="3517">
        <f t="shared" si="123"/>
        <v>1.1000000000000001</v>
      </c>
      <c r="J752" s="667"/>
      <c r="K752" s="3517">
        <f t="shared" si="124"/>
        <v>1</v>
      </c>
      <c r="L752" s="667"/>
      <c r="M752" s="3517">
        <f t="shared" si="125"/>
        <v>1</v>
      </c>
      <c r="N752" s="667"/>
      <c r="O752" s="3517">
        <f t="shared" si="126"/>
        <v>1</v>
      </c>
      <c r="P752" s="667" t="s">
        <v>3408</v>
      </c>
      <c r="Q752" s="3517">
        <f t="shared" si="127"/>
        <v>1</v>
      </c>
      <c r="R752" s="3518">
        <f t="shared" ca="1" si="128"/>
        <v>15765</v>
      </c>
      <c r="S752" s="955">
        <f t="shared" ca="1" si="129"/>
        <v>159</v>
      </c>
    </row>
    <row r="753" spans="1:19">
      <c r="A753" s="3520" t="str">
        <f>面积表!D748</f>
        <v>102</v>
      </c>
      <c r="B753" s="54">
        <f>面积表!E748</f>
        <v>100.67</v>
      </c>
      <c r="C753" s="3517">
        <f t="shared" si="120"/>
        <v>1.01</v>
      </c>
      <c r="D753" s="2806" t="s">
        <v>4020</v>
      </c>
      <c r="E753" s="3517">
        <f t="shared" si="121"/>
        <v>1</v>
      </c>
      <c r="F753" s="667" t="s">
        <v>21</v>
      </c>
      <c r="G753" s="3517">
        <f t="shared" si="122"/>
        <v>1</v>
      </c>
      <c r="H753" s="667">
        <v>5.3</v>
      </c>
      <c r="I753" s="3517">
        <f t="shared" si="123"/>
        <v>1.1000000000000001</v>
      </c>
      <c r="J753" s="667"/>
      <c r="K753" s="3517">
        <f t="shared" si="124"/>
        <v>1</v>
      </c>
      <c r="L753" s="667"/>
      <c r="M753" s="3517">
        <f t="shared" si="125"/>
        <v>1</v>
      </c>
      <c r="N753" s="667"/>
      <c r="O753" s="3517">
        <f t="shared" si="126"/>
        <v>1</v>
      </c>
      <c r="P753" s="667" t="s">
        <v>3408</v>
      </c>
      <c r="Q753" s="3517">
        <f t="shared" si="127"/>
        <v>1</v>
      </c>
      <c r="R753" s="3518">
        <f t="shared" ca="1" si="128"/>
        <v>15765</v>
      </c>
      <c r="S753" s="955">
        <f t="shared" ca="1" si="129"/>
        <v>159</v>
      </c>
    </row>
    <row r="754" spans="1:19">
      <c r="A754" s="3520" t="str">
        <f>面积表!D749</f>
        <v>103</v>
      </c>
      <c r="B754" s="54">
        <f>面积表!E749</f>
        <v>100.67</v>
      </c>
      <c r="C754" s="3517">
        <f t="shared" si="120"/>
        <v>1.01</v>
      </c>
      <c r="D754" s="2806" t="s">
        <v>4020</v>
      </c>
      <c r="E754" s="3517">
        <f t="shared" si="121"/>
        <v>1</v>
      </c>
      <c r="F754" s="667" t="s">
        <v>21</v>
      </c>
      <c r="G754" s="3517">
        <f t="shared" si="122"/>
        <v>1</v>
      </c>
      <c r="H754" s="667">
        <v>5.3</v>
      </c>
      <c r="I754" s="3517">
        <f t="shared" si="123"/>
        <v>1.1000000000000001</v>
      </c>
      <c r="J754" s="667"/>
      <c r="K754" s="3517">
        <f t="shared" si="124"/>
        <v>1</v>
      </c>
      <c r="L754" s="667"/>
      <c r="M754" s="3517">
        <f t="shared" si="125"/>
        <v>1</v>
      </c>
      <c r="N754" s="667"/>
      <c r="O754" s="3517">
        <f t="shared" si="126"/>
        <v>1</v>
      </c>
      <c r="P754" s="667" t="s">
        <v>3408</v>
      </c>
      <c r="Q754" s="3517">
        <f t="shared" si="127"/>
        <v>1</v>
      </c>
      <c r="R754" s="3518">
        <f t="shared" ca="1" si="128"/>
        <v>15765</v>
      </c>
      <c r="S754" s="955">
        <f t="shared" ca="1" si="129"/>
        <v>159</v>
      </c>
    </row>
    <row r="755" spans="1:19">
      <c r="A755" s="3520" t="str">
        <f>面积表!D750</f>
        <v>104</v>
      </c>
      <c r="B755" s="54">
        <f>面积表!E750</f>
        <v>100.67</v>
      </c>
      <c r="C755" s="3517">
        <f t="shared" si="120"/>
        <v>1.01</v>
      </c>
      <c r="D755" s="2806" t="s">
        <v>4020</v>
      </c>
      <c r="E755" s="3517">
        <f t="shared" si="121"/>
        <v>1</v>
      </c>
      <c r="F755" s="667" t="s">
        <v>21</v>
      </c>
      <c r="G755" s="3517">
        <f t="shared" si="122"/>
        <v>1</v>
      </c>
      <c r="H755" s="667">
        <v>5.3</v>
      </c>
      <c r="I755" s="3517">
        <f t="shared" si="123"/>
        <v>1.1000000000000001</v>
      </c>
      <c r="J755" s="667"/>
      <c r="K755" s="3517">
        <f t="shared" si="124"/>
        <v>1</v>
      </c>
      <c r="L755" s="667"/>
      <c r="M755" s="3517">
        <f t="shared" si="125"/>
        <v>1</v>
      </c>
      <c r="N755" s="667"/>
      <c r="O755" s="3517">
        <f t="shared" si="126"/>
        <v>1</v>
      </c>
      <c r="P755" s="667" t="s">
        <v>3408</v>
      </c>
      <c r="Q755" s="3517">
        <f t="shared" si="127"/>
        <v>1</v>
      </c>
      <c r="R755" s="3518">
        <f t="shared" ca="1" si="128"/>
        <v>15765</v>
      </c>
      <c r="S755" s="955">
        <f t="shared" ca="1" si="129"/>
        <v>159</v>
      </c>
    </row>
    <row r="756" spans="1:19">
      <c r="A756" s="3520" t="str">
        <f>面积表!D751</f>
        <v>105</v>
      </c>
      <c r="B756" s="54">
        <f>面积表!E751</f>
        <v>100.67</v>
      </c>
      <c r="C756" s="3517">
        <f t="shared" si="120"/>
        <v>1.01</v>
      </c>
      <c r="D756" s="2806" t="s">
        <v>4020</v>
      </c>
      <c r="E756" s="3517">
        <f t="shared" si="121"/>
        <v>1</v>
      </c>
      <c r="F756" s="667" t="s">
        <v>21</v>
      </c>
      <c r="G756" s="3517">
        <f t="shared" si="122"/>
        <v>1</v>
      </c>
      <c r="H756" s="667">
        <v>5.3</v>
      </c>
      <c r="I756" s="3517">
        <f t="shared" si="123"/>
        <v>1.1000000000000001</v>
      </c>
      <c r="J756" s="667"/>
      <c r="K756" s="3517">
        <f t="shared" si="124"/>
        <v>1</v>
      </c>
      <c r="L756" s="667"/>
      <c r="M756" s="3517">
        <f t="shared" si="125"/>
        <v>1</v>
      </c>
      <c r="N756" s="667"/>
      <c r="O756" s="3517">
        <f t="shared" si="126"/>
        <v>1</v>
      </c>
      <c r="P756" s="667" t="s">
        <v>3408</v>
      </c>
      <c r="Q756" s="3517">
        <f t="shared" si="127"/>
        <v>1</v>
      </c>
      <c r="R756" s="3518">
        <f t="shared" ca="1" si="128"/>
        <v>15765</v>
      </c>
      <c r="S756" s="955">
        <f t="shared" ca="1" si="129"/>
        <v>159</v>
      </c>
    </row>
    <row r="757" spans="1:19">
      <c r="A757" s="3520" t="str">
        <f>面积表!D752</f>
        <v>106</v>
      </c>
      <c r="B757" s="54">
        <f>面积表!E752</f>
        <v>100.67</v>
      </c>
      <c r="C757" s="3517">
        <f t="shared" si="120"/>
        <v>1.01</v>
      </c>
      <c r="D757" s="2806" t="s">
        <v>4020</v>
      </c>
      <c r="E757" s="3517">
        <f t="shared" si="121"/>
        <v>1</v>
      </c>
      <c r="F757" s="667" t="s">
        <v>21</v>
      </c>
      <c r="G757" s="3517">
        <f t="shared" si="122"/>
        <v>1</v>
      </c>
      <c r="H757" s="667">
        <v>5.3</v>
      </c>
      <c r="I757" s="3517">
        <f t="shared" si="123"/>
        <v>1.1000000000000001</v>
      </c>
      <c r="J757" s="667"/>
      <c r="K757" s="3517">
        <f t="shared" si="124"/>
        <v>1</v>
      </c>
      <c r="L757" s="667"/>
      <c r="M757" s="3517">
        <f t="shared" si="125"/>
        <v>1</v>
      </c>
      <c r="N757" s="667"/>
      <c r="O757" s="3517">
        <f t="shared" si="126"/>
        <v>1</v>
      </c>
      <c r="P757" s="667" t="s">
        <v>3408</v>
      </c>
      <c r="Q757" s="3517">
        <f t="shared" si="127"/>
        <v>1</v>
      </c>
      <c r="R757" s="3518">
        <f t="shared" ca="1" si="128"/>
        <v>15765</v>
      </c>
      <c r="S757" s="955">
        <f t="shared" ca="1" si="129"/>
        <v>159</v>
      </c>
    </row>
    <row r="758" spans="1:19">
      <c r="A758" s="3520" t="str">
        <f>面积表!D753</f>
        <v>107</v>
      </c>
      <c r="B758" s="54">
        <f>面积表!E753</f>
        <v>100.67</v>
      </c>
      <c r="C758" s="3517">
        <f t="shared" si="120"/>
        <v>1.01</v>
      </c>
      <c r="D758" s="2806" t="s">
        <v>4020</v>
      </c>
      <c r="E758" s="3517">
        <f t="shared" si="121"/>
        <v>1</v>
      </c>
      <c r="F758" s="667" t="s">
        <v>21</v>
      </c>
      <c r="G758" s="3517">
        <f t="shared" si="122"/>
        <v>1</v>
      </c>
      <c r="H758" s="667">
        <v>5.3</v>
      </c>
      <c r="I758" s="3517">
        <f t="shared" si="123"/>
        <v>1.1000000000000001</v>
      </c>
      <c r="J758" s="667"/>
      <c r="K758" s="3517">
        <f t="shared" si="124"/>
        <v>1</v>
      </c>
      <c r="L758" s="667"/>
      <c r="M758" s="3517">
        <f t="shared" si="125"/>
        <v>1</v>
      </c>
      <c r="N758" s="667"/>
      <c r="O758" s="3517">
        <f t="shared" si="126"/>
        <v>1</v>
      </c>
      <c r="P758" s="667" t="s">
        <v>3408</v>
      </c>
      <c r="Q758" s="3517">
        <f t="shared" si="127"/>
        <v>1</v>
      </c>
      <c r="R758" s="3518">
        <f t="shared" ca="1" si="128"/>
        <v>15765</v>
      </c>
      <c r="S758" s="955">
        <f t="shared" ca="1" si="129"/>
        <v>159</v>
      </c>
    </row>
    <row r="759" spans="1:19">
      <c r="A759" s="3520" t="str">
        <f>面积表!D754</f>
        <v>108</v>
      </c>
      <c r="B759" s="54">
        <f>面积表!E754</f>
        <v>69.77</v>
      </c>
      <c r="C759" s="3517">
        <f t="shared" si="120"/>
        <v>1.01</v>
      </c>
      <c r="D759" s="2806" t="s">
        <v>4020</v>
      </c>
      <c r="E759" s="3517">
        <f t="shared" si="121"/>
        <v>1</v>
      </c>
      <c r="F759" s="667" t="s">
        <v>21</v>
      </c>
      <c r="G759" s="3517">
        <f t="shared" si="122"/>
        <v>1</v>
      </c>
      <c r="H759" s="667">
        <v>5.3</v>
      </c>
      <c r="I759" s="3517">
        <f t="shared" si="123"/>
        <v>1.1000000000000001</v>
      </c>
      <c r="J759" s="667"/>
      <c r="K759" s="3517">
        <f t="shared" si="124"/>
        <v>1</v>
      </c>
      <c r="L759" s="667"/>
      <c r="M759" s="3517">
        <f t="shared" si="125"/>
        <v>1</v>
      </c>
      <c r="N759" s="667"/>
      <c r="O759" s="3517">
        <f t="shared" si="126"/>
        <v>1</v>
      </c>
      <c r="P759" s="667" t="s">
        <v>3408</v>
      </c>
      <c r="Q759" s="3517">
        <f t="shared" si="127"/>
        <v>1</v>
      </c>
      <c r="R759" s="3518">
        <f t="shared" ca="1" si="128"/>
        <v>15765</v>
      </c>
      <c r="S759" s="955">
        <f t="shared" ca="1" si="129"/>
        <v>110</v>
      </c>
    </row>
    <row r="760" spans="1:19">
      <c r="A760" s="3520">
        <f>面积表!D755</f>
        <v>109</v>
      </c>
      <c r="B760" s="54">
        <f>面积表!E755</f>
        <v>89.5</v>
      </c>
      <c r="C760" s="3517">
        <f t="shared" si="120"/>
        <v>1.01</v>
      </c>
      <c r="D760" s="2806" t="s">
        <v>4020</v>
      </c>
      <c r="E760" s="3517">
        <f t="shared" si="121"/>
        <v>1</v>
      </c>
      <c r="F760" s="667" t="s">
        <v>21</v>
      </c>
      <c r="G760" s="3517">
        <f t="shared" si="122"/>
        <v>1</v>
      </c>
      <c r="H760" s="667">
        <v>5.3</v>
      </c>
      <c r="I760" s="3517">
        <f t="shared" si="123"/>
        <v>1.1000000000000001</v>
      </c>
      <c r="J760" s="667"/>
      <c r="K760" s="3517">
        <f t="shared" si="124"/>
        <v>1</v>
      </c>
      <c r="L760" s="667"/>
      <c r="M760" s="3517">
        <f t="shared" si="125"/>
        <v>1</v>
      </c>
      <c r="N760" s="667"/>
      <c r="O760" s="3517">
        <f t="shared" si="126"/>
        <v>1</v>
      </c>
      <c r="P760" s="667" t="s">
        <v>3408</v>
      </c>
      <c r="Q760" s="3517">
        <f t="shared" si="127"/>
        <v>1</v>
      </c>
      <c r="R760" s="3518">
        <f t="shared" ca="1" si="128"/>
        <v>15765</v>
      </c>
      <c r="S760" s="955">
        <f t="shared" ca="1" si="129"/>
        <v>141</v>
      </c>
    </row>
    <row r="761" spans="1:19">
      <c r="A761" s="3520" t="str">
        <f>面积表!D756</f>
        <v>110</v>
      </c>
      <c r="B761" s="54">
        <f>面积表!E756</f>
        <v>97.94</v>
      </c>
      <c r="C761" s="3517">
        <f t="shared" si="120"/>
        <v>1.01</v>
      </c>
      <c r="D761" s="2806" t="s">
        <v>4020</v>
      </c>
      <c r="E761" s="3517">
        <f t="shared" si="121"/>
        <v>1</v>
      </c>
      <c r="F761" s="667" t="s">
        <v>21</v>
      </c>
      <c r="G761" s="3517">
        <f t="shared" si="122"/>
        <v>1</v>
      </c>
      <c r="H761" s="667">
        <v>5.3</v>
      </c>
      <c r="I761" s="3517">
        <f t="shared" si="123"/>
        <v>1.1000000000000001</v>
      </c>
      <c r="J761" s="667"/>
      <c r="K761" s="3517">
        <f t="shared" si="124"/>
        <v>1</v>
      </c>
      <c r="L761" s="667"/>
      <c r="M761" s="3517">
        <f t="shared" si="125"/>
        <v>1</v>
      </c>
      <c r="N761" s="667"/>
      <c r="O761" s="3517">
        <f t="shared" si="126"/>
        <v>1</v>
      </c>
      <c r="P761" s="667" t="s">
        <v>3408</v>
      </c>
      <c r="Q761" s="3517">
        <f t="shared" si="127"/>
        <v>1</v>
      </c>
      <c r="R761" s="3518">
        <f t="shared" ca="1" si="128"/>
        <v>15765</v>
      </c>
      <c r="S761" s="955">
        <f t="shared" ca="1" si="129"/>
        <v>154</v>
      </c>
    </row>
    <row r="762" spans="1:19">
      <c r="A762" s="3520" t="str">
        <f>面积表!D757</f>
        <v>111</v>
      </c>
      <c r="B762" s="54">
        <f>面积表!E757</f>
        <v>101.65</v>
      </c>
      <c r="C762" s="3517">
        <f t="shared" si="120"/>
        <v>1.01</v>
      </c>
      <c r="D762" s="2806" t="s">
        <v>4020</v>
      </c>
      <c r="E762" s="3517">
        <f t="shared" si="121"/>
        <v>1</v>
      </c>
      <c r="F762" s="667" t="s">
        <v>21</v>
      </c>
      <c r="G762" s="3517">
        <f t="shared" si="122"/>
        <v>1</v>
      </c>
      <c r="H762" s="667">
        <v>5.3</v>
      </c>
      <c r="I762" s="3517">
        <f t="shared" si="123"/>
        <v>1.1000000000000001</v>
      </c>
      <c r="J762" s="667"/>
      <c r="K762" s="3517">
        <f t="shared" si="124"/>
        <v>1</v>
      </c>
      <c r="L762" s="667"/>
      <c r="M762" s="3517">
        <f t="shared" si="125"/>
        <v>1</v>
      </c>
      <c r="N762" s="667"/>
      <c r="O762" s="3517">
        <f t="shared" si="126"/>
        <v>1</v>
      </c>
      <c r="P762" s="667" t="s">
        <v>3408</v>
      </c>
      <c r="Q762" s="3517">
        <f t="shared" si="127"/>
        <v>1</v>
      </c>
      <c r="R762" s="3518">
        <f t="shared" ca="1" si="128"/>
        <v>15765</v>
      </c>
      <c r="S762" s="955">
        <f t="shared" ca="1" si="129"/>
        <v>160</v>
      </c>
    </row>
    <row r="763" spans="1:19">
      <c r="A763" s="3520" t="str">
        <f>面积表!D758</f>
        <v>112</v>
      </c>
      <c r="B763" s="54">
        <f>面积表!E758</f>
        <v>100.43</v>
      </c>
      <c r="C763" s="3517">
        <f t="shared" si="120"/>
        <v>1.01</v>
      </c>
      <c r="D763" s="2806" t="s">
        <v>4020</v>
      </c>
      <c r="E763" s="3517">
        <f t="shared" si="121"/>
        <v>1</v>
      </c>
      <c r="F763" s="667" t="s">
        <v>21</v>
      </c>
      <c r="G763" s="3517">
        <f t="shared" si="122"/>
        <v>1</v>
      </c>
      <c r="H763" s="667">
        <v>5.3</v>
      </c>
      <c r="I763" s="3517">
        <f t="shared" si="123"/>
        <v>1.1000000000000001</v>
      </c>
      <c r="J763" s="667"/>
      <c r="K763" s="3517">
        <f t="shared" si="124"/>
        <v>1</v>
      </c>
      <c r="L763" s="667"/>
      <c r="M763" s="3517">
        <f t="shared" si="125"/>
        <v>1</v>
      </c>
      <c r="N763" s="667"/>
      <c r="O763" s="3517">
        <f t="shared" si="126"/>
        <v>1</v>
      </c>
      <c r="P763" s="667" t="s">
        <v>3408</v>
      </c>
      <c r="Q763" s="3517">
        <f t="shared" si="127"/>
        <v>1</v>
      </c>
      <c r="R763" s="3518">
        <f t="shared" ca="1" si="128"/>
        <v>15765</v>
      </c>
      <c r="S763" s="955">
        <f t="shared" ca="1" si="129"/>
        <v>158</v>
      </c>
    </row>
    <row r="764" spans="1:19">
      <c r="A764" s="3520" t="str">
        <f>面积表!D759</f>
        <v>201</v>
      </c>
      <c r="B764" s="54">
        <f>面积表!E759</f>
        <v>57.43</v>
      </c>
      <c r="C764" s="3517">
        <f t="shared" si="120"/>
        <v>1</v>
      </c>
      <c r="D764" s="2806" t="s">
        <v>4020</v>
      </c>
      <c r="E764" s="3517">
        <f t="shared" si="121"/>
        <v>1</v>
      </c>
      <c r="F764" s="667" t="s">
        <v>21</v>
      </c>
      <c r="G764" s="3517">
        <f t="shared" si="122"/>
        <v>1</v>
      </c>
      <c r="H764" s="667">
        <v>4.2</v>
      </c>
      <c r="I764" s="3517">
        <f t="shared" si="123"/>
        <v>1.05</v>
      </c>
      <c r="J764" s="667"/>
      <c r="K764" s="3517">
        <f t="shared" si="124"/>
        <v>1</v>
      </c>
      <c r="L764" s="667"/>
      <c r="M764" s="3517">
        <f t="shared" si="125"/>
        <v>1</v>
      </c>
      <c r="N764" s="667"/>
      <c r="O764" s="3517">
        <f t="shared" si="126"/>
        <v>1</v>
      </c>
      <c r="P764" s="667" t="s">
        <v>3408</v>
      </c>
      <c r="Q764" s="3517">
        <f t="shared" si="127"/>
        <v>1</v>
      </c>
      <c r="R764" s="3518">
        <f t="shared" ca="1" si="128"/>
        <v>14900</v>
      </c>
      <c r="S764" s="955">
        <f t="shared" ca="1" si="129"/>
        <v>86</v>
      </c>
    </row>
    <row r="765" spans="1:19">
      <c r="A765" s="3520">
        <f>面积表!D760</f>
        <v>202</v>
      </c>
      <c r="B765" s="54">
        <f>面积表!E760</f>
        <v>50.33</v>
      </c>
      <c r="C765" s="3517">
        <f t="shared" si="120"/>
        <v>1</v>
      </c>
      <c r="D765" s="2806" t="s">
        <v>4020</v>
      </c>
      <c r="E765" s="3517">
        <f t="shared" si="121"/>
        <v>1</v>
      </c>
      <c r="F765" s="667" t="s">
        <v>21</v>
      </c>
      <c r="G765" s="3517">
        <f t="shared" si="122"/>
        <v>1</v>
      </c>
      <c r="H765" s="667">
        <v>4.2</v>
      </c>
      <c r="I765" s="3517">
        <f t="shared" si="123"/>
        <v>1.05</v>
      </c>
      <c r="J765" s="667"/>
      <c r="K765" s="3517">
        <f t="shared" si="124"/>
        <v>1</v>
      </c>
      <c r="L765" s="667"/>
      <c r="M765" s="3517">
        <f t="shared" si="125"/>
        <v>1</v>
      </c>
      <c r="N765" s="667"/>
      <c r="O765" s="3517">
        <f t="shared" si="126"/>
        <v>1</v>
      </c>
      <c r="P765" s="667" t="s">
        <v>3408</v>
      </c>
      <c r="Q765" s="3517">
        <f t="shared" si="127"/>
        <v>1</v>
      </c>
      <c r="R765" s="3518">
        <f t="shared" ca="1" si="128"/>
        <v>14900</v>
      </c>
      <c r="S765" s="955">
        <f t="shared" ca="1" si="129"/>
        <v>75</v>
      </c>
    </row>
    <row r="766" spans="1:19">
      <c r="A766" s="3520">
        <f>面积表!D761</f>
        <v>203</v>
      </c>
      <c r="B766" s="54">
        <f>面积表!E761</f>
        <v>50.33</v>
      </c>
      <c r="C766" s="3517">
        <f t="shared" si="120"/>
        <v>1</v>
      </c>
      <c r="D766" s="2806" t="s">
        <v>4020</v>
      </c>
      <c r="E766" s="3517">
        <f t="shared" si="121"/>
        <v>1</v>
      </c>
      <c r="F766" s="667" t="s">
        <v>21</v>
      </c>
      <c r="G766" s="3517">
        <f t="shared" si="122"/>
        <v>1</v>
      </c>
      <c r="H766" s="667">
        <v>4.2</v>
      </c>
      <c r="I766" s="3517">
        <f t="shared" si="123"/>
        <v>1.05</v>
      </c>
      <c r="J766" s="667"/>
      <c r="K766" s="3517">
        <f t="shared" si="124"/>
        <v>1</v>
      </c>
      <c r="L766" s="667"/>
      <c r="M766" s="3517">
        <f t="shared" si="125"/>
        <v>1</v>
      </c>
      <c r="N766" s="667"/>
      <c r="O766" s="3517">
        <f t="shared" si="126"/>
        <v>1</v>
      </c>
      <c r="P766" s="667" t="s">
        <v>3408</v>
      </c>
      <c r="Q766" s="3517">
        <f t="shared" si="127"/>
        <v>1</v>
      </c>
      <c r="R766" s="3518">
        <f t="shared" ca="1" si="128"/>
        <v>14900</v>
      </c>
      <c r="S766" s="955">
        <f t="shared" ca="1" si="129"/>
        <v>75</v>
      </c>
    </row>
    <row r="767" spans="1:19">
      <c r="A767" s="3520" t="str">
        <f>面积表!D762</f>
        <v>204</v>
      </c>
      <c r="B767" s="54">
        <f>面积表!E762</f>
        <v>50.33</v>
      </c>
      <c r="C767" s="3517">
        <f t="shared" si="120"/>
        <v>1</v>
      </c>
      <c r="D767" s="2806" t="s">
        <v>4020</v>
      </c>
      <c r="E767" s="3517">
        <f t="shared" si="121"/>
        <v>1</v>
      </c>
      <c r="F767" s="667" t="s">
        <v>21</v>
      </c>
      <c r="G767" s="3517">
        <f t="shared" si="122"/>
        <v>1</v>
      </c>
      <c r="H767" s="667">
        <v>4.2</v>
      </c>
      <c r="I767" s="3517">
        <f t="shared" si="123"/>
        <v>1.05</v>
      </c>
      <c r="J767" s="667"/>
      <c r="K767" s="3517">
        <f t="shared" si="124"/>
        <v>1</v>
      </c>
      <c r="L767" s="667"/>
      <c r="M767" s="3517">
        <f t="shared" si="125"/>
        <v>1</v>
      </c>
      <c r="N767" s="667"/>
      <c r="O767" s="3517">
        <f t="shared" si="126"/>
        <v>1</v>
      </c>
      <c r="P767" s="667" t="s">
        <v>3408</v>
      </c>
      <c r="Q767" s="3517">
        <f t="shared" si="127"/>
        <v>1</v>
      </c>
      <c r="R767" s="3518">
        <f t="shared" ca="1" si="128"/>
        <v>14900</v>
      </c>
      <c r="S767" s="955">
        <f t="shared" ca="1" si="129"/>
        <v>75</v>
      </c>
    </row>
    <row r="768" spans="1:19">
      <c r="A768" s="3520">
        <f>面积表!D763</f>
        <v>205</v>
      </c>
      <c r="B768" s="54">
        <f>面积表!E763</f>
        <v>50.33</v>
      </c>
      <c r="C768" s="3517">
        <f t="shared" si="120"/>
        <v>1</v>
      </c>
      <c r="D768" s="2806" t="s">
        <v>4020</v>
      </c>
      <c r="E768" s="3517">
        <f t="shared" si="121"/>
        <v>1</v>
      </c>
      <c r="F768" s="667" t="s">
        <v>21</v>
      </c>
      <c r="G768" s="3517">
        <f t="shared" si="122"/>
        <v>1</v>
      </c>
      <c r="H768" s="667">
        <v>4.2</v>
      </c>
      <c r="I768" s="3517">
        <f t="shared" si="123"/>
        <v>1.05</v>
      </c>
      <c r="J768" s="667"/>
      <c r="K768" s="3517">
        <f t="shared" si="124"/>
        <v>1</v>
      </c>
      <c r="L768" s="667"/>
      <c r="M768" s="3517">
        <f t="shared" si="125"/>
        <v>1</v>
      </c>
      <c r="N768" s="667"/>
      <c r="O768" s="3517">
        <f t="shared" si="126"/>
        <v>1</v>
      </c>
      <c r="P768" s="667" t="s">
        <v>3408</v>
      </c>
      <c r="Q768" s="3517">
        <f t="shared" si="127"/>
        <v>1</v>
      </c>
      <c r="R768" s="3518">
        <f t="shared" ca="1" si="128"/>
        <v>14900</v>
      </c>
      <c r="S768" s="955">
        <f t="shared" ca="1" si="129"/>
        <v>75</v>
      </c>
    </row>
    <row r="769" spans="1:19">
      <c r="A769" s="3520" t="str">
        <f>面积表!D764</f>
        <v>206</v>
      </c>
      <c r="B769" s="54">
        <f>面积表!E764</f>
        <v>50.33</v>
      </c>
      <c r="C769" s="3517">
        <f t="shared" si="120"/>
        <v>1</v>
      </c>
      <c r="D769" s="2806" t="s">
        <v>4020</v>
      </c>
      <c r="E769" s="3517">
        <f t="shared" si="121"/>
        <v>1</v>
      </c>
      <c r="F769" s="667" t="s">
        <v>21</v>
      </c>
      <c r="G769" s="3517">
        <f t="shared" si="122"/>
        <v>1</v>
      </c>
      <c r="H769" s="667">
        <v>4.2</v>
      </c>
      <c r="I769" s="3517">
        <f t="shared" si="123"/>
        <v>1.05</v>
      </c>
      <c r="J769" s="667"/>
      <c r="K769" s="3517">
        <f t="shared" si="124"/>
        <v>1</v>
      </c>
      <c r="L769" s="667"/>
      <c r="M769" s="3517">
        <f t="shared" si="125"/>
        <v>1</v>
      </c>
      <c r="N769" s="667"/>
      <c r="O769" s="3517">
        <f t="shared" si="126"/>
        <v>1</v>
      </c>
      <c r="P769" s="667" t="s">
        <v>3408</v>
      </c>
      <c r="Q769" s="3517">
        <f t="shared" si="127"/>
        <v>1</v>
      </c>
      <c r="R769" s="3518">
        <f t="shared" ca="1" si="128"/>
        <v>14900</v>
      </c>
      <c r="S769" s="955">
        <f t="shared" ca="1" si="129"/>
        <v>75</v>
      </c>
    </row>
    <row r="770" spans="1:19">
      <c r="A770" s="3520">
        <f>面积表!D765</f>
        <v>207</v>
      </c>
      <c r="B770" s="54">
        <f>面积表!E765</f>
        <v>50.33</v>
      </c>
      <c r="C770" s="3517">
        <f t="shared" si="120"/>
        <v>1</v>
      </c>
      <c r="D770" s="2806" t="s">
        <v>4020</v>
      </c>
      <c r="E770" s="3517">
        <f t="shared" si="121"/>
        <v>1</v>
      </c>
      <c r="F770" s="667" t="s">
        <v>21</v>
      </c>
      <c r="G770" s="3517">
        <f t="shared" si="122"/>
        <v>1</v>
      </c>
      <c r="H770" s="667">
        <v>4.2</v>
      </c>
      <c r="I770" s="3517">
        <f t="shared" si="123"/>
        <v>1.05</v>
      </c>
      <c r="J770" s="667"/>
      <c r="K770" s="3517">
        <f t="shared" si="124"/>
        <v>1</v>
      </c>
      <c r="L770" s="667"/>
      <c r="M770" s="3517">
        <f t="shared" si="125"/>
        <v>1</v>
      </c>
      <c r="N770" s="667"/>
      <c r="O770" s="3517">
        <f t="shared" si="126"/>
        <v>1</v>
      </c>
      <c r="P770" s="667" t="s">
        <v>3408</v>
      </c>
      <c r="Q770" s="3517">
        <f t="shared" si="127"/>
        <v>1</v>
      </c>
      <c r="R770" s="3518">
        <f t="shared" ca="1" si="128"/>
        <v>14900</v>
      </c>
      <c r="S770" s="955">
        <f t="shared" ca="1" si="129"/>
        <v>75</v>
      </c>
    </row>
    <row r="771" spans="1:19">
      <c r="A771" s="3520" t="str">
        <f>面积表!D766</f>
        <v>208</v>
      </c>
      <c r="B771" s="54">
        <f>面积表!E766</f>
        <v>50.33</v>
      </c>
      <c r="C771" s="3517">
        <f t="shared" si="120"/>
        <v>1</v>
      </c>
      <c r="D771" s="2806" t="s">
        <v>4020</v>
      </c>
      <c r="E771" s="3517">
        <f t="shared" si="121"/>
        <v>1</v>
      </c>
      <c r="F771" s="667" t="s">
        <v>21</v>
      </c>
      <c r="G771" s="3517">
        <f t="shared" si="122"/>
        <v>1</v>
      </c>
      <c r="H771" s="667">
        <v>4.2</v>
      </c>
      <c r="I771" s="3517">
        <f t="shared" si="123"/>
        <v>1.05</v>
      </c>
      <c r="J771" s="667"/>
      <c r="K771" s="3517">
        <f t="shared" si="124"/>
        <v>1</v>
      </c>
      <c r="L771" s="667"/>
      <c r="M771" s="3517">
        <f t="shared" si="125"/>
        <v>1</v>
      </c>
      <c r="N771" s="667"/>
      <c r="O771" s="3517">
        <f t="shared" si="126"/>
        <v>1</v>
      </c>
      <c r="P771" s="667" t="s">
        <v>3408</v>
      </c>
      <c r="Q771" s="3517">
        <f t="shared" si="127"/>
        <v>1</v>
      </c>
      <c r="R771" s="3518">
        <f t="shared" ca="1" si="128"/>
        <v>14900</v>
      </c>
      <c r="S771" s="955">
        <f t="shared" ca="1" si="129"/>
        <v>75</v>
      </c>
    </row>
    <row r="772" spans="1:19">
      <c r="A772" s="3520" t="str">
        <f>面积表!D767</f>
        <v>209</v>
      </c>
      <c r="B772" s="54">
        <f>面积表!E767</f>
        <v>50.33</v>
      </c>
      <c r="C772" s="3517">
        <f t="shared" si="120"/>
        <v>1</v>
      </c>
      <c r="D772" s="2806" t="s">
        <v>4020</v>
      </c>
      <c r="E772" s="3517">
        <f t="shared" si="121"/>
        <v>1</v>
      </c>
      <c r="F772" s="667" t="s">
        <v>21</v>
      </c>
      <c r="G772" s="3517">
        <f t="shared" si="122"/>
        <v>1</v>
      </c>
      <c r="H772" s="667">
        <v>4.2</v>
      </c>
      <c r="I772" s="3517">
        <f t="shared" si="123"/>
        <v>1.05</v>
      </c>
      <c r="J772" s="667"/>
      <c r="K772" s="3517">
        <f t="shared" si="124"/>
        <v>1</v>
      </c>
      <c r="L772" s="667"/>
      <c r="M772" s="3517">
        <f t="shared" si="125"/>
        <v>1</v>
      </c>
      <c r="N772" s="667"/>
      <c r="O772" s="3517">
        <f t="shared" si="126"/>
        <v>1</v>
      </c>
      <c r="P772" s="667" t="s">
        <v>3408</v>
      </c>
      <c r="Q772" s="3517">
        <f t="shared" si="127"/>
        <v>1</v>
      </c>
      <c r="R772" s="3518">
        <f t="shared" ca="1" si="128"/>
        <v>14900</v>
      </c>
      <c r="S772" s="955">
        <f t="shared" ca="1" si="129"/>
        <v>75</v>
      </c>
    </row>
    <row r="773" spans="1:19">
      <c r="A773" s="3520">
        <f>面积表!D768</f>
        <v>210</v>
      </c>
      <c r="B773" s="54">
        <f>面积表!E768</f>
        <v>50.33</v>
      </c>
      <c r="C773" s="3517">
        <f t="shared" si="120"/>
        <v>1</v>
      </c>
      <c r="D773" s="2806" t="s">
        <v>4020</v>
      </c>
      <c r="E773" s="3517">
        <f t="shared" si="121"/>
        <v>1</v>
      </c>
      <c r="F773" s="667" t="s">
        <v>21</v>
      </c>
      <c r="G773" s="3517">
        <f t="shared" si="122"/>
        <v>1</v>
      </c>
      <c r="H773" s="667">
        <v>4.2</v>
      </c>
      <c r="I773" s="3517">
        <f t="shared" si="123"/>
        <v>1.05</v>
      </c>
      <c r="J773" s="667"/>
      <c r="K773" s="3517">
        <f t="shared" si="124"/>
        <v>1</v>
      </c>
      <c r="L773" s="667"/>
      <c r="M773" s="3517">
        <f t="shared" si="125"/>
        <v>1</v>
      </c>
      <c r="N773" s="667"/>
      <c r="O773" s="3517">
        <f t="shared" si="126"/>
        <v>1</v>
      </c>
      <c r="P773" s="667" t="s">
        <v>3408</v>
      </c>
      <c r="Q773" s="3517">
        <f t="shared" si="127"/>
        <v>1</v>
      </c>
      <c r="R773" s="3518">
        <f t="shared" ca="1" si="128"/>
        <v>14900</v>
      </c>
      <c r="S773" s="955">
        <f t="shared" ca="1" si="129"/>
        <v>75</v>
      </c>
    </row>
    <row r="774" spans="1:19">
      <c r="A774" s="3520" t="str">
        <f>面积表!D769</f>
        <v>211</v>
      </c>
      <c r="B774" s="54">
        <f>面积表!E769</f>
        <v>50.33</v>
      </c>
      <c r="C774" s="3517">
        <f t="shared" si="120"/>
        <v>1</v>
      </c>
      <c r="D774" s="2806" t="s">
        <v>4020</v>
      </c>
      <c r="E774" s="3517">
        <f t="shared" si="121"/>
        <v>1</v>
      </c>
      <c r="F774" s="667" t="s">
        <v>21</v>
      </c>
      <c r="G774" s="3517">
        <f t="shared" si="122"/>
        <v>1</v>
      </c>
      <c r="H774" s="667">
        <v>4.2</v>
      </c>
      <c r="I774" s="3517">
        <f t="shared" si="123"/>
        <v>1.05</v>
      </c>
      <c r="J774" s="667"/>
      <c r="K774" s="3517">
        <f t="shared" si="124"/>
        <v>1</v>
      </c>
      <c r="L774" s="667"/>
      <c r="M774" s="3517">
        <f t="shared" si="125"/>
        <v>1</v>
      </c>
      <c r="N774" s="667"/>
      <c r="O774" s="3517">
        <f t="shared" si="126"/>
        <v>1</v>
      </c>
      <c r="P774" s="667" t="s">
        <v>3408</v>
      </c>
      <c r="Q774" s="3517">
        <f t="shared" si="127"/>
        <v>1</v>
      </c>
      <c r="R774" s="3518">
        <f t="shared" ca="1" si="128"/>
        <v>14900</v>
      </c>
      <c r="S774" s="955">
        <f t="shared" ca="1" si="129"/>
        <v>75</v>
      </c>
    </row>
    <row r="775" spans="1:19">
      <c r="A775" s="3520" t="str">
        <f>面积表!D770</f>
        <v>212</v>
      </c>
      <c r="B775" s="54">
        <f>面积表!E770</f>
        <v>50.33</v>
      </c>
      <c r="C775" s="3517">
        <f t="shared" si="120"/>
        <v>1</v>
      </c>
      <c r="D775" s="2806" t="s">
        <v>4020</v>
      </c>
      <c r="E775" s="3517">
        <f t="shared" si="121"/>
        <v>1</v>
      </c>
      <c r="F775" s="667" t="s">
        <v>21</v>
      </c>
      <c r="G775" s="3517">
        <f t="shared" si="122"/>
        <v>1</v>
      </c>
      <c r="H775" s="667">
        <v>4.2</v>
      </c>
      <c r="I775" s="3517">
        <f t="shared" si="123"/>
        <v>1.05</v>
      </c>
      <c r="J775" s="667"/>
      <c r="K775" s="3517">
        <f t="shared" si="124"/>
        <v>1</v>
      </c>
      <c r="L775" s="667"/>
      <c r="M775" s="3517">
        <f t="shared" si="125"/>
        <v>1</v>
      </c>
      <c r="N775" s="667"/>
      <c r="O775" s="3517">
        <f t="shared" si="126"/>
        <v>1</v>
      </c>
      <c r="P775" s="667" t="s">
        <v>3408</v>
      </c>
      <c r="Q775" s="3517">
        <f t="shared" si="127"/>
        <v>1</v>
      </c>
      <c r="R775" s="3518">
        <f t="shared" ca="1" si="128"/>
        <v>14900</v>
      </c>
      <c r="S775" s="955">
        <f t="shared" ca="1" si="129"/>
        <v>75</v>
      </c>
    </row>
    <row r="776" spans="1:19">
      <c r="A776" s="3520" t="str">
        <f>面积表!D771</f>
        <v>213</v>
      </c>
      <c r="B776" s="54">
        <f>面积表!E771</f>
        <v>50.33</v>
      </c>
      <c r="C776" s="3517">
        <f t="shared" si="120"/>
        <v>1</v>
      </c>
      <c r="D776" s="2806" t="s">
        <v>4020</v>
      </c>
      <c r="E776" s="3517">
        <f t="shared" si="121"/>
        <v>1</v>
      </c>
      <c r="F776" s="667" t="s">
        <v>21</v>
      </c>
      <c r="G776" s="3517">
        <f t="shared" si="122"/>
        <v>1</v>
      </c>
      <c r="H776" s="667">
        <v>4.2</v>
      </c>
      <c r="I776" s="3517">
        <f t="shared" si="123"/>
        <v>1.05</v>
      </c>
      <c r="J776" s="667"/>
      <c r="K776" s="3517">
        <f t="shared" si="124"/>
        <v>1</v>
      </c>
      <c r="L776" s="667"/>
      <c r="M776" s="3517">
        <f t="shared" si="125"/>
        <v>1</v>
      </c>
      <c r="N776" s="667"/>
      <c r="O776" s="3517">
        <f t="shared" si="126"/>
        <v>1</v>
      </c>
      <c r="P776" s="667" t="s">
        <v>3408</v>
      </c>
      <c r="Q776" s="3517">
        <f t="shared" si="127"/>
        <v>1</v>
      </c>
      <c r="R776" s="3518">
        <f t="shared" ca="1" si="128"/>
        <v>14900</v>
      </c>
      <c r="S776" s="955">
        <f t="shared" ca="1" si="129"/>
        <v>75</v>
      </c>
    </row>
    <row r="777" spans="1:19">
      <c r="A777" s="3520" t="str">
        <f>面积表!D772</f>
        <v>214</v>
      </c>
      <c r="B777" s="54">
        <f>面积表!E772</f>
        <v>50.33</v>
      </c>
      <c r="C777" s="3517">
        <f t="shared" si="120"/>
        <v>1</v>
      </c>
      <c r="D777" s="2806" t="s">
        <v>4020</v>
      </c>
      <c r="E777" s="3517">
        <f t="shared" si="121"/>
        <v>1</v>
      </c>
      <c r="F777" s="667" t="s">
        <v>21</v>
      </c>
      <c r="G777" s="3517">
        <f t="shared" si="122"/>
        <v>1</v>
      </c>
      <c r="H777" s="667">
        <v>4.2</v>
      </c>
      <c r="I777" s="3517">
        <f t="shared" si="123"/>
        <v>1.05</v>
      </c>
      <c r="J777" s="667"/>
      <c r="K777" s="3517">
        <f t="shared" si="124"/>
        <v>1</v>
      </c>
      <c r="L777" s="667"/>
      <c r="M777" s="3517">
        <f t="shared" si="125"/>
        <v>1</v>
      </c>
      <c r="N777" s="667"/>
      <c r="O777" s="3517">
        <f t="shared" si="126"/>
        <v>1</v>
      </c>
      <c r="P777" s="667" t="s">
        <v>3408</v>
      </c>
      <c r="Q777" s="3517">
        <f t="shared" si="127"/>
        <v>1</v>
      </c>
      <c r="R777" s="3518">
        <f t="shared" ca="1" si="128"/>
        <v>14900</v>
      </c>
      <c r="S777" s="955">
        <f t="shared" ca="1" si="129"/>
        <v>75</v>
      </c>
    </row>
    <row r="778" spans="1:19">
      <c r="A778" s="3520" t="str">
        <f>面积表!D773</f>
        <v>215</v>
      </c>
      <c r="B778" s="54">
        <f>面积表!E773</f>
        <v>50.33</v>
      </c>
      <c r="C778" s="3517">
        <f t="shared" si="120"/>
        <v>1</v>
      </c>
      <c r="D778" s="2806" t="s">
        <v>4020</v>
      </c>
      <c r="E778" s="3517">
        <f t="shared" si="121"/>
        <v>1</v>
      </c>
      <c r="F778" s="667" t="s">
        <v>21</v>
      </c>
      <c r="G778" s="3517">
        <f t="shared" si="122"/>
        <v>1</v>
      </c>
      <c r="H778" s="667">
        <v>4.2</v>
      </c>
      <c r="I778" s="3517">
        <f t="shared" si="123"/>
        <v>1.05</v>
      </c>
      <c r="J778" s="667"/>
      <c r="K778" s="3517">
        <f t="shared" si="124"/>
        <v>1</v>
      </c>
      <c r="L778" s="667"/>
      <c r="M778" s="3517">
        <f t="shared" si="125"/>
        <v>1</v>
      </c>
      <c r="N778" s="667"/>
      <c r="O778" s="3517">
        <f t="shared" si="126"/>
        <v>1</v>
      </c>
      <c r="P778" s="667" t="s">
        <v>3408</v>
      </c>
      <c r="Q778" s="3517">
        <f t="shared" si="127"/>
        <v>1</v>
      </c>
      <c r="R778" s="3518">
        <f t="shared" ca="1" si="128"/>
        <v>14900</v>
      </c>
      <c r="S778" s="955">
        <f t="shared" ca="1" si="129"/>
        <v>75</v>
      </c>
    </row>
    <row r="779" spans="1:19">
      <c r="A779" s="3520" t="str">
        <f>面积表!D774</f>
        <v>216</v>
      </c>
      <c r="B779" s="54">
        <f>面积表!E774</f>
        <v>69.77</v>
      </c>
      <c r="C779" s="3517">
        <f t="shared" si="120"/>
        <v>1.01</v>
      </c>
      <c r="D779" s="2806" t="s">
        <v>4020</v>
      </c>
      <c r="E779" s="3517">
        <f t="shared" si="121"/>
        <v>1</v>
      </c>
      <c r="F779" s="667" t="s">
        <v>21</v>
      </c>
      <c r="G779" s="3517">
        <f t="shared" si="122"/>
        <v>1</v>
      </c>
      <c r="H779" s="667">
        <v>4.2</v>
      </c>
      <c r="I779" s="3517">
        <f t="shared" si="123"/>
        <v>1.05</v>
      </c>
      <c r="J779" s="667"/>
      <c r="K779" s="3517">
        <f t="shared" si="124"/>
        <v>1</v>
      </c>
      <c r="L779" s="667"/>
      <c r="M779" s="3517">
        <f t="shared" si="125"/>
        <v>1</v>
      </c>
      <c r="N779" s="667"/>
      <c r="O779" s="3517">
        <f t="shared" si="126"/>
        <v>1</v>
      </c>
      <c r="P779" s="667" t="s">
        <v>3408</v>
      </c>
      <c r="Q779" s="3517">
        <f t="shared" si="127"/>
        <v>1</v>
      </c>
      <c r="R779" s="3518">
        <f t="shared" ca="1" si="128"/>
        <v>15048</v>
      </c>
      <c r="S779" s="955">
        <f t="shared" ca="1" si="129"/>
        <v>105</v>
      </c>
    </row>
    <row r="780" spans="1:19">
      <c r="A780" s="3520" t="str">
        <f>面积表!D775</f>
        <v>217</v>
      </c>
      <c r="B780" s="54">
        <f>面积表!E775</f>
        <v>40.06</v>
      </c>
      <c r="C780" s="3517">
        <f t="shared" si="120"/>
        <v>1</v>
      </c>
      <c r="D780" s="2806" t="s">
        <v>4020</v>
      </c>
      <c r="E780" s="3517">
        <f t="shared" si="121"/>
        <v>1</v>
      </c>
      <c r="F780" s="667" t="s">
        <v>21</v>
      </c>
      <c r="G780" s="3517">
        <f t="shared" si="122"/>
        <v>1</v>
      </c>
      <c r="H780" s="667">
        <v>4.2</v>
      </c>
      <c r="I780" s="3517">
        <f t="shared" si="123"/>
        <v>1.05</v>
      </c>
      <c r="J780" s="667"/>
      <c r="K780" s="3517">
        <f t="shared" si="124"/>
        <v>1</v>
      </c>
      <c r="L780" s="667"/>
      <c r="M780" s="3517">
        <f t="shared" si="125"/>
        <v>1</v>
      </c>
      <c r="N780" s="667"/>
      <c r="O780" s="3517">
        <f t="shared" si="126"/>
        <v>1</v>
      </c>
      <c r="P780" s="667" t="s">
        <v>3408</v>
      </c>
      <c r="Q780" s="3517">
        <f t="shared" si="127"/>
        <v>1</v>
      </c>
      <c r="R780" s="3518">
        <f t="shared" ca="1" si="128"/>
        <v>14900</v>
      </c>
      <c r="S780" s="955">
        <f t="shared" ca="1" si="129"/>
        <v>60</v>
      </c>
    </row>
    <row r="781" spans="1:19">
      <c r="A781" s="3520" t="str">
        <f>面积表!D776</f>
        <v>218</v>
      </c>
      <c r="B781" s="54">
        <f>面积表!E776</f>
        <v>43.39</v>
      </c>
      <c r="C781" s="3517">
        <f t="shared" ref="C781:C844" si="130">IF(B781="",1,(LOOKUP(B781,$3:$3,$4:$4)-LOOKUP($B$24,$3:$3,$4:$4)+100)/100)</f>
        <v>1</v>
      </c>
      <c r="D781" s="2806" t="s">
        <v>4020</v>
      </c>
      <c r="E781" s="3517">
        <f t="shared" ref="E781:E844" si="131">(SUMIF($5:$5,D781,$6:$6)-SUMIF($5:$5,$D$24,$6:$6)+100)/100</f>
        <v>1</v>
      </c>
      <c r="F781" s="667" t="s">
        <v>21</v>
      </c>
      <c r="G781" s="3517">
        <f t="shared" ref="G781:G844" si="132">(SUMIF($7:$7,F781,$8:$8)-SUMIF($7:$7,$F$24,$8:$8)+100)/100</f>
        <v>1</v>
      </c>
      <c r="H781" s="667">
        <v>4.2</v>
      </c>
      <c r="I781" s="3517">
        <f t="shared" ref="I781:I844" si="133">(SUMIF($9:$9,H781,$10:$10)-SUMIF($9:$9,$H$24,$10:$10)+100)/100</f>
        <v>1.05</v>
      </c>
      <c r="J781" s="667"/>
      <c r="K781" s="3517">
        <f t="shared" ref="K781:K844" si="134">(SUMIF($11:$11,J781,$12:$12)-SUMIF($11:$11,$J$24,$12:$12)+100)/100</f>
        <v>1</v>
      </c>
      <c r="L781" s="667"/>
      <c r="M781" s="3517">
        <f t="shared" ref="M781:M844" si="135">(SUMIF($13:$13,L781,$14:$14)-SUMIF($13:$13,$L$24,$14:$14)+100)/100</f>
        <v>1</v>
      </c>
      <c r="N781" s="667"/>
      <c r="O781" s="3517">
        <f t="shared" ref="O781:O844" si="136">(SUMIF($15:$15,N781,$16:$16)-SUMIF($15:$15,$N$24,$16:$16)+100)/100</f>
        <v>1</v>
      </c>
      <c r="P781" s="667" t="s">
        <v>3408</v>
      </c>
      <c r="Q781" s="3517">
        <f t="shared" ref="Q781:Q844" si="137">(SUMIF($17:$17,P781,$18:$18)-SUMIF($17:$17,$P$24,$18:$18)+100)/100</f>
        <v>1</v>
      </c>
      <c r="R781" s="3518">
        <f t="shared" ref="R781:R844" ca="1" si="138">IF(B781="",0,ROUND($R$24*C781*E781*G781*I781*K781*M781*O781*Q781,0))</f>
        <v>14900</v>
      </c>
      <c r="S781" s="955">
        <f t="shared" ref="S781:S844" ca="1" si="139">ROUND(R781*B781/10000,0)</f>
        <v>65</v>
      </c>
    </row>
    <row r="782" spans="1:19">
      <c r="A782" s="3520" t="str">
        <f>面积表!D777</f>
        <v>219</v>
      </c>
      <c r="B782" s="54">
        <f>面积表!E777</f>
        <v>46.11</v>
      </c>
      <c r="C782" s="3517">
        <f t="shared" si="130"/>
        <v>1</v>
      </c>
      <c r="D782" s="2806" t="s">
        <v>4020</v>
      </c>
      <c r="E782" s="3517">
        <f t="shared" si="131"/>
        <v>1</v>
      </c>
      <c r="F782" s="667" t="s">
        <v>21</v>
      </c>
      <c r="G782" s="3517">
        <f t="shared" si="132"/>
        <v>1</v>
      </c>
      <c r="H782" s="667">
        <v>4.2</v>
      </c>
      <c r="I782" s="3517">
        <f t="shared" si="133"/>
        <v>1.05</v>
      </c>
      <c r="J782" s="667"/>
      <c r="K782" s="3517">
        <f t="shared" si="134"/>
        <v>1</v>
      </c>
      <c r="L782" s="667"/>
      <c r="M782" s="3517">
        <f t="shared" si="135"/>
        <v>1</v>
      </c>
      <c r="N782" s="667"/>
      <c r="O782" s="3517">
        <f t="shared" si="136"/>
        <v>1</v>
      </c>
      <c r="P782" s="667" t="s">
        <v>3408</v>
      </c>
      <c r="Q782" s="3517">
        <f t="shared" si="137"/>
        <v>1</v>
      </c>
      <c r="R782" s="3518">
        <f t="shared" ca="1" si="138"/>
        <v>14900</v>
      </c>
      <c r="S782" s="955">
        <f t="shared" ca="1" si="139"/>
        <v>69</v>
      </c>
    </row>
    <row r="783" spans="1:19">
      <c r="A783" s="3520" t="str">
        <f>面积表!D778</f>
        <v>220</v>
      </c>
      <c r="B783" s="54">
        <f>面积表!E778</f>
        <v>48.24</v>
      </c>
      <c r="C783" s="3517">
        <f t="shared" si="130"/>
        <v>1</v>
      </c>
      <c r="D783" s="2806" t="s">
        <v>4020</v>
      </c>
      <c r="E783" s="3517">
        <f t="shared" si="131"/>
        <v>1</v>
      </c>
      <c r="F783" s="667" t="s">
        <v>21</v>
      </c>
      <c r="G783" s="3517">
        <f t="shared" si="132"/>
        <v>1</v>
      </c>
      <c r="H783" s="667">
        <v>4.2</v>
      </c>
      <c r="I783" s="3517">
        <f t="shared" si="133"/>
        <v>1.05</v>
      </c>
      <c r="J783" s="667"/>
      <c r="K783" s="3517">
        <f t="shared" si="134"/>
        <v>1</v>
      </c>
      <c r="L783" s="667"/>
      <c r="M783" s="3517">
        <f t="shared" si="135"/>
        <v>1</v>
      </c>
      <c r="N783" s="667"/>
      <c r="O783" s="3517">
        <f t="shared" si="136"/>
        <v>1</v>
      </c>
      <c r="P783" s="667" t="s">
        <v>3408</v>
      </c>
      <c r="Q783" s="3517">
        <f t="shared" si="137"/>
        <v>1</v>
      </c>
      <c r="R783" s="3518">
        <f t="shared" ca="1" si="138"/>
        <v>14900</v>
      </c>
      <c r="S783" s="955">
        <f t="shared" ca="1" si="139"/>
        <v>72</v>
      </c>
    </row>
    <row r="784" spans="1:19">
      <c r="A784" s="3520" t="str">
        <f>面积表!D779</f>
        <v>221</v>
      </c>
      <c r="B784" s="54">
        <f>面积表!E779</f>
        <v>49.7</v>
      </c>
      <c r="C784" s="3517">
        <f t="shared" si="130"/>
        <v>1</v>
      </c>
      <c r="D784" s="2806" t="s">
        <v>4020</v>
      </c>
      <c r="E784" s="3517">
        <f t="shared" si="131"/>
        <v>1</v>
      </c>
      <c r="F784" s="667" t="s">
        <v>21</v>
      </c>
      <c r="G784" s="3517">
        <f t="shared" si="132"/>
        <v>1</v>
      </c>
      <c r="H784" s="667">
        <v>4.2</v>
      </c>
      <c r="I784" s="3517">
        <f t="shared" si="133"/>
        <v>1.05</v>
      </c>
      <c r="J784" s="667"/>
      <c r="K784" s="3517">
        <f t="shared" si="134"/>
        <v>1</v>
      </c>
      <c r="L784" s="667"/>
      <c r="M784" s="3517">
        <f t="shared" si="135"/>
        <v>1</v>
      </c>
      <c r="N784" s="667"/>
      <c r="O784" s="3517">
        <f t="shared" si="136"/>
        <v>1</v>
      </c>
      <c r="P784" s="667" t="s">
        <v>3408</v>
      </c>
      <c r="Q784" s="3517">
        <f t="shared" si="137"/>
        <v>1</v>
      </c>
      <c r="R784" s="3518">
        <f t="shared" ca="1" si="138"/>
        <v>14900</v>
      </c>
      <c r="S784" s="955">
        <f t="shared" ca="1" si="139"/>
        <v>74</v>
      </c>
    </row>
    <row r="785" spans="1:19">
      <c r="A785" s="3520" t="str">
        <f>面积表!D780</f>
        <v>222</v>
      </c>
      <c r="B785" s="54">
        <f>面积表!E780</f>
        <v>50.69</v>
      </c>
      <c r="C785" s="3517">
        <f t="shared" si="130"/>
        <v>1</v>
      </c>
      <c r="D785" s="2806" t="s">
        <v>4020</v>
      </c>
      <c r="E785" s="3517">
        <f t="shared" si="131"/>
        <v>1</v>
      </c>
      <c r="F785" s="667" t="s">
        <v>21</v>
      </c>
      <c r="G785" s="3517">
        <f t="shared" si="132"/>
        <v>1</v>
      </c>
      <c r="H785" s="667">
        <v>4.2</v>
      </c>
      <c r="I785" s="3517">
        <f t="shared" si="133"/>
        <v>1.05</v>
      </c>
      <c r="J785" s="667"/>
      <c r="K785" s="3517">
        <f t="shared" si="134"/>
        <v>1</v>
      </c>
      <c r="L785" s="667"/>
      <c r="M785" s="3517">
        <f t="shared" si="135"/>
        <v>1</v>
      </c>
      <c r="N785" s="667"/>
      <c r="O785" s="3517">
        <f t="shared" si="136"/>
        <v>1</v>
      </c>
      <c r="P785" s="667" t="s">
        <v>3408</v>
      </c>
      <c r="Q785" s="3517">
        <f t="shared" si="137"/>
        <v>1</v>
      </c>
      <c r="R785" s="3518">
        <f t="shared" ca="1" si="138"/>
        <v>14900</v>
      </c>
      <c r="S785" s="955">
        <f t="shared" ca="1" si="139"/>
        <v>76</v>
      </c>
    </row>
    <row r="786" spans="1:19">
      <c r="A786" s="3520" t="str">
        <f>面积表!D781</f>
        <v>223</v>
      </c>
      <c r="B786" s="54">
        <f>面积表!E781</f>
        <v>50.96</v>
      </c>
      <c r="C786" s="3517">
        <f t="shared" si="130"/>
        <v>1</v>
      </c>
      <c r="D786" s="2806" t="s">
        <v>4020</v>
      </c>
      <c r="E786" s="3517">
        <f t="shared" si="131"/>
        <v>1</v>
      </c>
      <c r="F786" s="667" t="s">
        <v>21</v>
      </c>
      <c r="G786" s="3517">
        <f t="shared" si="132"/>
        <v>1</v>
      </c>
      <c r="H786" s="667">
        <v>4.2</v>
      </c>
      <c r="I786" s="3517">
        <f t="shared" si="133"/>
        <v>1.05</v>
      </c>
      <c r="J786" s="667"/>
      <c r="K786" s="3517">
        <f t="shared" si="134"/>
        <v>1</v>
      </c>
      <c r="L786" s="667"/>
      <c r="M786" s="3517">
        <f t="shared" si="135"/>
        <v>1</v>
      </c>
      <c r="N786" s="667"/>
      <c r="O786" s="3517">
        <f t="shared" si="136"/>
        <v>1</v>
      </c>
      <c r="P786" s="667" t="s">
        <v>3408</v>
      </c>
      <c r="Q786" s="3517">
        <f t="shared" si="137"/>
        <v>1</v>
      </c>
      <c r="R786" s="3518">
        <f t="shared" ca="1" si="138"/>
        <v>14900</v>
      </c>
      <c r="S786" s="955">
        <f t="shared" ca="1" si="139"/>
        <v>76</v>
      </c>
    </row>
    <row r="787" spans="1:19">
      <c r="A787" s="3520" t="str">
        <f>面积表!D782</f>
        <v>224</v>
      </c>
      <c r="B787" s="54">
        <f>面积表!E782</f>
        <v>50.66</v>
      </c>
      <c r="C787" s="3517">
        <f t="shared" si="130"/>
        <v>1</v>
      </c>
      <c r="D787" s="2806" t="s">
        <v>4020</v>
      </c>
      <c r="E787" s="3517">
        <f t="shared" si="131"/>
        <v>1</v>
      </c>
      <c r="F787" s="667" t="s">
        <v>21</v>
      </c>
      <c r="G787" s="3517">
        <f t="shared" si="132"/>
        <v>1</v>
      </c>
      <c r="H787" s="667">
        <v>4.2</v>
      </c>
      <c r="I787" s="3517">
        <f t="shared" si="133"/>
        <v>1.05</v>
      </c>
      <c r="J787" s="667"/>
      <c r="K787" s="3517">
        <f t="shared" si="134"/>
        <v>1</v>
      </c>
      <c r="L787" s="667"/>
      <c r="M787" s="3517">
        <f t="shared" si="135"/>
        <v>1</v>
      </c>
      <c r="N787" s="667"/>
      <c r="O787" s="3517">
        <f t="shared" si="136"/>
        <v>1</v>
      </c>
      <c r="P787" s="667" t="s">
        <v>3408</v>
      </c>
      <c r="Q787" s="3517">
        <f t="shared" si="137"/>
        <v>1</v>
      </c>
      <c r="R787" s="3518">
        <f t="shared" ca="1" si="138"/>
        <v>14900</v>
      </c>
      <c r="S787" s="955">
        <f t="shared" ca="1" si="139"/>
        <v>75</v>
      </c>
    </row>
    <row r="788" spans="1:19">
      <c r="A788" s="3520" t="str">
        <f>面积表!D783</f>
        <v>225</v>
      </c>
      <c r="B788" s="54">
        <f>面积表!E783</f>
        <v>49.77</v>
      </c>
      <c r="C788" s="3517">
        <f t="shared" si="130"/>
        <v>1</v>
      </c>
      <c r="D788" s="2806" t="s">
        <v>4020</v>
      </c>
      <c r="E788" s="3517">
        <f t="shared" si="131"/>
        <v>1</v>
      </c>
      <c r="F788" s="667" t="s">
        <v>21</v>
      </c>
      <c r="G788" s="3517">
        <f t="shared" si="132"/>
        <v>1</v>
      </c>
      <c r="H788" s="667">
        <v>4.2</v>
      </c>
      <c r="I788" s="3517">
        <f t="shared" si="133"/>
        <v>1.05</v>
      </c>
      <c r="J788" s="667"/>
      <c r="K788" s="3517">
        <f t="shared" si="134"/>
        <v>1</v>
      </c>
      <c r="L788" s="667"/>
      <c r="M788" s="3517">
        <f t="shared" si="135"/>
        <v>1</v>
      </c>
      <c r="N788" s="667"/>
      <c r="O788" s="3517">
        <f t="shared" si="136"/>
        <v>1</v>
      </c>
      <c r="P788" s="667" t="s">
        <v>3408</v>
      </c>
      <c r="Q788" s="3517">
        <f t="shared" si="137"/>
        <v>1</v>
      </c>
      <c r="R788" s="3518">
        <f t="shared" ca="1" si="138"/>
        <v>14900</v>
      </c>
      <c r="S788" s="955">
        <f t="shared" ca="1" si="139"/>
        <v>74</v>
      </c>
    </row>
    <row r="789" spans="1:19">
      <c r="A789" s="3520" t="str">
        <f>面积表!D784</f>
        <v>226</v>
      </c>
      <c r="B789" s="54">
        <f>面积表!E784</f>
        <v>48.83</v>
      </c>
      <c r="C789" s="3517">
        <f t="shared" si="130"/>
        <v>1</v>
      </c>
      <c r="D789" s="2806" t="s">
        <v>4020</v>
      </c>
      <c r="E789" s="3517">
        <f t="shared" si="131"/>
        <v>1</v>
      </c>
      <c r="F789" s="667" t="s">
        <v>21</v>
      </c>
      <c r="G789" s="3517">
        <f t="shared" si="132"/>
        <v>1</v>
      </c>
      <c r="H789" s="667">
        <v>4.2</v>
      </c>
      <c r="I789" s="3517">
        <f t="shared" si="133"/>
        <v>1.05</v>
      </c>
      <c r="J789" s="667"/>
      <c r="K789" s="3517">
        <f t="shared" si="134"/>
        <v>1</v>
      </c>
      <c r="L789" s="667"/>
      <c r="M789" s="3517">
        <f t="shared" si="135"/>
        <v>1</v>
      </c>
      <c r="N789" s="667"/>
      <c r="O789" s="3517">
        <f t="shared" si="136"/>
        <v>1</v>
      </c>
      <c r="P789" s="667" t="s">
        <v>3408</v>
      </c>
      <c r="Q789" s="3517">
        <f t="shared" si="137"/>
        <v>1</v>
      </c>
      <c r="R789" s="3518">
        <f t="shared" ca="1" si="138"/>
        <v>14900</v>
      </c>
      <c r="S789" s="955">
        <f t="shared" ca="1" si="139"/>
        <v>73</v>
      </c>
    </row>
    <row r="790" spans="1:19">
      <c r="A790" s="3520">
        <f>面积表!D785</f>
        <v>301</v>
      </c>
      <c r="B790" s="54">
        <f>面积表!E785</f>
        <v>52.2</v>
      </c>
      <c r="C790" s="3517">
        <f t="shared" si="130"/>
        <v>1</v>
      </c>
      <c r="D790" s="2806" t="s">
        <v>4020</v>
      </c>
      <c r="E790" s="3517">
        <f t="shared" si="131"/>
        <v>1</v>
      </c>
      <c r="F790" s="667" t="s">
        <v>21</v>
      </c>
      <c r="G790" s="3517">
        <f t="shared" si="132"/>
        <v>1</v>
      </c>
      <c r="H790" s="667">
        <v>3</v>
      </c>
      <c r="I790" s="3517">
        <f t="shared" si="133"/>
        <v>1</v>
      </c>
      <c r="J790" s="667"/>
      <c r="K790" s="3517">
        <f t="shared" si="134"/>
        <v>1</v>
      </c>
      <c r="L790" s="667"/>
      <c r="M790" s="3517">
        <f t="shared" si="135"/>
        <v>1</v>
      </c>
      <c r="N790" s="667"/>
      <c r="O790" s="3517">
        <f t="shared" si="136"/>
        <v>1</v>
      </c>
      <c r="P790" s="667" t="s">
        <v>3408</v>
      </c>
      <c r="Q790" s="3517">
        <f t="shared" si="137"/>
        <v>1</v>
      </c>
      <c r="R790" s="3518">
        <f t="shared" ca="1" si="138"/>
        <v>14190</v>
      </c>
      <c r="S790" s="955">
        <f t="shared" ca="1" si="139"/>
        <v>74</v>
      </c>
    </row>
    <row r="791" spans="1:19">
      <c r="A791" s="3520">
        <f>面积表!D786</f>
        <v>302</v>
      </c>
      <c r="B791" s="54">
        <f>面积表!E786</f>
        <v>50.33</v>
      </c>
      <c r="C791" s="3517">
        <f t="shared" si="130"/>
        <v>1</v>
      </c>
      <c r="D791" s="2806" t="s">
        <v>4020</v>
      </c>
      <c r="E791" s="3517">
        <f t="shared" si="131"/>
        <v>1</v>
      </c>
      <c r="F791" s="667" t="s">
        <v>21</v>
      </c>
      <c r="G791" s="3517">
        <f t="shared" si="132"/>
        <v>1</v>
      </c>
      <c r="H791" s="667">
        <v>3</v>
      </c>
      <c r="I791" s="3517">
        <f t="shared" si="133"/>
        <v>1</v>
      </c>
      <c r="J791" s="667"/>
      <c r="K791" s="3517">
        <f t="shared" si="134"/>
        <v>1</v>
      </c>
      <c r="L791" s="667"/>
      <c r="M791" s="3517">
        <f t="shared" si="135"/>
        <v>1</v>
      </c>
      <c r="N791" s="667"/>
      <c r="O791" s="3517">
        <f t="shared" si="136"/>
        <v>1</v>
      </c>
      <c r="P791" s="667" t="s">
        <v>3408</v>
      </c>
      <c r="Q791" s="3517">
        <f t="shared" si="137"/>
        <v>1</v>
      </c>
      <c r="R791" s="3518">
        <f t="shared" ca="1" si="138"/>
        <v>14190</v>
      </c>
      <c r="S791" s="955">
        <f t="shared" ca="1" si="139"/>
        <v>71</v>
      </c>
    </row>
    <row r="792" spans="1:19">
      <c r="A792" s="3520" t="str">
        <f>面积表!D787</f>
        <v>303</v>
      </c>
      <c r="B792" s="54">
        <f>面积表!E787</f>
        <v>50.33</v>
      </c>
      <c r="C792" s="3517">
        <f t="shared" si="130"/>
        <v>1</v>
      </c>
      <c r="D792" s="2806" t="s">
        <v>4020</v>
      </c>
      <c r="E792" s="3517">
        <f t="shared" si="131"/>
        <v>1</v>
      </c>
      <c r="F792" s="667" t="s">
        <v>21</v>
      </c>
      <c r="G792" s="3517">
        <f t="shared" si="132"/>
        <v>1</v>
      </c>
      <c r="H792" s="667">
        <v>3</v>
      </c>
      <c r="I792" s="3517">
        <f t="shared" si="133"/>
        <v>1</v>
      </c>
      <c r="J792" s="667"/>
      <c r="K792" s="3517">
        <f t="shared" si="134"/>
        <v>1</v>
      </c>
      <c r="L792" s="667"/>
      <c r="M792" s="3517">
        <f t="shared" si="135"/>
        <v>1</v>
      </c>
      <c r="N792" s="667"/>
      <c r="O792" s="3517">
        <f t="shared" si="136"/>
        <v>1</v>
      </c>
      <c r="P792" s="667" t="s">
        <v>3408</v>
      </c>
      <c r="Q792" s="3517">
        <f t="shared" si="137"/>
        <v>1</v>
      </c>
      <c r="R792" s="3518">
        <f t="shared" ca="1" si="138"/>
        <v>14190</v>
      </c>
      <c r="S792" s="955">
        <f t="shared" ca="1" si="139"/>
        <v>71</v>
      </c>
    </row>
    <row r="793" spans="1:19">
      <c r="A793" s="3520" t="str">
        <f>面积表!D788</f>
        <v>304</v>
      </c>
      <c r="B793" s="54">
        <f>面积表!E788</f>
        <v>50.33</v>
      </c>
      <c r="C793" s="3517">
        <f t="shared" si="130"/>
        <v>1</v>
      </c>
      <c r="D793" s="2806" t="s">
        <v>4020</v>
      </c>
      <c r="E793" s="3517">
        <f t="shared" si="131"/>
        <v>1</v>
      </c>
      <c r="F793" s="667" t="s">
        <v>21</v>
      </c>
      <c r="G793" s="3517">
        <f t="shared" si="132"/>
        <v>1</v>
      </c>
      <c r="H793" s="667">
        <v>3</v>
      </c>
      <c r="I793" s="3517">
        <f t="shared" si="133"/>
        <v>1</v>
      </c>
      <c r="J793" s="667"/>
      <c r="K793" s="3517">
        <f t="shared" si="134"/>
        <v>1</v>
      </c>
      <c r="L793" s="667"/>
      <c r="M793" s="3517">
        <f t="shared" si="135"/>
        <v>1</v>
      </c>
      <c r="N793" s="667"/>
      <c r="O793" s="3517">
        <f t="shared" si="136"/>
        <v>1</v>
      </c>
      <c r="P793" s="667" t="s">
        <v>3408</v>
      </c>
      <c r="Q793" s="3517">
        <f t="shared" si="137"/>
        <v>1</v>
      </c>
      <c r="R793" s="3518">
        <f t="shared" ca="1" si="138"/>
        <v>14190</v>
      </c>
      <c r="S793" s="955">
        <f t="shared" ca="1" si="139"/>
        <v>71</v>
      </c>
    </row>
    <row r="794" spans="1:19">
      <c r="A794" s="3520">
        <f>面积表!D789</f>
        <v>305</v>
      </c>
      <c r="B794" s="54">
        <f>面积表!E789</f>
        <v>50.33</v>
      </c>
      <c r="C794" s="3517">
        <f t="shared" si="130"/>
        <v>1</v>
      </c>
      <c r="D794" s="2806" t="s">
        <v>4020</v>
      </c>
      <c r="E794" s="3517">
        <f t="shared" si="131"/>
        <v>1</v>
      </c>
      <c r="F794" s="667" t="s">
        <v>21</v>
      </c>
      <c r="G794" s="3517">
        <f t="shared" si="132"/>
        <v>1</v>
      </c>
      <c r="H794" s="667">
        <v>3</v>
      </c>
      <c r="I794" s="3517">
        <f t="shared" si="133"/>
        <v>1</v>
      </c>
      <c r="J794" s="667"/>
      <c r="K794" s="3517">
        <f t="shared" si="134"/>
        <v>1</v>
      </c>
      <c r="L794" s="667"/>
      <c r="M794" s="3517">
        <f t="shared" si="135"/>
        <v>1</v>
      </c>
      <c r="N794" s="667"/>
      <c r="O794" s="3517">
        <f t="shared" si="136"/>
        <v>1</v>
      </c>
      <c r="P794" s="667" t="s">
        <v>3408</v>
      </c>
      <c r="Q794" s="3517">
        <f t="shared" si="137"/>
        <v>1</v>
      </c>
      <c r="R794" s="3518">
        <f t="shared" ca="1" si="138"/>
        <v>14190</v>
      </c>
      <c r="S794" s="955">
        <f t="shared" ca="1" si="139"/>
        <v>71</v>
      </c>
    </row>
    <row r="795" spans="1:19">
      <c r="A795" s="3520" t="str">
        <f>面积表!D790</f>
        <v>306</v>
      </c>
      <c r="B795" s="54">
        <f>面积表!E790</f>
        <v>50.33</v>
      </c>
      <c r="C795" s="3517">
        <f t="shared" si="130"/>
        <v>1</v>
      </c>
      <c r="D795" s="2806" t="s">
        <v>4020</v>
      </c>
      <c r="E795" s="3517">
        <f t="shared" si="131"/>
        <v>1</v>
      </c>
      <c r="F795" s="667" t="s">
        <v>21</v>
      </c>
      <c r="G795" s="3517">
        <f t="shared" si="132"/>
        <v>1</v>
      </c>
      <c r="H795" s="667">
        <v>3</v>
      </c>
      <c r="I795" s="3517">
        <f t="shared" si="133"/>
        <v>1</v>
      </c>
      <c r="J795" s="667"/>
      <c r="K795" s="3517">
        <f t="shared" si="134"/>
        <v>1</v>
      </c>
      <c r="L795" s="667"/>
      <c r="M795" s="3517">
        <f t="shared" si="135"/>
        <v>1</v>
      </c>
      <c r="N795" s="667"/>
      <c r="O795" s="3517">
        <f t="shared" si="136"/>
        <v>1</v>
      </c>
      <c r="P795" s="667" t="s">
        <v>3408</v>
      </c>
      <c r="Q795" s="3517">
        <f t="shared" si="137"/>
        <v>1</v>
      </c>
      <c r="R795" s="3518">
        <f t="shared" ca="1" si="138"/>
        <v>14190</v>
      </c>
      <c r="S795" s="955">
        <f t="shared" ca="1" si="139"/>
        <v>71</v>
      </c>
    </row>
    <row r="796" spans="1:19">
      <c r="A796" s="3520" t="str">
        <f>面积表!D791</f>
        <v>307</v>
      </c>
      <c r="B796" s="54">
        <f>面积表!E791</f>
        <v>50.33</v>
      </c>
      <c r="C796" s="3517">
        <f t="shared" si="130"/>
        <v>1</v>
      </c>
      <c r="D796" s="2806" t="s">
        <v>4020</v>
      </c>
      <c r="E796" s="3517">
        <f t="shared" si="131"/>
        <v>1</v>
      </c>
      <c r="F796" s="667" t="s">
        <v>21</v>
      </c>
      <c r="G796" s="3517">
        <f t="shared" si="132"/>
        <v>1</v>
      </c>
      <c r="H796" s="667">
        <v>3</v>
      </c>
      <c r="I796" s="3517">
        <f t="shared" si="133"/>
        <v>1</v>
      </c>
      <c r="J796" s="667"/>
      <c r="K796" s="3517">
        <f t="shared" si="134"/>
        <v>1</v>
      </c>
      <c r="L796" s="667"/>
      <c r="M796" s="3517">
        <f t="shared" si="135"/>
        <v>1</v>
      </c>
      <c r="N796" s="667"/>
      <c r="O796" s="3517">
        <f t="shared" si="136"/>
        <v>1</v>
      </c>
      <c r="P796" s="667" t="s">
        <v>3408</v>
      </c>
      <c r="Q796" s="3517">
        <f t="shared" si="137"/>
        <v>1</v>
      </c>
      <c r="R796" s="3518">
        <f t="shared" ca="1" si="138"/>
        <v>14190</v>
      </c>
      <c r="S796" s="955">
        <f t="shared" ca="1" si="139"/>
        <v>71</v>
      </c>
    </row>
    <row r="797" spans="1:19">
      <c r="A797" s="3520">
        <f>面积表!D792</f>
        <v>308</v>
      </c>
      <c r="B797" s="54">
        <f>面积表!E792</f>
        <v>50.33</v>
      </c>
      <c r="C797" s="3517">
        <f t="shared" si="130"/>
        <v>1</v>
      </c>
      <c r="D797" s="2806" t="s">
        <v>4020</v>
      </c>
      <c r="E797" s="3517">
        <f t="shared" si="131"/>
        <v>1</v>
      </c>
      <c r="F797" s="667" t="s">
        <v>21</v>
      </c>
      <c r="G797" s="3517">
        <f t="shared" si="132"/>
        <v>1</v>
      </c>
      <c r="H797" s="667">
        <v>3</v>
      </c>
      <c r="I797" s="3517">
        <f t="shared" si="133"/>
        <v>1</v>
      </c>
      <c r="J797" s="667"/>
      <c r="K797" s="3517">
        <f t="shared" si="134"/>
        <v>1</v>
      </c>
      <c r="L797" s="667"/>
      <c r="M797" s="3517">
        <f t="shared" si="135"/>
        <v>1</v>
      </c>
      <c r="N797" s="667"/>
      <c r="O797" s="3517">
        <f t="shared" si="136"/>
        <v>1</v>
      </c>
      <c r="P797" s="667" t="s">
        <v>3408</v>
      </c>
      <c r="Q797" s="3517">
        <f t="shared" si="137"/>
        <v>1</v>
      </c>
      <c r="R797" s="3518">
        <f t="shared" ca="1" si="138"/>
        <v>14190</v>
      </c>
      <c r="S797" s="955">
        <f t="shared" ca="1" si="139"/>
        <v>71</v>
      </c>
    </row>
    <row r="798" spans="1:19">
      <c r="A798" s="3520" t="str">
        <f>面积表!D793</f>
        <v>309</v>
      </c>
      <c r="B798" s="54">
        <f>面积表!E793</f>
        <v>50.33</v>
      </c>
      <c r="C798" s="3517">
        <f t="shared" si="130"/>
        <v>1</v>
      </c>
      <c r="D798" s="2806" t="s">
        <v>4020</v>
      </c>
      <c r="E798" s="3517">
        <f t="shared" si="131"/>
        <v>1</v>
      </c>
      <c r="F798" s="667" t="s">
        <v>21</v>
      </c>
      <c r="G798" s="3517">
        <f t="shared" si="132"/>
        <v>1</v>
      </c>
      <c r="H798" s="667">
        <v>3</v>
      </c>
      <c r="I798" s="3517">
        <f t="shared" si="133"/>
        <v>1</v>
      </c>
      <c r="J798" s="667"/>
      <c r="K798" s="3517">
        <f t="shared" si="134"/>
        <v>1</v>
      </c>
      <c r="L798" s="667"/>
      <c r="M798" s="3517">
        <f t="shared" si="135"/>
        <v>1</v>
      </c>
      <c r="N798" s="667"/>
      <c r="O798" s="3517">
        <f t="shared" si="136"/>
        <v>1</v>
      </c>
      <c r="P798" s="667" t="s">
        <v>3408</v>
      </c>
      <c r="Q798" s="3517">
        <f t="shared" si="137"/>
        <v>1</v>
      </c>
      <c r="R798" s="3518">
        <f t="shared" ca="1" si="138"/>
        <v>14190</v>
      </c>
      <c r="S798" s="955">
        <f t="shared" ca="1" si="139"/>
        <v>71</v>
      </c>
    </row>
    <row r="799" spans="1:19">
      <c r="A799" s="3520" t="str">
        <f>面积表!D794</f>
        <v>310</v>
      </c>
      <c r="B799" s="54">
        <f>面积表!E794</f>
        <v>50.33</v>
      </c>
      <c r="C799" s="3517">
        <f t="shared" si="130"/>
        <v>1</v>
      </c>
      <c r="D799" s="2806" t="s">
        <v>4020</v>
      </c>
      <c r="E799" s="3517">
        <f t="shared" si="131"/>
        <v>1</v>
      </c>
      <c r="F799" s="667" t="s">
        <v>21</v>
      </c>
      <c r="G799" s="3517">
        <f t="shared" si="132"/>
        <v>1</v>
      </c>
      <c r="H799" s="667">
        <v>3</v>
      </c>
      <c r="I799" s="3517">
        <f t="shared" si="133"/>
        <v>1</v>
      </c>
      <c r="J799" s="667"/>
      <c r="K799" s="3517">
        <f t="shared" si="134"/>
        <v>1</v>
      </c>
      <c r="L799" s="667"/>
      <c r="M799" s="3517">
        <f t="shared" si="135"/>
        <v>1</v>
      </c>
      <c r="N799" s="667"/>
      <c r="O799" s="3517">
        <f t="shared" si="136"/>
        <v>1</v>
      </c>
      <c r="P799" s="667" t="s">
        <v>3408</v>
      </c>
      <c r="Q799" s="3517">
        <f t="shared" si="137"/>
        <v>1</v>
      </c>
      <c r="R799" s="3518">
        <f t="shared" ca="1" si="138"/>
        <v>14190</v>
      </c>
      <c r="S799" s="955">
        <f t="shared" ca="1" si="139"/>
        <v>71</v>
      </c>
    </row>
    <row r="800" spans="1:19">
      <c r="A800" s="3520" t="str">
        <f>面积表!D795</f>
        <v>311</v>
      </c>
      <c r="B800" s="54">
        <f>面积表!E795</f>
        <v>50.33</v>
      </c>
      <c r="C800" s="3517">
        <f t="shared" si="130"/>
        <v>1</v>
      </c>
      <c r="D800" s="2806" t="s">
        <v>4020</v>
      </c>
      <c r="E800" s="3517">
        <f t="shared" si="131"/>
        <v>1</v>
      </c>
      <c r="F800" s="667" t="s">
        <v>21</v>
      </c>
      <c r="G800" s="3517">
        <f t="shared" si="132"/>
        <v>1</v>
      </c>
      <c r="H800" s="667">
        <v>3</v>
      </c>
      <c r="I800" s="3517">
        <f t="shared" si="133"/>
        <v>1</v>
      </c>
      <c r="J800" s="667"/>
      <c r="K800" s="3517">
        <f t="shared" si="134"/>
        <v>1</v>
      </c>
      <c r="L800" s="667"/>
      <c r="M800" s="3517">
        <f t="shared" si="135"/>
        <v>1</v>
      </c>
      <c r="N800" s="667"/>
      <c r="O800" s="3517">
        <f t="shared" si="136"/>
        <v>1</v>
      </c>
      <c r="P800" s="667" t="s">
        <v>3408</v>
      </c>
      <c r="Q800" s="3517">
        <f t="shared" si="137"/>
        <v>1</v>
      </c>
      <c r="R800" s="3518">
        <f t="shared" ca="1" si="138"/>
        <v>14190</v>
      </c>
      <c r="S800" s="955">
        <f t="shared" ca="1" si="139"/>
        <v>71</v>
      </c>
    </row>
    <row r="801" spans="1:19">
      <c r="A801" s="3520" t="str">
        <f>面积表!D796</f>
        <v>312</v>
      </c>
      <c r="B801" s="54">
        <f>面积表!E796</f>
        <v>50.33</v>
      </c>
      <c r="C801" s="3517">
        <f t="shared" si="130"/>
        <v>1</v>
      </c>
      <c r="D801" s="2806" t="s">
        <v>4020</v>
      </c>
      <c r="E801" s="3517">
        <f t="shared" si="131"/>
        <v>1</v>
      </c>
      <c r="F801" s="667" t="s">
        <v>21</v>
      </c>
      <c r="G801" s="3517">
        <f t="shared" si="132"/>
        <v>1</v>
      </c>
      <c r="H801" s="667">
        <v>3</v>
      </c>
      <c r="I801" s="3517">
        <f t="shared" si="133"/>
        <v>1</v>
      </c>
      <c r="J801" s="667"/>
      <c r="K801" s="3517">
        <f t="shared" si="134"/>
        <v>1</v>
      </c>
      <c r="L801" s="667"/>
      <c r="M801" s="3517">
        <f t="shared" si="135"/>
        <v>1</v>
      </c>
      <c r="N801" s="667"/>
      <c r="O801" s="3517">
        <f t="shared" si="136"/>
        <v>1</v>
      </c>
      <c r="P801" s="667" t="s">
        <v>3408</v>
      </c>
      <c r="Q801" s="3517">
        <f t="shared" si="137"/>
        <v>1</v>
      </c>
      <c r="R801" s="3518">
        <f t="shared" ca="1" si="138"/>
        <v>14190</v>
      </c>
      <c r="S801" s="955">
        <f t="shared" ca="1" si="139"/>
        <v>71</v>
      </c>
    </row>
    <row r="802" spans="1:19">
      <c r="A802" s="3520" t="str">
        <f>面积表!D797</f>
        <v>313</v>
      </c>
      <c r="B802" s="54">
        <f>面积表!E797</f>
        <v>50.33</v>
      </c>
      <c r="C802" s="3517">
        <f t="shared" si="130"/>
        <v>1</v>
      </c>
      <c r="D802" s="2806" t="s">
        <v>4020</v>
      </c>
      <c r="E802" s="3517">
        <f t="shared" si="131"/>
        <v>1</v>
      </c>
      <c r="F802" s="667" t="s">
        <v>21</v>
      </c>
      <c r="G802" s="3517">
        <f t="shared" si="132"/>
        <v>1</v>
      </c>
      <c r="H802" s="667">
        <v>3</v>
      </c>
      <c r="I802" s="3517">
        <f t="shared" si="133"/>
        <v>1</v>
      </c>
      <c r="J802" s="667"/>
      <c r="K802" s="3517">
        <f t="shared" si="134"/>
        <v>1</v>
      </c>
      <c r="L802" s="667"/>
      <c r="M802" s="3517">
        <f t="shared" si="135"/>
        <v>1</v>
      </c>
      <c r="N802" s="667"/>
      <c r="O802" s="3517">
        <f t="shared" si="136"/>
        <v>1</v>
      </c>
      <c r="P802" s="667" t="s">
        <v>3408</v>
      </c>
      <c r="Q802" s="3517">
        <f t="shared" si="137"/>
        <v>1</v>
      </c>
      <c r="R802" s="3518">
        <f t="shared" ca="1" si="138"/>
        <v>14190</v>
      </c>
      <c r="S802" s="955">
        <f t="shared" ca="1" si="139"/>
        <v>71</v>
      </c>
    </row>
    <row r="803" spans="1:19">
      <c r="A803" s="3520" t="str">
        <f>面积表!D798</f>
        <v>314</v>
      </c>
      <c r="B803" s="54">
        <f>面积表!E798</f>
        <v>50.33</v>
      </c>
      <c r="C803" s="3517">
        <f t="shared" si="130"/>
        <v>1</v>
      </c>
      <c r="D803" s="2806" t="s">
        <v>4020</v>
      </c>
      <c r="E803" s="3517">
        <f t="shared" si="131"/>
        <v>1</v>
      </c>
      <c r="F803" s="667" t="s">
        <v>21</v>
      </c>
      <c r="G803" s="3517">
        <f t="shared" si="132"/>
        <v>1</v>
      </c>
      <c r="H803" s="667">
        <v>3</v>
      </c>
      <c r="I803" s="3517">
        <f t="shared" si="133"/>
        <v>1</v>
      </c>
      <c r="J803" s="667"/>
      <c r="K803" s="3517">
        <f t="shared" si="134"/>
        <v>1</v>
      </c>
      <c r="L803" s="667"/>
      <c r="M803" s="3517">
        <f t="shared" si="135"/>
        <v>1</v>
      </c>
      <c r="N803" s="667"/>
      <c r="O803" s="3517">
        <f t="shared" si="136"/>
        <v>1</v>
      </c>
      <c r="P803" s="667" t="s">
        <v>3408</v>
      </c>
      <c r="Q803" s="3517">
        <f t="shared" si="137"/>
        <v>1</v>
      </c>
      <c r="R803" s="3518">
        <f t="shared" ca="1" si="138"/>
        <v>14190</v>
      </c>
      <c r="S803" s="955">
        <f t="shared" ca="1" si="139"/>
        <v>71</v>
      </c>
    </row>
    <row r="804" spans="1:19">
      <c r="A804" s="3520" t="str">
        <f>面积表!D799</f>
        <v>315</v>
      </c>
      <c r="B804" s="54">
        <f>面积表!E799</f>
        <v>50.33</v>
      </c>
      <c r="C804" s="3517">
        <f t="shared" si="130"/>
        <v>1</v>
      </c>
      <c r="D804" s="2806" t="s">
        <v>4020</v>
      </c>
      <c r="E804" s="3517">
        <f t="shared" si="131"/>
        <v>1</v>
      </c>
      <c r="F804" s="667" t="s">
        <v>21</v>
      </c>
      <c r="G804" s="3517">
        <f t="shared" si="132"/>
        <v>1</v>
      </c>
      <c r="H804" s="667">
        <v>3</v>
      </c>
      <c r="I804" s="3517">
        <f t="shared" si="133"/>
        <v>1</v>
      </c>
      <c r="J804" s="667"/>
      <c r="K804" s="3517">
        <f t="shared" si="134"/>
        <v>1</v>
      </c>
      <c r="L804" s="667"/>
      <c r="M804" s="3517">
        <f t="shared" si="135"/>
        <v>1</v>
      </c>
      <c r="N804" s="667"/>
      <c r="O804" s="3517">
        <f t="shared" si="136"/>
        <v>1</v>
      </c>
      <c r="P804" s="667" t="s">
        <v>3408</v>
      </c>
      <c r="Q804" s="3517">
        <f t="shared" si="137"/>
        <v>1</v>
      </c>
      <c r="R804" s="3518">
        <f t="shared" ca="1" si="138"/>
        <v>14190</v>
      </c>
      <c r="S804" s="955">
        <f t="shared" ca="1" si="139"/>
        <v>71</v>
      </c>
    </row>
    <row r="805" spans="1:19">
      <c r="A805" s="3520">
        <f>面积表!D800</f>
        <v>316</v>
      </c>
      <c r="B805" s="54">
        <f>面积表!E800</f>
        <v>69.77</v>
      </c>
      <c r="C805" s="3517">
        <f t="shared" si="130"/>
        <v>1.01</v>
      </c>
      <c r="D805" s="2806" t="s">
        <v>4020</v>
      </c>
      <c r="E805" s="3517">
        <f t="shared" si="131"/>
        <v>1</v>
      </c>
      <c r="F805" s="667" t="s">
        <v>21</v>
      </c>
      <c r="G805" s="3517">
        <f t="shared" si="132"/>
        <v>1</v>
      </c>
      <c r="H805" s="667">
        <v>3</v>
      </c>
      <c r="I805" s="3517">
        <f t="shared" si="133"/>
        <v>1</v>
      </c>
      <c r="J805" s="667"/>
      <c r="K805" s="3517">
        <f t="shared" si="134"/>
        <v>1</v>
      </c>
      <c r="L805" s="667"/>
      <c r="M805" s="3517">
        <f t="shared" si="135"/>
        <v>1</v>
      </c>
      <c r="N805" s="667"/>
      <c r="O805" s="3517">
        <f t="shared" si="136"/>
        <v>1</v>
      </c>
      <c r="P805" s="667" t="s">
        <v>3408</v>
      </c>
      <c r="Q805" s="3517">
        <f t="shared" si="137"/>
        <v>1</v>
      </c>
      <c r="R805" s="3518">
        <f t="shared" ca="1" si="138"/>
        <v>14332</v>
      </c>
      <c r="S805" s="955">
        <f t="shared" ca="1" si="139"/>
        <v>100</v>
      </c>
    </row>
    <row r="806" spans="1:19">
      <c r="A806" s="3520">
        <f>面积表!D801</f>
        <v>317</v>
      </c>
      <c r="B806" s="54">
        <f>面积表!E801</f>
        <v>38.65</v>
      </c>
      <c r="C806" s="3517">
        <f t="shared" si="130"/>
        <v>1</v>
      </c>
      <c r="D806" s="2806" t="s">
        <v>4020</v>
      </c>
      <c r="E806" s="3517">
        <f t="shared" si="131"/>
        <v>1</v>
      </c>
      <c r="F806" s="667" t="s">
        <v>21</v>
      </c>
      <c r="G806" s="3517">
        <f t="shared" si="132"/>
        <v>1</v>
      </c>
      <c r="H806" s="667">
        <v>3</v>
      </c>
      <c r="I806" s="3517">
        <f t="shared" si="133"/>
        <v>1</v>
      </c>
      <c r="J806" s="667"/>
      <c r="K806" s="3517">
        <f t="shared" si="134"/>
        <v>1</v>
      </c>
      <c r="L806" s="667"/>
      <c r="M806" s="3517">
        <f t="shared" si="135"/>
        <v>1</v>
      </c>
      <c r="N806" s="667"/>
      <c r="O806" s="3517">
        <f t="shared" si="136"/>
        <v>1</v>
      </c>
      <c r="P806" s="667" t="s">
        <v>3408</v>
      </c>
      <c r="Q806" s="3517">
        <f t="shared" si="137"/>
        <v>1</v>
      </c>
      <c r="R806" s="3518">
        <f t="shared" ca="1" si="138"/>
        <v>14190</v>
      </c>
      <c r="S806" s="955">
        <f t="shared" ca="1" si="139"/>
        <v>55</v>
      </c>
    </row>
    <row r="807" spans="1:19">
      <c r="A807" s="3520">
        <f>面积表!D802</f>
        <v>318</v>
      </c>
      <c r="B807" s="54">
        <f>面积表!E802</f>
        <v>41.99</v>
      </c>
      <c r="C807" s="3517">
        <f t="shared" si="130"/>
        <v>1</v>
      </c>
      <c r="D807" s="2806" t="s">
        <v>4020</v>
      </c>
      <c r="E807" s="3517">
        <f t="shared" si="131"/>
        <v>1</v>
      </c>
      <c r="F807" s="667" t="s">
        <v>21</v>
      </c>
      <c r="G807" s="3517">
        <f t="shared" si="132"/>
        <v>1</v>
      </c>
      <c r="H807" s="667">
        <v>3</v>
      </c>
      <c r="I807" s="3517">
        <f t="shared" si="133"/>
        <v>1</v>
      </c>
      <c r="J807" s="667"/>
      <c r="K807" s="3517">
        <f t="shared" si="134"/>
        <v>1</v>
      </c>
      <c r="L807" s="667"/>
      <c r="M807" s="3517">
        <f t="shared" si="135"/>
        <v>1</v>
      </c>
      <c r="N807" s="667"/>
      <c r="O807" s="3517">
        <f t="shared" si="136"/>
        <v>1</v>
      </c>
      <c r="P807" s="667" t="s">
        <v>3408</v>
      </c>
      <c r="Q807" s="3517">
        <f t="shared" si="137"/>
        <v>1</v>
      </c>
      <c r="R807" s="3518">
        <f t="shared" ca="1" si="138"/>
        <v>14190</v>
      </c>
      <c r="S807" s="955">
        <f t="shared" ca="1" si="139"/>
        <v>60</v>
      </c>
    </row>
    <row r="808" spans="1:19">
      <c r="A808" s="3520">
        <f>面积表!D803</f>
        <v>319</v>
      </c>
      <c r="B808" s="54">
        <f>面积表!E803</f>
        <v>44.72</v>
      </c>
      <c r="C808" s="3517">
        <f t="shared" si="130"/>
        <v>1</v>
      </c>
      <c r="D808" s="2806" t="s">
        <v>4020</v>
      </c>
      <c r="E808" s="3517">
        <f t="shared" si="131"/>
        <v>1</v>
      </c>
      <c r="F808" s="667" t="s">
        <v>21</v>
      </c>
      <c r="G808" s="3517">
        <f t="shared" si="132"/>
        <v>1</v>
      </c>
      <c r="H808" s="667">
        <v>3</v>
      </c>
      <c r="I808" s="3517">
        <f t="shared" si="133"/>
        <v>1</v>
      </c>
      <c r="J808" s="667"/>
      <c r="K808" s="3517">
        <f t="shared" si="134"/>
        <v>1</v>
      </c>
      <c r="L808" s="667"/>
      <c r="M808" s="3517">
        <f t="shared" si="135"/>
        <v>1</v>
      </c>
      <c r="N808" s="667"/>
      <c r="O808" s="3517">
        <f t="shared" si="136"/>
        <v>1</v>
      </c>
      <c r="P808" s="667" t="s">
        <v>3408</v>
      </c>
      <c r="Q808" s="3517">
        <f t="shared" si="137"/>
        <v>1</v>
      </c>
      <c r="R808" s="3518">
        <f t="shared" ca="1" si="138"/>
        <v>14190</v>
      </c>
      <c r="S808" s="955">
        <f t="shared" ca="1" si="139"/>
        <v>63</v>
      </c>
    </row>
    <row r="809" spans="1:19">
      <c r="A809" s="3520">
        <f>面积表!D804</f>
        <v>320</v>
      </c>
      <c r="B809" s="54">
        <f>面积表!E804</f>
        <v>46.83</v>
      </c>
      <c r="C809" s="3517">
        <f t="shared" si="130"/>
        <v>1</v>
      </c>
      <c r="D809" s="2806" t="s">
        <v>4020</v>
      </c>
      <c r="E809" s="3517">
        <f t="shared" si="131"/>
        <v>1</v>
      </c>
      <c r="F809" s="667" t="s">
        <v>21</v>
      </c>
      <c r="G809" s="3517">
        <f t="shared" si="132"/>
        <v>1</v>
      </c>
      <c r="H809" s="667">
        <v>3</v>
      </c>
      <c r="I809" s="3517">
        <f t="shared" si="133"/>
        <v>1</v>
      </c>
      <c r="J809" s="667"/>
      <c r="K809" s="3517">
        <f t="shared" si="134"/>
        <v>1</v>
      </c>
      <c r="L809" s="667"/>
      <c r="M809" s="3517">
        <f t="shared" si="135"/>
        <v>1</v>
      </c>
      <c r="N809" s="667"/>
      <c r="O809" s="3517">
        <f t="shared" si="136"/>
        <v>1</v>
      </c>
      <c r="P809" s="667" t="s">
        <v>3408</v>
      </c>
      <c r="Q809" s="3517">
        <f t="shared" si="137"/>
        <v>1</v>
      </c>
      <c r="R809" s="3518">
        <f t="shared" ca="1" si="138"/>
        <v>14190</v>
      </c>
      <c r="S809" s="955">
        <f t="shared" ca="1" si="139"/>
        <v>66</v>
      </c>
    </row>
    <row r="810" spans="1:19">
      <c r="A810" s="3520" t="str">
        <f>面积表!D805</f>
        <v>321</v>
      </c>
      <c r="B810" s="54">
        <f>面积表!E805</f>
        <v>48.33</v>
      </c>
      <c r="C810" s="3517">
        <f t="shared" si="130"/>
        <v>1</v>
      </c>
      <c r="D810" s="2806" t="s">
        <v>4020</v>
      </c>
      <c r="E810" s="3517">
        <f t="shared" si="131"/>
        <v>1</v>
      </c>
      <c r="F810" s="667" t="s">
        <v>21</v>
      </c>
      <c r="G810" s="3517">
        <f t="shared" si="132"/>
        <v>1</v>
      </c>
      <c r="H810" s="667">
        <v>3</v>
      </c>
      <c r="I810" s="3517">
        <f t="shared" si="133"/>
        <v>1</v>
      </c>
      <c r="J810" s="667"/>
      <c r="K810" s="3517">
        <f t="shared" si="134"/>
        <v>1</v>
      </c>
      <c r="L810" s="667"/>
      <c r="M810" s="3517">
        <f t="shared" si="135"/>
        <v>1</v>
      </c>
      <c r="N810" s="667"/>
      <c r="O810" s="3517">
        <f t="shared" si="136"/>
        <v>1</v>
      </c>
      <c r="P810" s="667" t="s">
        <v>3408</v>
      </c>
      <c r="Q810" s="3517">
        <f t="shared" si="137"/>
        <v>1</v>
      </c>
      <c r="R810" s="3518">
        <f t="shared" ca="1" si="138"/>
        <v>14190</v>
      </c>
      <c r="S810" s="955">
        <f t="shared" ca="1" si="139"/>
        <v>69</v>
      </c>
    </row>
    <row r="811" spans="1:19">
      <c r="A811" s="3520" t="str">
        <f>面积表!D806</f>
        <v>322</v>
      </c>
      <c r="B811" s="54">
        <f>面积表!E806</f>
        <v>49.3</v>
      </c>
      <c r="C811" s="3517">
        <f t="shared" si="130"/>
        <v>1</v>
      </c>
      <c r="D811" s="2806" t="s">
        <v>4020</v>
      </c>
      <c r="E811" s="3517">
        <f t="shared" si="131"/>
        <v>1</v>
      </c>
      <c r="F811" s="667" t="s">
        <v>21</v>
      </c>
      <c r="G811" s="3517">
        <f t="shared" si="132"/>
        <v>1</v>
      </c>
      <c r="H811" s="667">
        <v>3</v>
      </c>
      <c r="I811" s="3517">
        <f t="shared" si="133"/>
        <v>1</v>
      </c>
      <c r="J811" s="667"/>
      <c r="K811" s="3517">
        <f t="shared" si="134"/>
        <v>1</v>
      </c>
      <c r="L811" s="667"/>
      <c r="M811" s="3517">
        <f t="shared" si="135"/>
        <v>1</v>
      </c>
      <c r="N811" s="667"/>
      <c r="O811" s="3517">
        <f t="shared" si="136"/>
        <v>1</v>
      </c>
      <c r="P811" s="667" t="s">
        <v>3408</v>
      </c>
      <c r="Q811" s="3517">
        <f t="shared" si="137"/>
        <v>1</v>
      </c>
      <c r="R811" s="3518">
        <f t="shared" ca="1" si="138"/>
        <v>14190</v>
      </c>
      <c r="S811" s="955">
        <f t="shared" ca="1" si="139"/>
        <v>70</v>
      </c>
    </row>
    <row r="812" spans="1:19">
      <c r="A812" s="3520" t="str">
        <f>面积表!D807</f>
        <v>323</v>
      </c>
      <c r="B812" s="54">
        <f>面积表!E807</f>
        <v>49.59</v>
      </c>
      <c r="C812" s="3517">
        <f t="shared" si="130"/>
        <v>1</v>
      </c>
      <c r="D812" s="2806" t="s">
        <v>4020</v>
      </c>
      <c r="E812" s="3517">
        <f t="shared" si="131"/>
        <v>1</v>
      </c>
      <c r="F812" s="667" t="s">
        <v>21</v>
      </c>
      <c r="G812" s="3517">
        <f t="shared" si="132"/>
        <v>1</v>
      </c>
      <c r="H812" s="667">
        <v>3</v>
      </c>
      <c r="I812" s="3517">
        <f t="shared" si="133"/>
        <v>1</v>
      </c>
      <c r="J812" s="667"/>
      <c r="K812" s="3517">
        <f t="shared" si="134"/>
        <v>1</v>
      </c>
      <c r="L812" s="667"/>
      <c r="M812" s="3517">
        <f t="shared" si="135"/>
        <v>1</v>
      </c>
      <c r="N812" s="667"/>
      <c r="O812" s="3517">
        <f t="shared" si="136"/>
        <v>1</v>
      </c>
      <c r="P812" s="667" t="s">
        <v>3408</v>
      </c>
      <c r="Q812" s="3517">
        <f t="shared" si="137"/>
        <v>1</v>
      </c>
      <c r="R812" s="3518">
        <f t="shared" ca="1" si="138"/>
        <v>14190</v>
      </c>
      <c r="S812" s="955">
        <f t="shared" ca="1" si="139"/>
        <v>70</v>
      </c>
    </row>
    <row r="813" spans="1:19">
      <c r="A813" s="3520" t="str">
        <f>面积表!D808</f>
        <v>324</v>
      </c>
      <c r="B813" s="54">
        <f>面积表!E808</f>
        <v>49.28</v>
      </c>
      <c r="C813" s="3517">
        <f t="shared" si="130"/>
        <v>1</v>
      </c>
      <c r="D813" s="2806" t="s">
        <v>4020</v>
      </c>
      <c r="E813" s="3517">
        <f t="shared" si="131"/>
        <v>1</v>
      </c>
      <c r="F813" s="667" t="s">
        <v>21</v>
      </c>
      <c r="G813" s="3517">
        <f t="shared" si="132"/>
        <v>1</v>
      </c>
      <c r="H813" s="667">
        <v>3</v>
      </c>
      <c r="I813" s="3517">
        <f t="shared" si="133"/>
        <v>1</v>
      </c>
      <c r="J813" s="667"/>
      <c r="K813" s="3517">
        <f t="shared" si="134"/>
        <v>1</v>
      </c>
      <c r="L813" s="667"/>
      <c r="M813" s="3517">
        <f t="shared" si="135"/>
        <v>1</v>
      </c>
      <c r="N813" s="667"/>
      <c r="O813" s="3517">
        <f t="shared" si="136"/>
        <v>1</v>
      </c>
      <c r="P813" s="667" t="s">
        <v>3408</v>
      </c>
      <c r="Q813" s="3517">
        <f t="shared" si="137"/>
        <v>1</v>
      </c>
      <c r="R813" s="3518">
        <f t="shared" ca="1" si="138"/>
        <v>14190</v>
      </c>
      <c r="S813" s="955">
        <f t="shared" ca="1" si="139"/>
        <v>70</v>
      </c>
    </row>
    <row r="814" spans="1:19">
      <c r="A814" s="3520" t="str">
        <f>面积表!D809</f>
        <v>325</v>
      </c>
      <c r="B814" s="54">
        <f>面积表!E809</f>
        <v>48.41</v>
      </c>
      <c r="C814" s="3517">
        <f t="shared" si="130"/>
        <v>1</v>
      </c>
      <c r="D814" s="2806" t="s">
        <v>4020</v>
      </c>
      <c r="E814" s="3517">
        <f t="shared" si="131"/>
        <v>1</v>
      </c>
      <c r="F814" s="667" t="s">
        <v>21</v>
      </c>
      <c r="G814" s="3517">
        <f t="shared" si="132"/>
        <v>1</v>
      </c>
      <c r="H814" s="667">
        <v>3</v>
      </c>
      <c r="I814" s="3517">
        <f t="shared" si="133"/>
        <v>1</v>
      </c>
      <c r="J814" s="667"/>
      <c r="K814" s="3517">
        <f t="shared" si="134"/>
        <v>1</v>
      </c>
      <c r="L814" s="667"/>
      <c r="M814" s="3517">
        <f t="shared" si="135"/>
        <v>1</v>
      </c>
      <c r="N814" s="667"/>
      <c r="O814" s="3517">
        <f t="shared" si="136"/>
        <v>1</v>
      </c>
      <c r="P814" s="667" t="s">
        <v>3408</v>
      </c>
      <c r="Q814" s="3517">
        <f t="shared" si="137"/>
        <v>1</v>
      </c>
      <c r="R814" s="3518">
        <f t="shared" ca="1" si="138"/>
        <v>14190</v>
      </c>
      <c r="S814" s="955">
        <f t="shared" ca="1" si="139"/>
        <v>69</v>
      </c>
    </row>
    <row r="815" spans="1:19">
      <c r="A815" s="3520" t="str">
        <f>面积表!D810</f>
        <v>326</v>
      </c>
      <c r="B815" s="54">
        <f>面积表!E810</f>
        <v>47.44</v>
      </c>
      <c r="C815" s="3517">
        <f t="shared" si="130"/>
        <v>1</v>
      </c>
      <c r="D815" s="2806" t="s">
        <v>4020</v>
      </c>
      <c r="E815" s="3517">
        <f t="shared" si="131"/>
        <v>1</v>
      </c>
      <c r="F815" s="667" t="s">
        <v>21</v>
      </c>
      <c r="G815" s="3517">
        <f t="shared" si="132"/>
        <v>1</v>
      </c>
      <c r="H815" s="667">
        <v>3</v>
      </c>
      <c r="I815" s="3517">
        <f t="shared" si="133"/>
        <v>1</v>
      </c>
      <c r="J815" s="667"/>
      <c r="K815" s="3517">
        <f t="shared" si="134"/>
        <v>1</v>
      </c>
      <c r="L815" s="667"/>
      <c r="M815" s="3517">
        <f t="shared" si="135"/>
        <v>1</v>
      </c>
      <c r="N815" s="667"/>
      <c r="O815" s="3517">
        <f t="shared" si="136"/>
        <v>1</v>
      </c>
      <c r="P815" s="667" t="s">
        <v>3408</v>
      </c>
      <c r="Q815" s="3517">
        <f t="shared" si="137"/>
        <v>1</v>
      </c>
      <c r="R815" s="3518">
        <f t="shared" ca="1" si="138"/>
        <v>14190</v>
      </c>
      <c r="S815" s="955">
        <f t="shared" ca="1" si="139"/>
        <v>67</v>
      </c>
    </row>
    <row r="816" spans="1:19">
      <c r="A816" s="3520">
        <f>面积表!D811</f>
        <v>401</v>
      </c>
      <c r="B816" s="54">
        <f>面积表!E811</f>
        <v>52.2</v>
      </c>
      <c r="C816" s="3517">
        <f t="shared" si="130"/>
        <v>1</v>
      </c>
      <c r="D816" s="2806" t="s">
        <v>4020</v>
      </c>
      <c r="E816" s="3517">
        <f t="shared" si="131"/>
        <v>1</v>
      </c>
      <c r="F816" s="667" t="s">
        <v>21</v>
      </c>
      <c r="G816" s="3517">
        <f t="shared" si="132"/>
        <v>1</v>
      </c>
      <c r="H816" s="667">
        <v>3</v>
      </c>
      <c r="I816" s="3517">
        <f t="shared" si="133"/>
        <v>1</v>
      </c>
      <c r="J816" s="667"/>
      <c r="K816" s="3517">
        <f t="shared" si="134"/>
        <v>1</v>
      </c>
      <c r="L816" s="667"/>
      <c r="M816" s="3517">
        <f t="shared" si="135"/>
        <v>1</v>
      </c>
      <c r="N816" s="667"/>
      <c r="O816" s="3517">
        <f t="shared" si="136"/>
        <v>1</v>
      </c>
      <c r="P816" s="667" t="s">
        <v>3408</v>
      </c>
      <c r="Q816" s="3517">
        <f t="shared" si="137"/>
        <v>1</v>
      </c>
      <c r="R816" s="3518">
        <f t="shared" ca="1" si="138"/>
        <v>14190</v>
      </c>
      <c r="S816" s="955">
        <f t="shared" ca="1" si="139"/>
        <v>74</v>
      </c>
    </row>
    <row r="817" spans="1:19">
      <c r="A817" s="3520">
        <f>面积表!D812</f>
        <v>402</v>
      </c>
      <c r="B817" s="54">
        <f>面积表!E812</f>
        <v>50.33</v>
      </c>
      <c r="C817" s="3517">
        <f t="shared" si="130"/>
        <v>1</v>
      </c>
      <c r="D817" s="2806" t="s">
        <v>4020</v>
      </c>
      <c r="E817" s="3517">
        <f t="shared" si="131"/>
        <v>1</v>
      </c>
      <c r="F817" s="667" t="s">
        <v>21</v>
      </c>
      <c r="G817" s="3517">
        <f t="shared" si="132"/>
        <v>1</v>
      </c>
      <c r="H817" s="667">
        <v>3</v>
      </c>
      <c r="I817" s="3517">
        <f t="shared" si="133"/>
        <v>1</v>
      </c>
      <c r="J817" s="667"/>
      <c r="K817" s="3517">
        <f t="shared" si="134"/>
        <v>1</v>
      </c>
      <c r="L817" s="667"/>
      <c r="M817" s="3517">
        <f t="shared" si="135"/>
        <v>1</v>
      </c>
      <c r="N817" s="667"/>
      <c r="O817" s="3517">
        <f t="shared" si="136"/>
        <v>1</v>
      </c>
      <c r="P817" s="667" t="s">
        <v>3408</v>
      </c>
      <c r="Q817" s="3517">
        <f t="shared" si="137"/>
        <v>1</v>
      </c>
      <c r="R817" s="3518">
        <f t="shared" ca="1" si="138"/>
        <v>14190</v>
      </c>
      <c r="S817" s="955">
        <f t="shared" ca="1" si="139"/>
        <v>71</v>
      </c>
    </row>
    <row r="818" spans="1:19">
      <c r="A818" s="3520" t="str">
        <f>面积表!D813</f>
        <v>403</v>
      </c>
      <c r="B818" s="54">
        <f>面积表!E813</f>
        <v>50.33</v>
      </c>
      <c r="C818" s="3517">
        <f t="shared" si="130"/>
        <v>1</v>
      </c>
      <c r="D818" s="2806" t="s">
        <v>4020</v>
      </c>
      <c r="E818" s="3517">
        <f t="shared" si="131"/>
        <v>1</v>
      </c>
      <c r="F818" s="667" t="s">
        <v>21</v>
      </c>
      <c r="G818" s="3517">
        <f t="shared" si="132"/>
        <v>1</v>
      </c>
      <c r="H818" s="667">
        <v>3</v>
      </c>
      <c r="I818" s="3517">
        <f t="shared" si="133"/>
        <v>1</v>
      </c>
      <c r="J818" s="667"/>
      <c r="K818" s="3517">
        <f t="shared" si="134"/>
        <v>1</v>
      </c>
      <c r="L818" s="667"/>
      <c r="M818" s="3517">
        <f t="shared" si="135"/>
        <v>1</v>
      </c>
      <c r="N818" s="667"/>
      <c r="O818" s="3517">
        <f t="shared" si="136"/>
        <v>1</v>
      </c>
      <c r="P818" s="667" t="s">
        <v>3408</v>
      </c>
      <c r="Q818" s="3517">
        <f t="shared" si="137"/>
        <v>1</v>
      </c>
      <c r="R818" s="3518">
        <f t="shared" ca="1" si="138"/>
        <v>14190</v>
      </c>
      <c r="S818" s="955">
        <f t="shared" ca="1" si="139"/>
        <v>71</v>
      </c>
    </row>
    <row r="819" spans="1:19">
      <c r="A819" s="3520" t="str">
        <f>面积表!D814</f>
        <v>404</v>
      </c>
      <c r="B819" s="54">
        <f>面积表!E814</f>
        <v>50.33</v>
      </c>
      <c r="C819" s="3517">
        <f t="shared" si="130"/>
        <v>1</v>
      </c>
      <c r="D819" s="2806" t="s">
        <v>4020</v>
      </c>
      <c r="E819" s="3517">
        <f t="shared" si="131"/>
        <v>1</v>
      </c>
      <c r="F819" s="667" t="s">
        <v>21</v>
      </c>
      <c r="G819" s="3517">
        <f t="shared" si="132"/>
        <v>1</v>
      </c>
      <c r="H819" s="667">
        <v>3</v>
      </c>
      <c r="I819" s="3517">
        <f t="shared" si="133"/>
        <v>1</v>
      </c>
      <c r="J819" s="667"/>
      <c r="K819" s="3517">
        <f t="shared" si="134"/>
        <v>1</v>
      </c>
      <c r="L819" s="667"/>
      <c r="M819" s="3517">
        <f t="shared" si="135"/>
        <v>1</v>
      </c>
      <c r="N819" s="667"/>
      <c r="O819" s="3517">
        <f t="shared" si="136"/>
        <v>1</v>
      </c>
      <c r="P819" s="667" t="s">
        <v>3408</v>
      </c>
      <c r="Q819" s="3517">
        <f t="shared" si="137"/>
        <v>1</v>
      </c>
      <c r="R819" s="3518">
        <f t="shared" ca="1" si="138"/>
        <v>14190</v>
      </c>
      <c r="S819" s="955">
        <f t="shared" ca="1" si="139"/>
        <v>71</v>
      </c>
    </row>
    <row r="820" spans="1:19">
      <c r="A820" s="3520">
        <f>面积表!D815</f>
        <v>405</v>
      </c>
      <c r="B820" s="54">
        <f>面积表!E815</f>
        <v>50.33</v>
      </c>
      <c r="C820" s="3517">
        <f t="shared" si="130"/>
        <v>1</v>
      </c>
      <c r="D820" s="2806" t="s">
        <v>4020</v>
      </c>
      <c r="E820" s="3517">
        <f t="shared" si="131"/>
        <v>1</v>
      </c>
      <c r="F820" s="667" t="s">
        <v>21</v>
      </c>
      <c r="G820" s="3517">
        <f t="shared" si="132"/>
        <v>1</v>
      </c>
      <c r="H820" s="667">
        <v>3</v>
      </c>
      <c r="I820" s="3517">
        <f t="shared" si="133"/>
        <v>1</v>
      </c>
      <c r="J820" s="667"/>
      <c r="K820" s="3517">
        <f t="shared" si="134"/>
        <v>1</v>
      </c>
      <c r="L820" s="667"/>
      <c r="M820" s="3517">
        <f t="shared" si="135"/>
        <v>1</v>
      </c>
      <c r="N820" s="667"/>
      <c r="O820" s="3517">
        <f t="shared" si="136"/>
        <v>1</v>
      </c>
      <c r="P820" s="667" t="s">
        <v>3408</v>
      </c>
      <c r="Q820" s="3517">
        <f t="shared" si="137"/>
        <v>1</v>
      </c>
      <c r="R820" s="3518">
        <f t="shared" ca="1" si="138"/>
        <v>14190</v>
      </c>
      <c r="S820" s="955">
        <f t="shared" ca="1" si="139"/>
        <v>71</v>
      </c>
    </row>
    <row r="821" spans="1:19">
      <c r="A821" s="3520">
        <f>面积表!D816</f>
        <v>406</v>
      </c>
      <c r="B821" s="54">
        <f>面积表!E816</f>
        <v>50.33</v>
      </c>
      <c r="C821" s="3517">
        <f t="shared" si="130"/>
        <v>1</v>
      </c>
      <c r="D821" s="2806" t="s">
        <v>4020</v>
      </c>
      <c r="E821" s="3517">
        <f t="shared" si="131"/>
        <v>1</v>
      </c>
      <c r="F821" s="667" t="s">
        <v>21</v>
      </c>
      <c r="G821" s="3517">
        <f t="shared" si="132"/>
        <v>1</v>
      </c>
      <c r="H821" s="667">
        <v>3</v>
      </c>
      <c r="I821" s="3517">
        <f t="shared" si="133"/>
        <v>1</v>
      </c>
      <c r="J821" s="667"/>
      <c r="K821" s="3517">
        <f t="shared" si="134"/>
        <v>1</v>
      </c>
      <c r="L821" s="667"/>
      <c r="M821" s="3517">
        <f t="shared" si="135"/>
        <v>1</v>
      </c>
      <c r="N821" s="667"/>
      <c r="O821" s="3517">
        <f t="shared" si="136"/>
        <v>1</v>
      </c>
      <c r="P821" s="667" t="s">
        <v>3408</v>
      </c>
      <c r="Q821" s="3517">
        <f t="shared" si="137"/>
        <v>1</v>
      </c>
      <c r="R821" s="3518">
        <f t="shared" ca="1" si="138"/>
        <v>14190</v>
      </c>
      <c r="S821" s="955">
        <f t="shared" ca="1" si="139"/>
        <v>71</v>
      </c>
    </row>
    <row r="822" spans="1:19">
      <c r="A822" s="3520" t="str">
        <f>面积表!D817</f>
        <v>407</v>
      </c>
      <c r="B822" s="54">
        <f>面积表!E817</f>
        <v>50.33</v>
      </c>
      <c r="C822" s="3517">
        <f t="shared" si="130"/>
        <v>1</v>
      </c>
      <c r="D822" s="2806" t="s">
        <v>4020</v>
      </c>
      <c r="E822" s="3517">
        <f t="shared" si="131"/>
        <v>1</v>
      </c>
      <c r="F822" s="667" t="s">
        <v>21</v>
      </c>
      <c r="G822" s="3517">
        <f t="shared" si="132"/>
        <v>1</v>
      </c>
      <c r="H822" s="667">
        <v>3</v>
      </c>
      <c r="I822" s="3517">
        <f t="shared" si="133"/>
        <v>1</v>
      </c>
      <c r="J822" s="667"/>
      <c r="K822" s="3517">
        <f t="shared" si="134"/>
        <v>1</v>
      </c>
      <c r="L822" s="667"/>
      <c r="M822" s="3517">
        <f t="shared" si="135"/>
        <v>1</v>
      </c>
      <c r="N822" s="667"/>
      <c r="O822" s="3517">
        <f t="shared" si="136"/>
        <v>1</v>
      </c>
      <c r="P822" s="667" t="s">
        <v>3408</v>
      </c>
      <c r="Q822" s="3517">
        <f t="shared" si="137"/>
        <v>1</v>
      </c>
      <c r="R822" s="3518">
        <f t="shared" ca="1" si="138"/>
        <v>14190</v>
      </c>
      <c r="S822" s="955">
        <f t="shared" ca="1" si="139"/>
        <v>71</v>
      </c>
    </row>
    <row r="823" spans="1:19">
      <c r="A823" s="3520" t="str">
        <f>面积表!D818</f>
        <v>408</v>
      </c>
      <c r="B823" s="54">
        <f>面积表!E818</f>
        <v>50.33</v>
      </c>
      <c r="C823" s="3517">
        <f t="shared" si="130"/>
        <v>1</v>
      </c>
      <c r="D823" s="2806" t="s">
        <v>4020</v>
      </c>
      <c r="E823" s="3517">
        <f t="shared" si="131"/>
        <v>1</v>
      </c>
      <c r="F823" s="667" t="s">
        <v>21</v>
      </c>
      <c r="G823" s="3517">
        <f t="shared" si="132"/>
        <v>1</v>
      </c>
      <c r="H823" s="667">
        <v>3</v>
      </c>
      <c r="I823" s="3517">
        <f t="shared" si="133"/>
        <v>1</v>
      </c>
      <c r="J823" s="667"/>
      <c r="K823" s="3517">
        <f t="shared" si="134"/>
        <v>1</v>
      </c>
      <c r="L823" s="667"/>
      <c r="M823" s="3517">
        <f t="shared" si="135"/>
        <v>1</v>
      </c>
      <c r="N823" s="667"/>
      <c r="O823" s="3517">
        <f t="shared" si="136"/>
        <v>1</v>
      </c>
      <c r="P823" s="667" t="s">
        <v>3408</v>
      </c>
      <c r="Q823" s="3517">
        <f t="shared" si="137"/>
        <v>1</v>
      </c>
      <c r="R823" s="3518">
        <f t="shared" ca="1" si="138"/>
        <v>14190</v>
      </c>
      <c r="S823" s="955">
        <f t="shared" ca="1" si="139"/>
        <v>71</v>
      </c>
    </row>
    <row r="824" spans="1:19">
      <c r="A824" s="3520" t="str">
        <f>面积表!D819</f>
        <v>409</v>
      </c>
      <c r="B824" s="54">
        <f>面积表!E819</f>
        <v>50.33</v>
      </c>
      <c r="C824" s="3517">
        <f t="shared" si="130"/>
        <v>1</v>
      </c>
      <c r="D824" s="2806" t="s">
        <v>4020</v>
      </c>
      <c r="E824" s="3517">
        <f t="shared" si="131"/>
        <v>1</v>
      </c>
      <c r="F824" s="667" t="s">
        <v>21</v>
      </c>
      <c r="G824" s="3517">
        <f t="shared" si="132"/>
        <v>1</v>
      </c>
      <c r="H824" s="667">
        <v>3</v>
      </c>
      <c r="I824" s="3517">
        <f t="shared" si="133"/>
        <v>1</v>
      </c>
      <c r="J824" s="667"/>
      <c r="K824" s="3517">
        <f t="shared" si="134"/>
        <v>1</v>
      </c>
      <c r="L824" s="667"/>
      <c r="M824" s="3517">
        <f t="shared" si="135"/>
        <v>1</v>
      </c>
      <c r="N824" s="667"/>
      <c r="O824" s="3517">
        <f t="shared" si="136"/>
        <v>1</v>
      </c>
      <c r="P824" s="667" t="s">
        <v>3408</v>
      </c>
      <c r="Q824" s="3517">
        <f t="shared" si="137"/>
        <v>1</v>
      </c>
      <c r="R824" s="3518">
        <f t="shared" ca="1" si="138"/>
        <v>14190</v>
      </c>
      <c r="S824" s="955">
        <f t="shared" ca="1" si="139"/>
        <v>71</v>
      </c>
    </row>
    <row r="825" spans="1:19">
      <c r="A825" s="3520" t="str">
        <f>面积表!D820</f>
        <v>410</v>
      </c>
      <c r="B825" s="54">
        <f>面积表!E820</f>
        <v>50.33</v>
      </c>
      <c r="C825" s="3517">
        <f t="shared" si="130"/>
        <v>1</v>
      </c>
      <c r="D825" s="2806" t="s">
        <v>4020</v>
      </c>
      <c r="E825" s="3517">
        <f t="shared" si="131"/>
        <v>1</v>
      </c>
      <c r="F825" s="667" t="s">
        <v>21</v>
      </c>
      <c r="G825" s="3517">
        <f t="shared" si="132"/>
        <v>1</v>
      </c>
      <c r="H825" s="667">
        <v>3</v>
      </c>
      <c r="I825" s="3517">
        <f t="shared" si="133"/>
        <v>1</v>
      </c>
      <c r="J825" s="667"/>
      <c r="K825" s="3517">
        <f t="shared" si="134"/>
        <v>1</v>
      </c>
      <c r="L825" s="667"/>
      <c r="M825" s="3517">
        <f t="shared" si="135"/>
        <v>1</v>
      </c>
      <c r="N825" s="667"/>
      <c r="O825" s="3517">
        <f t="shared" si="136"/>
        <v>1</v>
      </c>
      <c r="P825" s="667" t="s">
        <v>3408</v>
      </c>
      <c r="Q825" s="3517">
        <f t="shared" si="137"/>
        <v>1</v>
      </c>
      <c r="R825" s="3518">
        <f t="shared" ca="1" si="138"/>
        <v>14190</v>
      </c>
      <c r="S825" s="955">
        <f t="shared" ca="1" si="139"/>
        <v>71</v>
      </c>
    </row>
    <row r="826" spans="1:19">
      <c r="A826" s="3520" t="str">
        <f>面积表!D821</f>
        <v>411</v>
      </c>
      <c r="B826" s="54">
        <f>面积表!E821</f>
        <v>50.33</v>
      </c>
      <c r="C826" s="3517">
        <f t="shared" si="130"/>
        <v>1</v>
      </c>
      <c r="D826" s="2806" t="s">
        <v>4020</v>
      </c>
      <c r="E826" s="3517">
        <f t="shared" si="131"/>
        <v>1</v>
      </c>
      <c r="F826" s="667" t="s">
        <v>21</v>
      </c>
      <c r="G826" s="3517">
        <f t="shared" si="132"/>
        <v>1</v>
      </c>
      <c r="H826" s="667">
        <v>3</v>
      </c>
      <c r="I826" s="3517">
        <f t="shared" si="133"/>
        <v>1</v>
      </c>
      <c r="J826" s="667"/>
      <c r="K826" s="3517">
        <f t="shared" si="134"/>
        <v>1</v>
      </c>
      <c r="L826" s="667"/>
      <c r="M826" s="3517">
        <f t="shared" si="135"/>
        <v>1</v>
      </c>
      <c r="N826" s="667"/>
      <c r="O826" s="3517">
        <f t="shared" si="136"/>
        <v>1</v>
      </c>
      <c r="P826" s="667" t="s">
        <v>3408</v>
      </c>
      <c r="Q826" s="3517">
        <f t="shared" si="137"/>
        <v>1</v>
      </c>
      <c r="R826" s="3518">
        <f t="shared" ca="1" si="138"/>
        <v>14190</v>
      </c>
      <c r="S826" s="955">
        <f t="shared" ca="1" si="139"/>
        <v>71</v>
      </c>
    </row>
    <row r="827" spans="1:19">
      <c r="A827" s="3520" t="str">
        <f>面积表!D822</f>
        <v>412</v>
      </c>
      <c r="B827" s="54">
        <f>面积表!E822</f>
        <v>50.33</v>
      </c>
      <c r="C827" s="3517">
        <f t="shared" si="130"/>
        <v>1</v>
      </c>
      <c r="D827" s="2806" t="s">
        <v>4020</v>
      </c>
      <c r="E827" s="3517">
        <f t="shared" si="131"/>
        <v>1</v>
      </c>
      <c r="F827" s="667" t="s">
        <v>21</v>
      </c>
      <c r="G827" s="3517">
        <f t="shared" si="132"/>
        <v>1</v>
      </c>
      <c r="H827" s="667">
        <v>3</v>
      </c>
      <c r="I827" s="3517">
        <f t="shared" si="133"/>
        <v>1</v>
      </c>
      <c r="J827" s="667"/>
      <c r="K827" s="3517">
        <f t="shared" si="134"/>
        <v>1</v>
      </c>
      <c r="L827" s="667"/>
      <c r="M827" s="3517">
        <f t="shared" si="135"/>
        <v>1</v>
      </c>
      <c r="N827" s="667"/>
      <c r="O827" s="3517">
        <f t="shared" si="136"/>
        <v>1</v>
      </c>
      <c r="P827" s="667" t="s">
        <v>3408</v>
      </c>
      <c r="Q827" s="3517">
        <f t="shared" si="137"/>
        <v>1</v>
      </c>
      <c r="R827" s="3518">
        <f t="shared" ca="1" si="138"/>
        <v>14190</v>
      </c>
      <c r="S827" s="955">
        <f t="shared" ca="1" si="139"/>
        <v>71</v>
      </c>
    </row>
    <row r="828" spans="1:19">
      <c r="A828" s="3520" t="str">
        <f>面积表!D823</f>
        <v>413</v>
      </c>
      <c r="B828" s="54">
        <f>面积表!E823</f>
        <v>50.33</v>
      </c>
      <c r="C828" s="3517">
        <f t="shared" si="130"/>
        <v>1</v>
      </c>
      <c r="D828" s="2806" t="s">
        <v>4020</v>
      </c>
      <c r="E828" s="3517">
        <f t="shared" si="131"/>
        <v>1</v>
      </c>
      <c r="F828" s="667" t="s">
        <v>21</v>
      </c>
      <c r="G828" s="3517">
        <f t="shared" si="132"/>
        <v>1</v>
      </c>
      <c r="H828" s="667">
        <v>3</v>
      </c>
      <c r="I828" s="3517">
        <f t="shared" si="133"/>
        <v>1</v>
      </c>
      <c r="J828" s="667"/>
      <c r="K828" s="3517">
        <f t="shared" si="134"/>
        <v>1</v>
      </c>
      <c r="L828" s="667"/>
      <c r="M828" s="3517">
        <f t="shared" si="135"/>
        <v>1</v>
      </c>
      <c r="N828" s="667"/>
      <c r="O828" s="3517">
        <f t="shared" si="136"/>
        <v>1</v>
      </c>
      <c r="P828" s="667" t="s">
        <v>3408</v>
      </c>
      <c r="Q828" s="3517">
        <f t="shared" si="137"/>
        <v>1</v>
      </c>
      <c r="R828" s="3518">
        <f t="shared" ca="1" si="138"/>
        <v>14190</v>
      </c>
      <c r="S828" s="955">
        <f t="shared" ca="1" si="139"/>
        <v>71</v>
      </c>
    </row>
    <row r="829" spans="1:19">
      <c r="A829" s="3520" t="str">
        <f>面积表!D824</f>
        <v>414</v>
      </c>
      <c r="B829" s="54">
        <f>面积表!E824</f>
        <v>50.33</v>
      </c>
      <c r="C829" s="3517">
        <f t="shared" si="130"/>
        <v>1</v>
      </c>
      <c r="D829" s="2806" t="s">
        <v>4020</v>
      </c>
      <c r="E829" s="3517">
        <f t="shared" si="131"/>
        <v>1</v>
      </c>
      <c r="F829" s="667" t="s">
        <v>21</v>
      </c>
      <c r="G829" s="3517">
        <f t="shared" si="132"/>
        <v>1</v>
      </c>
      <c r="H829" s="667">
        <v>3</v>
      </c>
      <c r="I829" s="3517">
        <f t="shared" si="133"/>
        <v>1</v>
      </c>
      <c r="J829" s="667"/>
      <c r="K829" s="3517">
        <f t="shared" si="134"/>
        <v>1</v>
      </c>
      <c r="L829" s="667"/>
      <c r="M829" s="3517">
        <f t="shared" si="135"/>
        <v>1</v>
      </c>
      <c r="N829" s="667"/>
      <c r="O829" s="3517">
        <f t="shared" si="136"/>
        <v>1</v>
      </c>
      <c r="P829" s="667" t="s">
        <v>3408</v>
      </c>
      <c r="Q829" s="3517">
        <f t="shared" si="137"/>
        <v>1</v>
      </c>
      <c r="R829" s="3518">
        <f t="shared" ca="1" si="138"/>
        <v>14190</v>
      </c>
      <c r="S829" s="955">
        <f t="shared" ca="1" si="139"/>
        <v>71</v>
      </c>
    </row>
    <row r="830" spans="1:19">
      <c r="A830" s="3520" t="str">
        <f>面积表!D825</f>
        <v>415</v>
      </c>
      <c r="B830" s="54">
        <f>面积表!E825</f>
        <v>50.33</v>
      </c>
      <c r="C830" s="3517">
        <f t="shared" si="130"/>
        <v>1</v>
      </c>
      <c r="D830" s="2806" t="s">
        <v>4020</v>
      </c>
      <c r="E830" s="3517">
        <f t="shared" si="131"/>
        <v>1</v>
      </c>
      <c r="F830" s="667" t="s">
        <v>21</v>
      </c>
      <c r="G830" s="3517">
        <f t="shared" si="132"/>
        <v>1</v>
      </c>
      <c r="H830" s="667">
        <v>3</v>
      </c>
      <c r="I830" s="3517">
        <f t="shared" si="133"/>
        <v>1</v>
      </c>
      <c r="J830" s="667"/>
      <c r="K830" s="3517">
        <f t="shared" si="134"/>
        <v>1</v>
      </c>
      <c r="L830" s="667"/>
      <c r="M830" s="3517">
        <f t="shared" si="135"/>
        <v>1</v>
      </c>
      <c r="N830" s="667"/>
      <c r="O830" s="3517">
        <f t="shared" si="136"/>
        <v>1</v>
      </c>
      <c r="P830" s="667" t="s">
        <v>3408</v>
      </c>
      <c r="Q830" s="3517">
        <f t="shared" si="137"/>
        <v>1</v>
      </c>
      <c r="R830" s="3518">
        <f t="shared" ca="1" si="138"/>
        <v>14190</v>
      </c>
      <c r="S830" s="955">
        <f t="shared" ca="1" si="139"/>
        <v>71</v>
      </c>
    </row>
    <row r="831" spans="1:19">
      <c r="A831" s="3520" t="str">
        <f>面积表!D826</f>
        <v>416</v>
      </c>
      <c r="B831" s="54">
        <f>面积表!E826</f>
        <v>69.77</v>
      </c>
      <c r="C831" s="3517">
        <f t="shared" si="130"/>
        <v>1.01</v>
      </c>
      <c r="D831" s="2806" t="s">
        <v>4020</v>
      </c>
      <c r="E831" s="3517">
        <f t="shared" si="131"/>
        <v>1</v>
      </c>
      <c r="F831" s="667" t="s">
        <v>21</v>
      </c>
      <c r="G831" s="3517">
        <f t="shared" si="132"/>
        <v>1</v>
      </c>
      <c r="H831" s="667">
        <v>3</v>
      </c>
      <c r="I831" s="3517">
        <f t="shared" si="133"/>
        <v>1</v>
      </c>
      <c r="J831" s="667"/>
      <c r="K831" s="3517">
        <f t="shared" si="134"/>
        <v>1</v>
      </c>
      <c r="L831" s="667"/>
      <c r="M831" s="3517">
        <f t="shared" si="135"/>
        <v>1</v>
      </c>
      <c r="N831" s="667"/>
      <c r="O831" s="3517">
        <f t="shared" si="136"/>
        <v>1</v>
      </c>
      <c r="P831" s="667" t="s">
        <v>3408</v>
      </c>
      <c r="Q831" s="3517">
        <f t="shared" si="137"/>
        <v>1</v>
      </c>
      <c r="R831" s="3518">
        <f t="shared" ca="1" si="138"/>
        <v>14332</v>
      </c>
      <c r="S831" s="955">
        <f t="shared" ca="1" si="139"/>
        <v>100</v>
      </c>
    </row>
    <row r="832" spans="1:19">
      <c r="A832" s="3520" t="str">
        <f>面积表!D827</f>
        <v>417</v>
      </c>
      <c r="B832" s="54">
        <f>面积表!E827</f>
        <v>38.65</v>
      </c>
      <c r="C832" s="3517">
        <f t="shared" si="130"/>
        <v>1</v>
      </c>
      <c r="D832" s="2806" t="s">
        <v>4020</v>
      </c>
      <c r="E832" s="3517">
        <f t="shared" si="131"/>
        <v>1</v>
      </c>
      <c r="F832" s="667" t="s">
        <v>21</v>
      </c>
      <c r="G832" s="3517">
        <f t="shared" si="132"/>
        <v>1</v>
      </c>
      <c r="H832" s="667">
        <v>3</v>
      </c>
      <c r="I832" s="3517">
        <f t="shared" si="133"/>
        <v>1</v>
      </c>
      <c r="J832" s="667"/>
      <c r="K832" s="3517">
        <f t="shared" si="134"/>
        <v>1</v>
      </c>
      <c r="L832" s="667"/>
      <c r="M832" s="3517">
        <f t="shared" si="135"/>
        <v>1</v>
      </c>
      <c r="N832" s="667"/>
      <c r="O832" s="3517">
        <f t="shared" si="136"/>
        <v>1</v>
      </c>
      <c r="P832" s="667" t="s">
        <v>3408</v>
      </c>
      <c r="Q832" s="3517">
        <f t="shared" si="137"/>
        <v>1</v>
      </c>
      <c r="R832" s="3518">
        <f t="shared" ca="1" si="138"/>
        <v>14190</v>
      </c>
      <c r="S832" s="955">
        <f t="shared" ca="1" si="139"/>
        <v>55</v>
      </c>
    </row>
    <row r="833" spans="1:19">
      <c r="A833" s="3520" t="str">
        <f>面积表!D828</f>
        <v>418</v>
      </c>
      <c r="B833" s="54">
        <f>面积表!E828</f>
        <v>41.99</v>
      </c>
      <c r="C833" s="3517">
        <f t="shared" si="130"/>
        <v>1</v>
      </c>
      <c r="D833" s="2806" t="s">
        <v>4020</v>
      </c>
      <c r="E833" s="3517">
        <f t="shared" si="131"/>
        <v>1</v>
      </c>
      <c r="F833" s="667" t="s">
        <v>21</v>
      </c>
      <c r="G833" s="3517">
        <f t="shared" si="132"/>
        <v>1</v>
      </c>
      <c r="H833" s="667">
        <v>3</v>
      </c>
      <c r="I833" s="3517">
        <f t="shared" si="133"/>
        <v>1</v>
      </c>
      <c r="J833" s="667"/>
      <c r="K833" s="3517">
        <f t="shared" si="134"/>
        <v>1</v>
      </c>
      <c r="L833" s="667"/>
      <c r="M833" s="3517">
        <f t="shared" si="135"/>
        <v>1</v>
      </c>
      <c r="N833" s="667"/>
      <c r="O833" s="3517">
        <f t="shared" si="136"/>
        <v>1</v>
      </c>
      <c r="P833" s="667" t="s">
        <v>3408</v>
      </c>
      <c r="Q833" s="3517">
        <f t="shared" si="137"/>
        <v>1</v>
      </c>
      <c r="R833" s="3518">
        <f t="shared" ca="1" si="138"/>
        <v>14190</v>
      </c>
      <c r="S833" s="955">
        <f t="shared" ca="1" si="139"/>
        <v>60</v>
      </c>
    </row>
    <row r="834" spans="1:19">
      <c r="A834" s="3520" t="str">
        <f>面积表!D829</f>
        <v>419</v>
      </c>
      <c r="B834" s="54">
        <f>面积表!E829</f>
        <v>44.72</v>
      </c>
      <c r="C834" s="3517">
        <f t="shared" si="130"/>
        <v>1</v>
      </c>
      <c r="D834" s="2806" t="s">
        <v>4020</v>
      </c>
      <c r="E834" s="3517">
        <f t="shared" si="131"/>
        <v>1</v>
      </c>
      <c r="F834" s="667" t="s">
        <v>21</v>
      </c>
      <c r="G834" s="3517">
        <f t="shared" si="132"/>
        <v>1</v>
      </c>
      <c r="H834" s="667">
        <v>3</v>
      </c>
      <c r="I834" s="3517">
        <f t="shared" si="133"/>
        <v>1</v>
      </c>
      <c r="J834" s="667"/>
      <c r="K834" s="3517">
        <f t="shared" si="134"/>
        <v>1</v>
      </c>
      <c r="L834" s="667"/>
      <c r="M834" s="3517">
        <f t="shared" si="135"/>
        <v>1</v>
      </c>
      <c r="N834" s="667"/>
      <c r="O834" s="3517">
        <f t="shared" si="136"/>
        <v>1</v>
      </c>
      <c r="P834" s="667" t="s">
        <v>3408</v>
      </c>
      <c r="Q834" s="3517">
        <f t="shared" si="137"/>
        <v>1</v>
      </c>
      <c r="R834" s="3518">
        <f t="shared" ca="1" si="138"/>
        <v>14190</v>
      </c>
      <c r="S834" s="955">
        <f t="shared" ca="1" si="139"/>
        <v>63</v>
      </c>
    </row>
    <row r="835" spans="1:19">
      <c r="A835" s="3520" t="str">
        <f>面积表!D830</f>
        <v>420</v>
      </c>
      <c r="B835" s="54">
        <f>面积表!E830</f>
        <v>46.83</v>
      </c>
      <c r="C835" s="3517">
        <f t="shared" si="130"/>
        <v>1</v>
      </c>
      <c r="D835" s="2806" t="s">
        <v>4020</v>
      </c>
      <c r="E835" s="3517">
        <f t="shared" si="131"/>
        <v>1</v>
      </c>
      <c r="F835" s="667" t="s">
        <v>21</v>
      </c>
      <c r="G835" s="3517">
        <f t="shared" si="132"/>
        <v>1</v>
      </c>
      <c r="H835" s="667">
        <v>3</v>
      </c>
      <c r="I835" s="3517">
        <f t="shared" si="133"/>
        <v>1</v>
      </c>
      <c r="J835" s="667"/>
      <c r="K835" s="3517">
        <f t="shared" si="134"/>
        <v>1</v>
      </c>
      <c r="L835" s="667"/>
      <c r="M835" s="3517">
        <f t="shared" si="135"/>
        <v>1</v>
      </c>
      <c r="N835" s="667"/>
      <c r="O835" s="3517">
        <f t="shared" si="136"/>
        <v>1</v>
      </c>
      <c r="P835" s="667" t="s">
        <v>3408</v>
      </c>
      <c r="Q835" s="3517">
        <f t="shared" si="137"/>
        <v>1</v>
      </c>
      <c r="R835" s="3518">
        <f t="shared" ca="1" si="138"/>
        <v>14190</v>
      </c>
      <c r="S835" s="955">
        <f t="shared" ca="1" si="139"/>
        <v>66</v>
      </c>
    </row>
    <row r="836" spans="1:19">
      <c r="A836" s="3520" t="str">
        <f>面积表!D831</f>
        <v>421</v>
      </c>
      <c r="B836" s="54">
        <f>面积表!E831</f>
        <v>48.33</v>
      </c>
      <c r="C836" s="3517">
        <f t="shared" si="130"/>
        <v>1</v>
      </c>
      <c r="D836" s="2806" t="s">
        <v>4020</v>
      </c>
      <c r="E836" s="3517">
        <f t="shared" si="131"/>
        <v>1</v>
      </c>
      <c r="F836" s="667" t="s">
        <v>21</v>
      </c>
      <c r="G836" s="3517">
        <f t="shared" si="132"/>
        <v>1</v>
      </c>
      <c r="H836" s="667">
        <v>3</v>
      </c>
      <c r="I836" s="3517">
        <f t="shared" si="133"/>
        <v>1</v>
      </c>
      <c r="J836" s="667"/>
      <c r="K836" s="3517">
        <f t="shared" si="134"/>
        <v>1</v>
      </c>
      <c r="L836" s="667"/>
      <c r="M836" s="3517">
        <f t="shared" si="135"/>
        <v>1</v>
      </c>
      <c r="N836" s="667"/>
      <c r="O836" s="3517">
        <f t="shared" si="136"/>
        <v>1</v>
      </c>
      <c r="P836" s="667" t="s">
        <v>3408</v>
      </c>
      <c r="Q836" s="3517">
        <f t="shared" si="137"/>
        <v>1</v>
      </c>
      <c r="R836" s="3518">
        <f t="shared" ca="1" si="138"/>
        <v>14190</v>
      </c>
      <c r="S836" s="955">
        <f t="shared" ca="1" si="139"/>
        <v>69</v>
      </c>
    </row>
    <row r="837" spans="1:19">
      <c r="A837" s="3520" t="str">
        <f>面积表!D832</f>
        <v>422</v>
      </c>
      <c r="B837" s="54">
        <f>面积表!E832</f>
        <v>49.3</v>
      </c>
      <c r="C837" s="3517">
        <f t="shared" si="130"/>
        <v>1</v>
      </c>
      <c r="D837" s="2806" t="s">
        <v>4020</v>
      </c>
      <c r="E837" s="3517">
        <f t="shared" si="131"/>
        <v>1</v>
      </c>
      <c r="F837" s="667" t="s">
        <v>21</v>
      </c>
      <c r="G837" s="3517">
        <f t="shared" si="132"/>
        <v>1</v>
      </c>
      <c r="H837" s="667">
        <v>3</v>
      </c>
      <c r="I837" s="3517">
        <f t="shared" si="133"/>
        <v>1</v>
      </c>
      <c r="J837" s="667"/>
      <c r="K837" s="3517">
        <f t="shared" si="134"/>
        <v>1</v>
      </c>
      <c r="L837" s="667"/>
      <c r="M837" s="3517">
        <f t="shared" si="135"/>
        <v>1</v>
      </c>
      <c r="N837" s="667"/>
      <c r="O837" s="3517">
        <f t="shared" si="136"/>
        <v>1</v>
      </c>
      <c r="P837" s="667" t="s">
        <v>3408</v>
      </c>
      <c r="Q837" s="3517">
        <f t="shared" si="137"/>
        <v>1</v>
      </c>
      <c r="R837" s="3518">
        <f t="shared" ca="1" si="138"/>
        <v>14190</v>
      </c>
      <c r="S837" s="955">
        <f t="shared" ca="1" si="139"/>
        <v>70</v>
      </c>
    </row>
    <row r="838" spans="1:19">
      <c r="A838" s="3520" t="str">
        <f>面积表!D833</f>
        <v>423</v>
      </c>
      <c r="B838" s="54">
        <f>面积表!E833</f>
        <v>49.59</v>
      </c>
      <c r="C838" s="3517">
        <f t="shared" si="130"/>
        <v>1</v>
      </c>
      <c r="D838" s="2806" t="s">
        <v>4020</v>
      </c>
      <c r="E838" s="3517">
        <f t="shared" si="131"/>
        <v>1</v>
      </c>
      <c r="F838" s="667" t="s">
        <v>21</v>
      </c>
      <c r="G838" s="3517">
        <f t="shared" si="132"/>
        <v>1</v>
      </c>
      <c r="H838" s="667">
        <v>3</v>
      </c>
      <c r="I838" s="3517">
        <f t="shared" si="133"/>
        <v>1</v>
      </c>
      <c r="J838" s="667"/>
      <c r="K838" s="3517">
        <f t="shared" si="134"/>
        <v>1</v>
      </c>
      <c r="L838" s="667"/>
      <c r="M838" s="3517">
        <f t="shared" si="135"/>
        <v>1</v>
      </c>
      <c r="N838" s="667"/>
      <c r="O838" s="3517">
        <f t="shared" si="136"/>
        <v>1</v>
      </c>
      <c r="P838" s="667" t="s">
        <v>3408</v>
      </c>
      <c r="Q838" s="3517">
        <f t="shared" si="137"/>
        <v>1</v>
      </c>
      <c r="R838" s="3518">
        <f t="shared" ca="1" si="138"/>
        <v>14190</v>
      </c>
      <c r="S838" s="955">
        <f t="shared" ca="1" si="139"/>
        <v>70</v>
      </c>
    </row>
    <row r="839" spans="1:19">
      <c r="A839" s="3520" t="str">
        <f>面积表!D834</f>
        <v>424</v>
      </c>
      <c r="B839" s="54">
        <f>面积表!E834</f>
        <v>49.28</v>
      </c>
      <c r="C839" s="3517">
        <f t="shared" si="130"/>
        <v>1</v>
      </c>
      <c r="D839" s="2806" t="s">
        <v>4020</v>
      </c>
      <c r="E839" s="3517">
        <f t="shared" si="131"/>
        <v>1</v>
      </c>
      <c r="F839" s="667" t="s">
        <v>21</v>
      </c>
      <c r="G839" s="3517">
        <f t="shared" si="132"/>
        <v>1</v>
      </c>
      <c r="H839" s="667">
        <v>3</v>
      </c>
      <c r="I839" s="3517">
        <f t="shared" si="133"/>
        <v>1</v>
      </c>
      <c r="J839" s="667"/>
      <c r="K839" s="3517">
        <f t="shared" si="134"/>
        <v>1</v>
      </c>
      <c r="L839" s="667"/>
      <c r="M839" s="3517">
        <f t="shared" si="135"/>
        <v>1</v>
      </c>
      <c r="N839" s="667"/>
      <c r="O839" s="3517">
        <f t="shared" si="136"/>
        <v>1</v>
      </c>
      <c r="P839" s="667" t="s">
        <v>3408</v>
      </c>
      <c r="Q839" s="3517">
        <f t="shared" si="137"/>
        <v>1</v>
      </c>
      <c r="R839" s="3518">
        <f t="shared" ca="1" si="138"/>
        <v>14190</v>
      </c>
      <c r="S839" s="955">
        <f t="shared" ca="1" si="139"/>
        <v>70</v>
      </c>
    </row>
    <row r="840" spans="1:19">
      <c r="A840" s="3520" t="str">
        <f>面积表!D835</f>
        <v>425</v>
      </c>
      <c r="B840" s="54">
        <f>面积表!E835</f>
        <v>48.41</v>
      </c>
      <c r="C840" s="3517">
        <f t="shared" si="130"/>
        <v>1</v>
      </c>
      <c r="D840" s="2806" t="s">
        <v>4020</v>
      </c>
      <c r="E840" s="3517">
        <f t="shared" si="131"/>
        <v>1</v>
      </c>
      <c r="F840" s="667" t="s">
        <v>21</v>
      </c>
      <c r="G840" s="3517">
        <f t="shared" si="132"/>
        <v>1</v>
      </c>
      <c r="H840" s="667">
        <v>3</v>
      </c>
      <c r="I840" s="3517">
        <f t="shared" si="133"/>
        <v>1</v>
      </c>
      <c r="J840" s="667"/>
      <c r="K840" s="3517">
        <f t="shared" si="134"/>
        <v>1</v>
      </c>
      <c r="L840" s="667"/>
      <c r="M840" s="3517">
        <f t="shared" si="135"/>
        <v>1</v>
      </c>
      <c r="N840" s="667"/>
      <c r="O840" s="3517">
        <f t="shared" si="136"/>
        <v>1</v>
      </c>
      <c r="P840" s="667" t="s">
        <v>3408</v>
      </c>
      <c r="Q840" s="3517">
        <f t="shared" si="137"/>
        <v>1</v>
      </c>
      <c r="R840" s="3518">
        <f t="shared" ca="1" si="138"/>
        <v>14190</v>
      </c>
      <c r="S840" s="955">
        <f t="shared" ca="1" si="139"/>
        <v>69</v>
      </c>
    </row>
    <row r="841" spans="1:19">
      <c r="A841" s="3520" t="str">
        <f>面积表!D836</f>
        <v>426</v>
      </c>
      <c r="B841" s="54">
        <f>面积表!E836</f>
        <v>47.44</v>
      </c>
      <c r="C841" s="3517">
        <f t="shared" si="130"/>
        <v>1</v>
      </c>
      <c r="D841" s="2806" t="s">
        <v>4020</v>
      </c>
      <c r="E841" s="3517">
        <f t="shared" si="131"/>
        <v>1</v>
      </c>
      <c r="F841" s="667" t="s">
        <v>21</v>
      </c>
      <c r="G841" s="3517">
        <f t="shared" si="132"/>
        <v>1</v>
      </c>
      <c r="H841" s="667">
        <v>3</v>
      </c>
      <c r="I841" s="3517">
        <f t="shared" si="133"/>
        <v>1</v>
      </c>
      <c r="J841" s="667"/>
      <c r="K841" s="3517">
        <f t="shared" si="134"/>
        <v>1</v>
      </c>
      <c r="L841" s="667"/>
      <c r="M841" s="3517">
        <f t="shared" si="135"/>
        <v>1</v>
      </c>
      <c r="N841" s="667"/>
      <c r="O841" s="3517">
        <f t="shared" si="136"/>
        <v>1</v>
      </c>
      <c r="P841" s="667" t="s">
        <v>3408</v>
      </c>
      <c r="Q841" s="3517">
        <f t="shared" si="137"/>
        <v>1</v>
      </c>
      <c r="R841" s="3518">
        <f t="shared" ca="1" si="138"/>
        <v>14190</v>
      </c>
      <c r="S841" s="955">
        <f t="shared" ca="1" si="139"/>
        <v>67</v>
      </c>
    </row>
    <row r="842" spans="1:19">
      <c r="A842" s="3520" t="str">
        <f>面积表!D837</f>
        <v>501</v>
      </c>
      <c r="B842" s="54">
        <f>面积表!E837</f>
        <v>52.2</v>
      </c>
      <c r="C842" s="3517">
        <f t="shared" si="130"/>
        <v>1</v>
      </c>
      <c r="D842" s="2806" t="s">
        <v>4020</v>
      </c>
      <c r="E842" s="3517">
        <f t="shared" si="131"/>
        <v>1</v>
      </c>
      <c r="F842" s="667" t="s">
        <v>21</v>
      </c>
      <c r="G842" s="3517">
        <f t="shared" si="132"/>
        <v>1</v>
      </c>
      <c r="H842" s="667">
        <v>3</v>
      </c>
      <c r="I842" s="3517">
        <f t="shared" si="133"/>
        <v>1</v>
      </c>
      <c r="J842" s="667"/>
      <c r="K842" s="3517">
        <f t="shared" si="134"/>
        <v>1</v>
      </c>
      <c r="L842" s="667"/>
      <c r="M842" s="3517">
        <f t="shared" si="135"/>
        <v>1</v>
      </c>
      <c r="N842" s="667"/>
      <c r="O842" s="3517">
        <f t="shared" si="136"/>
        <v>1</v>
      </c>
      <c r="P842" s="667" t="s">
        <v>3408</v>
      </c>
      <c r="Q842" s="3517">
        <f t="shared" si="137"/>
        <v>1</v>
      </c>
      <c r="R842" s="3518">
        <f t="shared" ca="1" si="138"/>
        <v>14190</v>
      </c>
      <c r="S842" s="955">
        <f t="shared" ca="1" si="139"/>
        <v>74</v>
      </c>
    </row>
    <row r="843" spans="1:19">
      <c r="A843" s="3520" t="str">
        <f>面积表!D838</f>
        <v>502</v>
      </c>
      <c r="B843" s="54">
        <f>面积表!E838</f>
        <v>50.33</v>
      </c>
      <c r="C843" s="3517">
        <f t="shared" si="130"/>
        <v>1</v>
      </c>
      <c r="D843" s="2806" t="s">
        <v>4020</v>
      </c>
      <c r="E843" s="3517">
        <f t="shared" si="131"/>
        <v>1</v>
      </c>
      <c r="F843" s="667" t="s">
        <v>21</v>
      </c>
      <c r="G843" s="3517">
        <f t="shared" si="132"/>
        <v>1</v>
      </c>
      <c r="H843" s="667">
        <v>3</v>
      </c>
      <c r="I843" s="3517">
        <f t="shared" si="133"/>
        <v>1</v>
      </c>
      <c r="J843" s="667"/>
      <c r="K843" s="3517">
        <f t="shared" si="134"/>
        <v>1</v>
      </c>
      <c r="L843" s="667"/>
      <c r="M843" s="3517">
        <f t="shared" si="135"/>
        <v>1</v>
      </c>
      <c r="N843" s="667"/>
      <c r="O843" s="3517">
        <f t="shared" si="136"/>
        <v>1</v>
      </c>
      <c r="P843" s="667" t="s">
        <v>3408</v>
      </c>
      <c r="Q843" s="3517">
        <f t="shared" si="137"/>
        <v>1</v>
      </c>
      <c r="R843" s="3518">
        <f t="shared" ca="1" si="138"/>
        <v>14190</v>
      </c>
      <c r="S843" s="955">
        <f t="shared" ca="1" si="139"/>
        <v>71</v>
      </c>
    </row>
    <row r="844" spans="1:19">
      <c r="A844" s="3520" t="str">
        <f>面积表!D839</f>
        <v>503</v>
      </c>
      <c r="B844" s="54">
        <f>面积表!E839</f>
        <v>50.33</v>
      </c>
      <c r="C844" s="3517">
        <f t="shared" si="130"/>
        <v>1</v>
      </c>
      <c r="D844" s="2806" t="s">
        <v>4020</v>
      </c>
      <c r="E844" s="3517">
        <f t="shared" si="131"/>
        <v>1</v>
      </c>
      <c r="F844" s="667" t="s">
        <v>21</v>
      </c>
      <c r="G844" s="3517">
        <f t="shared" si="132"/>
        <v>1</v>
      </c>
      <c r="H844" s="667">
        <v>3</v>
      </c>
      <c r="I844" s="3517">
        <f t="shared" si="133"/>
        <v>1</v>
      </c>
      <c r="J844" s="667"/>
      <c r="K844" s="3517">
        <f t="shared" si="134"/>
        <v>1</v>
      </c>
      <c r="L844" s="667"/>
      <c r="M844" s="3517">
        <f t="shared" si="135"/>
        <v>1</v>
      </c>
      <c r="N844" s="667"/>
      <c r="O844" s="3517">
        <f t="shared" si="136"/>
        <v>1</v>
      </c>
      <c r="P844" s="667" t="s">
        <v>3408</v>
      </c>
      <c r="Q844" s="3517">
        <f t="shared" si="137"/>
        <v>1</v>
      </c>
      <c r="R844" s="3518">
        <f t="shared" ca="1" si="138"/>
        <v>14190</v>
      </c>
      <c r="S844" s="955">
        <f t="shared" ca="1" si="139"/>
        <v>71</v>
      </c>
    </row>
    <row r="845" spans="1:19">
      <c r="A845" s="3520" t="str">
        <f>面积表!D840</f>
        <v>504</v>
      </c>
      <c r="B845" s="54">
        <f>面积表!E840</f>
        <v>50.33</v>
      </c>
      <c r="C845" s="3517">
        <f t="shared" ref="C845:C908" si="140">IF(B845="",1,(LOOKUP(B845,$3:$3,$4:$4)-LOOKUP($B$24,$3:$3,$4:$4)+100)/100)</f>
        <v>1</v>
      </c>
      <c r="D845" s="2806" t="s">
        <v>4020</v>
      </c>
      <c r="E845" s="3517">
        <f t="shared" ref="E845:E908" si="141">(SUMIF($5:$5,D845,$6:$6)-SUMIF($5:$5,$D$24,$6:$6)+100)/100</f>
        <v>1</v>
      </c>
      <c r="F845" s="667" t="s">
        <v>21</v>
      </c>
      <c r="G845" s="3517">
        <f t="shared" ref="G845:G908" si="142">(SUMIF($7:$7,F845,$8:$8)-SUMIF($7:$7,$F$24,$8:$8)+100)/100</f>
        <v>1</v>
      </c>
      <c r="H845" s="667">
        <v>3</v>
      </c>
      <c r="I845" s="3517">
        <f t="shared" ref="I845:I908" si="143">(SUMIF($9:$9,H845,$10:$10)-SUMIF($9:$9,$H$24,$10:$10)+100)/100</f>
        <v>1</v>
      </c>
      <c r="J845" s="667"/>
      <c r="K845" s="3517">
        <f t="shared" ref="K845:K908" si="144">(SUMIF($11:$11,J845,$12:$12)-SUMIF($11:$11,$J$24,$12:$12)+100)/100</f>
        <v>1</v>
      </c>
      <c r="L845" s="667"/>
      <c r="M845" s="3517">
        <f t="shared" ref="M845:M908" si="145">(SUMIF($13:$13,L845,$14:$14)-SUMIF($13:$13,$L$24,$14:$14)+100)/100</f>
        <v>1</v>
      </c>
      <c r="N845" s="667"/>
      <c r="O845" s="3517">
        <f t="shared" ref="O845:O908" si="146">(SUMIF($15:$15,N845,$16:$16)-SUMIF($15:$15,$N$24,$16:$16)+100)/100</f>
        <v>1</v>
      </c>
      <c r="P845" s="667" t="s">
        <v>3408</v>
      </c>
      <c r="Q845" s="3517">
        <f t="shared" ref="Q845:Q908" si="147">(SUMIF($17:$17,P845,$18:$18)-SUMIF($17:$17,$P$24,$18:$18)+100)/100</f>
        <v>1</v>
      </c>
      <c r="R845" s="3518">
        <f t="shared" ref="R845:R908" ca="1" si="148">IF(B845="",0,ROUND($R$24*C845*E845*G845*I845*K845*M845*O845*Q845,0))</f>
        <v>14190</v>
      </c>
      <c r="S845" s="955">
        <f t="shared" ref="S845:S908" ca="1" si="149">ROUND(R845*B845/10000,0)</f>
        <v>71</v>
      </c>
    </row>
    <row r="846" spans="1:19">
      <c r="A846" s="3520" t="str">
        <f>面积表!D841</f>
        <v>505</v>
      </c>
      <c r="B846" s="54">
        <f>面积表!E841</f>
        <v>50.33</v>
      </c>
      <c r="C846" s="3517">
        <f t="shared" si="140"/>
        <v>1</v>
      </c>
      <c r="D846" s="2806" t="s">
        <v>4020</v>
      </c>
      <c r="E846" s="3517">
        <f t="shared" si="141"/>
        <v>1</v>
      </c>
      <c r="F846" s="667" t="s">
        <v>21</v>
      </c>
      <c r="G846" s="3517">
        <f t="shared" si="142"/>
        <v>1</v>
      </c>
      <c r="H846" s="667">
        <v>3</v>
      </c>
      <c r="I846" s="3517">
        <f t="shared" si="143"/>
        <v>1</v>
      </c>
      <c r="J846" s="667"/>
      <c r="K846" s="3517">
        <f t="shared" si="144"/>
        <v>1</v>
      </c>
      <c r="L846" s="667"/>
      <c r="M846" s="3517">
        <f t="shared" si="145"/>
        <v>1</v>
      </c>
      <c r="N846" s="667"/>
      <c r="O846" s="3517">
        <f t="shared" si="146"/>
        <v>1</v>
      </c>
      <c r="P846" s="667" t="s">
        <v>3408</v>
      </c>
      <c r="Q846" s="3517">
        <f t="shared" si="147"/>
        <v>1</v>
      </c>
      <c r="R846" s="3518">
        <f t="shared" ca="1" si="148"/>
        <v>14190</v>
      </c>
      <c r="S846" s="955">
        <f t="shared" ca="1" si="149"/>
        <v>71</v>
      </c>
    </row>
    <row r="847" spans="1:19">
      <c r="A847" s="3520" t="str">
        <f>面积表!D842</f>
        <v>506</v>
      </c>
      <c r="B847" s="54">
        <f>面积表!E842</f>
        <v>50.33</v>
      </c>
      <c r="C847" s="3517">
        <f t="shared" si="140"/>
        <v>1</v>
      </c>
      <c r="D847" s="2806" t="s">
        <v>4020</v>
      </c>
      <c r="E847" s="3517">
        <f t="shared" si="141"/>
        <v>1</v>
      </c>
      <c r="F847" s="667" t="s">
        <v>21</v>
      </c>
      <c r="G847" s="3517">
        <f t="shared" si="142"/>
        <v>1</v>
      </c>
      <c r="H847" s="667">
        <v>3</v>
      </c>
      <c r="I847" s="3517">
        <f t="shared" si="143"/>
        <v>1</v>
      </c>
      <c r="J847" s="667"/>
      <c r="K847" s="3517">
        <f t="shared" si="144"/>
        <v>1</v>
      </c>
      <c r="L847" s="667"/>
      <c r="M847" s="3517">
        <f t="shared" si="145"/>
        <v>1</v>
      </c>
      <c r="N847" s="667"/>
      <c r="O847" s="3517">
        <f t="shared" si="146"/>
        <v>1</v>
      </c>
      <c r="P847" s="667" t="s">
        <v>3408</v>
      </c>
      <c r="Q847" s="3517">
        <f t="shared" si="147"/>
        <v>1</v>
      </c>
      <c r="R847" s="3518">
        <f t="shared" ca="1" si="148"/>
        <v>14190</v>
      </c>
      <c r="S847" s="955">
        <f t="shared" ca="1" si="149"/>
        <v>71</v>
      </c>
    </row>
    <row r="848" spans="1:19">
      <c r="A848" s="3520" t="str">
        <f>面积表!D843</f>
        <v>507</v>
      </c>
      <c r="B848" s="54">
        <f>面积表!E843</f>
        <v>50.33</v>
      </c>
      <c r="C848" s="3517">
        <f t="shared" si="140"/>
        <v>1</v>
      </c>
      <c r="D848" s="2806" t="s">
        <v>4020</v>
      </c>
      <c r="E848" s="3517">
        <f t="shared" si="141"/>
        <v>1</v>
      </c>
      <c r="F848" s="667" t="s">
        <v>21</v>
      </c>
      <c r="G848" s="3517">
        <f t="shared" si="142"/>
        <v>1</v>
      </c>
      <c r="H848" s="667">
        <v>3</v>
      </c>
      <c r="I848" s="3517">
        <f t="shared" si="143"/>
        <v>1</v>
      </c>
      <c r="J848" s="667"/>
      <c r="K848" s="3517">
        <f t="shared" si="144"/>
        <v>1</v>
      </c>
      <c r="L848" s="667"/>
      <c r="M848" s="3517">
        <f t="shared" si="145"/>
        <v>1</v>
      </c>
      <c r="N848" s="667"/>
      <c r="O848" s="3517">
        <f t="shared" si="146"/>
        <v>1</v>
      </c>
      <c r="P848" s="667" t="s">
        <v>3408</v>
      </c>
      <c r="Q848" s="3517">
        <f t="shared" si="147"/>
        <v>1</v>
      </c>
      <c r="R848" s="3518">
        <f t="shared" ca="1" si="148"/>
        <v>14190</v>
      </c>
      <c r="S848" s="955">
        <f t="shared" ca="1" si="149"/>
        <v>71</v>
      </c>
    </row>
    <row r="849" spans="1:19">
      <c r="A849" s="3520" t="str">
        <f>面积表!D844</f>
        <v>508</v>
      </c>
      <c r="B849" s="54">
        <f>面积表!E844</f>
        <v>50.33</v>
      </c>
      <c r="C849" s="3517">
        <f t="shared" si="140"/>
        <v>1</v>
      </c>
      <c r="D849" s="2806" t="s">
        <v>4020</v>
      </c>
      <c r="E849" s="3517">
        <f t="shared" si="141"/>
        <v>1</v>
      </c>
      <c r="F849" s="667" t="s">
        <v>21</v>
      </c>
      <c r="G849" s="3517">
        <f t="shared" si="142"/>
        <v>1</v>
      </c>
      <c r="H849" s="667">
        <v>3</v>
      </c>
      <c r="I849" s="3517">
        <f t="shared" si="143"/>
        <v>1</v>
      </c>
      <c r="J849" s="667"/>
      <c r="K849" s="3517">
        <f t="shared" si="144"/>
        <v>1</v>
      </c>
      <c r="L849" s="667"/>
      <c r="M849" s="3517">
        <f t="shared" si="145"/>
        <v>1</v>
      </c>
      <c r="N849" s="667"/>
      <c r="O849" s="3517">
        <f t="shared" si="146"/>
        <v>1</v>
      </c>
      <c r="P849" s="667" t="s">
        <v>3408</v>
      </c>
      <c r="Q849" s="3517">
        <f t="shared" si="147"/>
        <v>1</v>
      </c>
      <c r="R849" s="3518">
        <f t="shared" ca="1" si="148"/>
        <v>14190</v>
      </c>
      <c r="S849" s="955">
        <f t="shared" ca="1" si="149"/>
        <v>71</v>
      </c>
    </row>
    <row r="850" spans="1:19">
      <c r="A850" s="3520" t="str">
        <f>面积表!D845</f>
        <v>509</v>
      </c>
      <c r="B850" s="54">
        <f>面积表!E845</f>
        <v>50.33</v>
      </c>
      <c r="C850" s="3517">
        <f t="shared" si="140"/>
        <v>1</v>
      </c>
      <c r="D850" s="2806" t="s">
        <v>4020</v>
      </c>
      <c r="E850" s="3517">
        <f t="shared" si="141"/>
        <v>1</v>
      </c>
      <c r="F850" s="667" t="s">
        <v>21</v>
      </c>
      <c r="G850" s="3517">
        <f t="shared" si="142"/>
        <v>1</v>
      </c>
      <c r="H850" s="667">
        <v>3</v>
      </c>
      <c r="I850" s="3517">
        <f t="shared" si="143"/>
        <v>1</v>
      </c>
      <c r="J850" s="667"/>
      <c r="K850" s="3517">
        <f t="shared" si="144"/>
        <v>1</v>
      </c>
      <c r="L850" s="667"/>
      <c r="M850" s="3517">
        <f t="shared" si="145"/>
        <v>1</v>
      </c>
      <c r="N850" s="667"/>
      <c r="O850" s="3517">
        <f t="shared" si="146"/>
        <v>1</v>
      </c>
      <c r="P850" s="667" t="s">
        <v>3408</v>
      </c>
      <c r="Q850" s="3517">
        <f t="shared" si="147"/>
        <v>1</v>
      </c>
      <c r="R850" s="3518">
        <f t="shared" ca="1" si="148"/>
        <v>14190</v>
      </c>
      <c r="S850" s="955">
        <f t="shared" ca="1" si="149"/>
        <v>71</v>
      </c>
    </row>
    <row r="851" spans="1:19">
      <c r="A851" s="3520" t="str">
        <f>面积表!D846</f>
        <v>510</v>
      </c>
      <c r="B851" s="54">
        <f>面积表!E846</f>
        <v>50.33</v>
      </c>
      <c r="C851" s="3517">
        <f t="shared" si="140"/>
        <v>1</v>
      </c>
      <c r="D851" s="2806" t="s">
        <v>4020</v>
      </c>
      <c r="E851" s="3517">
        <f t="shared" si="141"/>
        <v>1</v>
      </c>
      <c r="F851" s="667" t="s">
        <v>21</v>
      </c>
      <c r="G851" s="3517">
        <f t="shared" si="142"/>
        <v>1</v>
      </c>
      <c r="H851" s="667">
        <v>3</v>
      </c>
      <c r="I851" s="3517">
        <f t="shared" si="143"/>
        <v>1</v>
      </c>
      <c r="J851" s="667"/>
      <c r="K851" s="3517">
        <f t="shared" si="144"/>
        <v>1</v>
      </c>
      <c r="L851" s="667"/>
      <c r="M851" s="3517">
        <f t="shared" si="145"/>
        <v>1</v>
      </c>
      <c r="N851" s="667"/>
      <c r="O851" s="3517">
        <f t="shared" si="146"/>
        <v>1</v>
      </c>
      <c r="P851" s="667" t="s">
        <v>3408</v>
      </c>
      <c r="Q851" s="3517">
        <f t="shared" si="147"/>
        <v>1</v>
      </c>
      <c r="R851" s="3518">
        <f t="shared" ca="1" si="148"/>
        <v>14190</v>
      </c>
      <c r="S851" s="955">
        <f t="shared" ca="1" si="149"/>
        <v>71</v>
      </c>
    </row>
    <row r="852" spans="1:19">
      <c r="A852" s="3520" t="str">
        <f>面积表!D847</f>
        <v>511</v>
      </c>
      <c r="B852" s="54">
        <f>面积表!E847</f>
        <v>50.33</v>
      </c>
      <c r="C852" s="3517">
        <f t="shared" si="140"/>
        <v>1</v>
      </c>
      <c r="D852" s="2806" t="s">
        <v>4020</v>
      </c>
      <c r="E852" s="3517">
        <f t="shared" si="141"/>
        <v>1</v>
      </c>
      <c r="F852" s="667" t="s">
        <v>21</v>
      </c>
      <c r="G852" s="3517">
        <f t="shared" si="142"/>
        <v>1</v>
      </c>
      <c r="H852" s="667">
        <v>3</v>
      </c>
      <c r="I852" s="3517">
        <f t="shared" si="143"/>
        <v>1</v>
      </c>
      <c r="J852" s="667"/>
      <c r="K852" s="3517">
        <f t="shared" si="144"/>
        <v>1</v>
      </c>
      <c r="L852" s="667"/>
      <c r="M852" s="3517">
        <f t="shared" si="145"/>
        <v>1</v>
      </c>
      <c r="N852" s="667"/>
      <c r="O852" s="3517">
        <f t="shared" si="146"/>
        <v>1</v>
      </c>
      <c r="P852" s="667" t="s">
        <v>3408</v>
      </c>
      <c r="Q852" s="3517">
        <f t="shared" si="147"/>
        <v>1</v>
      </c>
      <c r="R852" s="3518">
        <f t="shared" ca="1" si="148"/>
        <v>14190</v>
      </c>
      <c r="S852" s="955">
        <f t="shared" ca="1" si="149"/>
        <v>71</v>
      </c>
    </row>
    <row r="853" spans="1:19">
      <c r="A853" s="3520" t="str">
        <f>面积表!D848</f>
        <v>512</v>
      </c>
      <c r="B853" s="54">
        <f>面积表!E848</f>
        <v>50.33</v>
      </c>
      <c r="C853" s="3517">
        <f t="shared" si="140"/>
        <v>1</v>
      </c>
      <c r="D853" s="2806" t="s">
        <v>4020</v>
      </c>
      <c r="E853" s="3517">
        <f t="shared" si="141"/>
        <v>1</v>
      </c>
      <c r="F853" s="667" t="s">
        <v>21</v>
      </c>
      <c r="G853" s="3517">
        <f t="shared" si="142"/>
        <v>1</v>
      </c>
      <c r="H853" s="667">
        <v>3</v>
      </c>
      <c r="I853" s="3517">
        <f t="shared" si="143"/>
        <v>1</v>
      </c>
      <c r="J853" s="667"/>
      <c r="K853" s="3517">
        <f t="shared" si="144"/>
        <v>1</v>
      </c>
      <c r="L853" s="667"/>
      <c r="M853" s="3517">
        <f t="shared" si="145"/>
        <v>1</v>
      </c>
      <c r="N853" s="667"/>
      <c r="O853" s="3517">
        <f t="shared" si="146"/>
        <v>1</v>
      </c>
      <c r="P853" s="667" t="s">
        <v>3408</v>
      </c>
      <c r="Q853" s="3517">
        <f t="shared" si="147"/>
        <v>1</v>
      </c>
      <c r="R853" s="3518">
        <f t="shared" ca="1" si="148"/>
        <v>14190</v>
      </c>
      <c r="S853" s="955">
        <f t="shared" ca="1" si="149"/>
        <v>71</v>
      </c>
    </row>
    <row r="854" spans="1:19">
      <c r="A854" s="3520" t="str">
        <f>面积表!D849</f>
        <v>513</v>
      </c>
      <c r="B854" s="54">
        <f>面积表!E849</f>
        <v>50.33</v>
      </c>
      <c r="C854" s="3517">
        <f t="shared" si="140"/>
        <v>1</v>
      </c>
      <c r="D854" s="2806" t="s">
        <v>4020</v>
      </c>
      <c r="E854" s="3517">
        <f t="shared" si="141"/>
        <v>1</v>
      </c>
      <c r="F854" s="667" t="s">
        <v>21</v>
      </c>
      <c r="G854" s="3517">
        <f t="shared" si="142"/>
        <v>1</v>
      </c>
      <c r="H854" s="667">
        <v>3</v>
      </c>
      <c r="I854" s="3517">
        <f t="shared" si="143"/>
        <v>1</v>
      </c>
      <c r="J854" s="667"/>
      <c r="K854" s="3517">
        <f t="shared" si="144"/>
        <v>1</v>
      </c>
      <c r="L854" s="667"/>
      <c r="M854" s="3517">
        <f t="shared" si="145"/>
        <v>1</v>
      </c>
      <c r="N854" s="667"/>
      <c r="O854" s="3517">
        <f t="shared" si="146"/>
        <v>1</v>
      </c>
      <c r="P854" s="667" t="s">
        <v>3408</v>
      </c>
      <c r="Q854" s="3517">
        <f t="shared" si="147"/>
        <v>1</v>
      </c>
      <c r="R854" s="3518">
        <f t="shared" ca="1" si="148"/>
        <v>14190</v>
      </c>
      <c r="S854" s="955">
        <f t="shared" ca="1" si="149"/>
        <v>71</v>
      </c>
    </row>
    <row r="855" spans="1:19">
      <c r="A855" s="3520" t="str">
        <f>面积表!D850</f>
        <v>514</v>
      </c>
      <c r="B855" s="54">
        <f>面积表!E850</f>
        <v>50.33</v>
      </c>
      <c r="C855" s="3517">
        <f t="shared" si="140"/>
        <v>1</v>
      </c>
      <c r="D855" s="2806" t="s">
        <v>4020</v>
      </c>
      <c r="E855" s="3517">
        <f t="shared" si="141"/>
        <v>1</v>
      </c>
      <c r="F855" s="667" t="s">
        <v>21</v>
      </c>
      <c r="G855" s="3517">
        <f t="shared" si="142"/>
        <v>1</v>
      </c>
      <c r="H855" s="667">
        <v>3</v>
      </c>
      <c r="I855" s="3517">
        <f t="shared" si="143"/>
        <v>1</v>
      </c>
      <c r="J855" s="667"/>
      <c r="K855" s="3517">
        <f t="shared" si="144"/>
        <v>1</v>
      </c>
      <c r="L855" s="667"/>
      <c r="M855" s="3517">
        <f t="shared" si="145"/>
        <v>1</v>
      </c>
      <c r="N855" s="667"/>
      <c r="O855" s="3517">
        <f t="shared" si="146"/>
        <v>1</v>
      </c>
      <c r="P855" s="667" t="s">
        <v>3408</v>
      </c>
      <c r="Q855" s="3517">
        <f t="shared" si="147"/>
        <v>1</v>
      </c>
      <c r="R855" s="3518">
        <f t="shared" ca="1" si="148"/>
        <v>14190</v>
      </c>
      <c r="S855" s="955">
        <f t="shared" ca="1" si="149"/>
        <v>71</v>
      </c>
    </row>
    <row r="856" spans="1:19">
      <c r="A856" s="3520" t="str">
        <f>面积表!D851</f>
        <v>515</v>
      </c>
      <c r="B856" s="54">
        <f>面积表!E851</f>
        <v>50.33</v>
      </c>
      <c r="C856" s="3517">
        <f t="shared" si="140"/>
        <v>1</v>
      </c>
      <c r="D856" s="2806" t="s">
        <v>4020</v>
      </c>
      <c r="E856" s="3517">
        <f t="shared" si="141"/>
        <v>1</v>
      </c>
      <c r="F856" s="667" t="s">
        <v>21</v>
      </c>
      <c r="G856" s="3517">
        <f t="shared" si="142"/>
        <v>1</v>
      </c>
      <c r="H856" s="667">
        <v>3</v>
      </c>
      <c r="I856" s="3517">
        <f t="shared" si="143"/>
        <v>1</v>
      </c>
      <c r="J856" s="667"/>
      <c r="K856" s="3517">
        <f t="shared" si="144"/>
        <v>1</v>
      </c>
      <c r="L856" s="667"/>
      <c r="M856" s="3517">
        <f t="shared" si="145"/>
        <v>1</v>
      </c>
      <c r="N856" s="667"/>
      <c r="O856" s="3517">
        <f t="shared" si="146"/>
        <v>1</v>
      </c>
      <c r="P856" s="667" t="s">
        <v>3408</v>
      </c>
      <c r="Q856" s="3517">
        <f t="shared" si="147"/>
        <v>1</v>
      </c>
      <c r="R856" s="3518">
        <f t="shared" ca="1" si="148"/>
        <v>14190</v>
      </c>
      <c r="S856" s="955">
        <f t="shared" ca="1" si="149"/>
        <v>71</v>
      </c>
    </row>
    <row r="857" spans="1:19">
      <c r="A857" s="3520" t="str">
        <f>面积表!D852</f>
        <v>516</v>
      </c>
      <c r="B857" s="54">
        <f>面积表!E852</f>
        <v>69.77</v>
      </c>
      <c r="C857" s="3517">
        <f t="shared" si="140"/>
        <v>1.01</v>
      </c>
      <c r="D857" s="2806" t="s">
        <v>4020</v>
      </c>
      <c r="E857" s="3517">
        <f t="shared" si="141"/>
        <v>1</v>
      </c>
      <c r="F857" s="667" t="s">
        <v>21</v>
      </c>
      <c r="G857" s="3517">
        <f t="shared" si="142"/>
        <v>1</v>
      </c>
      <c r="H857" s="667">
        <v>3</v>
      </c>
      <c r="I857" s="3517">
        <f t="shared" si="143"/>
        <v>1</v>
      </c>
      <c r="J857" s="667"/>
      <c r="K857" s="3517">
        <f t="shared" si="144"/>
        <v>1</v>
      </c>
      <c r="L857" s="667"/>
      <c r="M857" s="3517">
        <f t="shared" si="145"/>
        <v>1</v>
      </c>
      <c r="N857" s="667"/>
      <c r="O857" s="3517">
        <f t="shared" si="146"/>
        <v>1</v>
      </c>
      <c r="P857" s="667" t="s">
        <v>3408</v>
      </c>
      <c r="Q857" s="3517">
        <f t="shared" si="147"/>
        <v>1</v>
      </c>
      <c r="R857" s="3518">
        <f t="shared" ca="1" si="148"/>
        <v>14332</v>
      </c>
      <c r="S857" s="955">
        <f t="shared" ca="1" si="149"/>
        <v>100</v>
      </c>
    </row>
    <row r="858" spans="1:19">
      <c r="A858" s="3520" t="str">
        <f>面积表!D853</f>
        <v>517</v>
      </c>
      <c r="B858" s="54">
        <f>面积表!E853</f>
        <v>38.65</v>
      </c>
      <c r="C858" s="3517">
        <f t="shared" si="140"/>
        <v>1</v>
      </c>
      <c r="D858" s="2806" t="s">
        <v>4020</v>
      </c>
      <c r="E858" s="3517">
        <f t="shared" si="141"/>
        <v>1</v>
      </c>
      <c r="F858" s="667" t="s">
        <v>21</v>
      </c>
      <c r="G858" s="3517">
        <f t="shared" si="142"/>
        <v>1</v>
      </c>
      <c r="H858" s="667">
        <v>3</v>
      </c>
      <c r="I858" s="3517">
        <f t="shared" si="143"/>
        <v>1</v>
      </c>
      <c r="J858" s="667"/>
      <c r="K858" s="3517">
        <f t="shared" si="144"/>
        <v>1</v>
      </c>
      <c r="L858" s="667"/>
      <c r="M858" s="3517">
        <f t="shared" si="145"/>
        <v>1</v>
      </c>
      <c r="N858" s="667"/>
      <c r="O858" s="3517">
        <f t="shared" si="146"/>
        <v>1</v>
      </c>
      <c r="P858" s="667" t="s">
        <v>3408</v>
      </c>
      <c r="Q858" s="3517">
        <f t="shared" si="147"/>
        <v>1</v>
      </c>
      <c r="R858" s="3518">
        <f t="shared" ca="1" si="148"/>
        <v>14190</v>
      </c>
      <c r="S858" s="955">
        <f t="shared" ca="1" si="149"/>
        <v>55</v>
      </c>
    </row>
    <row r="859" spans="1:19">
      <c r="A859" s="3520" t="str">
        <f>面积表!D854</f>
        <v>518</v>
      </c>
      <c r="B859" s="54">
        <f>面积表!E854</f>
        <v>41.99</v>
      </c>
      <c r="C859" s="3517">
        <f t="shared" si="140"/>
        <v>1</v>
      </c>
      <c r="D859" s="2806" t="s">
        <v>4020</v>
      </c>
      <c r="E859" s="3517">
        <f t="shared" si="141"/>
        <v>1</v>
      </c>
      <c r="F859" s="667" t="s">
        <v>21</v>
      </c>
      <c r="G859" s="3517">
        <f t="shared" si="142"/>
        <v>1</v>
      </c>
      <c r="H859" s="667">
        <v>3</v>
      </c>
      <c r="I859" s="3517">
        <f t="shared" si="143"/>
        <v>1</v>
      </c>
      <c r="J859" s="667"/>
      <c r="K859" s="3517">
        <f t="shared" si="144"/>
        <v>1</v>
      </c>
      <c r="L859" s="667"/>
      <c r="M859" s="3517">
        <f t="shared" si="145"/>
        <v>1</v>
      </c>
      <c r="N859" s="667"/>
      <c r="O859" s="3517">
        <f t="shared" si="146"/>
        <v>1</v>
      </c>
      <c r="P859" s="667" t="s">
        <v>3408</v>
      </c>
      <c r="Q859" s="3517">
        <f t="shared" si="147"/>
        <v>1</v>
      </c>
      <c r="R859" s="3518">
        <f t="shared" ca="1" si="148"/>
        <v>14190</v>
      </c>
      <c r="S859" s="955">
        <f t="shared" ca="1" si="149"/>
        <v>60</v>
      </c>
    </row>
    <row r="860" spans="1:19">
      <c r="A860" s="3520" t="str">
        <f>面积表!D855</f>
        <v>519</v>
      </c>
      <c r="B860" s="54">
        <f>面积表!E855</f>
        <v>44.72</v>
      </c>
      <c r="C860" s="3517">
        <f t="shared" si="140"/>
        <v>1</v>
      </c>
      <c r="D860" s="2806" t="s">
        <v>4020</v>
      </c>
      <c r="E860" s="3517">
        <f t="shared" si="141"/>
        <v>1</v>
      </c>
      <c r="F860" s="667" t="s">
        <v>21</v>
      </c>
      <c r="G860" s="3517">
        <f t="shared" si="142"/>
        <v>1</v>
      </c>
      <c r="H860" s="667">
        <v>3</v>
      </c>
      <c r="I860" s="3517">
        <f t="shared" si="143"/>
        <v>1</v>
      </c>
      <c r="J860" s="667"/>
      <c r="K860" s="3517">
        <f t="shared" si="144"/>
        <v>1</v>
      </c>
      <c r="L860" s="667"/>
      <c r="M860" s="3517">
        <f t="shared" si="145"/>
        <v>1</v>
      </c>
      <c r="N860" s="667"/>
      <c r="O860" s="3517">
        <f t="shared" si="146"/>
        <v>1</v>
      </c>
      <c r="P860" s="667" t="s">
        <v>3408</v>
      </c>
      <c r="Q860" s="3517">
        <f t="shared" si="147"/>
        <v>1</v>
      </c>
      <c r="R860" s="3518">
        <f t="shared" ca="1" si="148"/>
        <v>14190</v>
      </c>
      <c r="S860" s="955">
        <f t="shared" ca="1" si="149"/>
        <v>63</v>
      </c>
    </row>
    <row r="861" spans="1:19">
      <c r="A861" s="3520" t="str">
        <f>面积表!D856</f>
        <v>520</v>
      </c>
      <c r="B861" s="54">
        <f>面积表!E856</f>
        <v>46.83</v>
      </c>
      <c r="C861" s="3517">
        <f t="shared" si="140"/>
        <v>1</v>
      </c>
      <c r="D861" s="2806" t="s">
        <v>4020</v>
      </c>
      <c r="E861" s="3517">
        <f t="shared" si="141"/>
        <v>1</v>
      </c>
      <c r="F861" s="667" t="s">
        <v>21</v>
      </c>
      <c r="G861" s="3517">
        <f t="shared" si="142"/>
        <v>1</v>
      </c>
      <c r="H861" s="667">
        <v>3</v>
      </c>
      <c r="I861" s="3517">
        <f t="shared" si="143"/>
        <v>1</v>
      </c>
      <c r="J861" s="667"/>
      <c r="K861" s="3517">
        <f t="shared" si="144"/>
        <v>1</v>
      </c>
      <c r="L861" s="667"/>
      <c r="M861" s="3517">
        <f t="shared" si="145"/>
        <v>1</v>
      </c>
      <c r="N861" s="667"/>
      <c r="O861" s="3517">
        <f t="shared" si="146"/>
        <v>1</v>
      </c>
      <c r="P861" s="667" t="s">
        <v>3408</v>
      </c>
      <c r="Q861" s="3517">
        <f t="shared" si="147"/>
        <v>1</v>
      </c>
      <c r="R861" s="3518">
        <f t="shared" ca="1" si="148"/>
        <v>14190</v>
      </c>
      <c r="S861" s="955">
        <f t="shared" ca="1" si="149"/>
        <v>66</v>
      </c>
    </row>
    <row r="862" spans="1:19">
      <c r="A862" s="3520" t="str">
        <f>面积表!D857</f>
        <v>521</v>
      </c>
      <c r="B862" s="54">
        <f>面积表!E857</f>
        <v>48.33</v>
      </c>
      <c r="C862" s="3517">
        <f t="shared" si="140"/>
        <v>1</v>
      </c>
      <c r="D862" s="2806" t="s">
        <v>4020</v>
      </c>
      <c r="E862" s="3517">
        <f t="shared" si="141"/>
        <v>1</v>
      </c>
      <c r="F862" s="667" t="s">
        <v>21</v>
      </c>
      <c r="G862" s="3517">
        <f t="shared" si="142"/>
        <v>1</v>
      </c>
      <c r="H862" s="667">
        <v>3</v>
      </c>
      <c r="I862" s="3517">
        <f t="shared" si="143"/>
        <v>1</v>
      </c>
      <c r="J862" s="667"/>
      <c r="K862" s="3517">
        <f t="shared" si="144"/>
        <v>1</v>
      </c>
      <c r="L862" s="667"/>
      <c r="M862" s="3517">
        <f t="shared" si="145"/>
        <v>1</v>
      </c>
      <c r="N862" s="667"/>
      <c r="O862" s="3517">
        <f t="shared" si="146"/>
        <v>1</v>
      </c>
      <c r="P862" s="667" t="s">
        <v>3408</v>
      </c>
      <c r="Q862" s="3517">
        <f t="shared" si="147"/>
        <v>1</v>
      </c>
      <c r="R862" s="3518">
        <f t="shared" ca="1" si="148"/>
        <v>14190</v>
      </c>
      <c r="S862" s="955">
        <f t="shared" ca="1" si="149"/>
        <v>69</v>
      </c>
    </row>
    <row r="863" spans="1:19">
      <c r="A863" s="3520" t="str">
        <f>面积表!D858</f>
        <v>522</v>
      </c>
      <c r="B863" s="54">
        <f>面积表!E858</f>
        <v>49.3</v>
      </c>
      <c r="C863" s="3517">
        <f t="shared" si="140"/>
        <v>1</v>
      </c>
      <c r="D863" s="2806" t="s">
        <v>4020</v>
      </c>
      <c r="E863" s="3517">
        <f t="shared" si="141"/>
        <v>1</v>
      </c>
      <c r="F863" s="667" t="s">
        <v>21</v>
      </c>
      <c r="G863" s="3517">
        <f t="shared" si="142"/>
        <v>1</v>
      </c>
      <c r="H863" s="667">
        <v>3</v>
      </c>
      <c r="I863" s="3517">
        <f t="shared" si="143"/>
        <v>1</v>
      </c>
      <c r="J863" s="667"/>
      <c r="K863" s="3517">
        <f t="shared" si="144"/>
        <v>1</v>
      </c>
      <c r="L863" s="667"/>
      <c r="M863" s="3517">
        <f t="shared" si="145"/>
        <v>1</v>
      </c>
      <c r="N863" s="667"/>
      <c r="O863" s="3517">
        <f t="shared" si="146"/>
        <v>1</v>
      </c>
      <c r="P863" s="667" t="s">
        <v>3408</v>
      </c>
      <c r="Q863" s="3517">
        <f t="shared" si="147"/>
        <v>1</v>
      </c>
      <c r="R863" s="3518">
        <f t="shared" ca="1" si="148"/>
        <v>14190</v>
      </c>
      <c r="S863" s="955">
        <f t="shared" ca="1" si="149"/>
        <v>70</v>
      </c>
    </row>
    <row r="864" spans="1:19">
      <c r="A864" s="3520" t="str">
        <f>面积表!D859</f>
        <v>523</v>
      </c>
      <c r="B864" s="54">
        <f>面积表!E859</f>
        <v>49.59</v>
      </c>
      <c r="C864" s="3517">
        <f t="shared" si="140"/>
        <v>1</v>
      </c>
      <c r="D864" s="2806" t="s">
        <v>4020</v>
      </c>
      <c r="E864" s="3517">
        <f t="shared" si="141"/>
        <v>1</v>
      </c>
      <c r="F864" s="667" t="s">
        <v>21</v>
      </c>
      <c r="G864" s="3517">
        <f t="shared" si="142"/>
        <v>1</v>
      </c>
      <c r="H864" s="667">
        <v>3</v>
      </c>
      <c r="I864" s="3517">
        <f t="shared" si="143"/>
        <v>1</v>
      </c>
      <c r="J864" s="667"/>
      <c r="K864" s="3517">
        <f t="shared" si="144"/>
        <v>1</v>
      </c>
      <c r="L864" s="667"/>
      <c r="M864" s="3517">
        <f t="shared" si="145"/>
        <v>1</v>
      </c>
      <c r="N864" s="667"/>
      <c r="O864" s="3517">
        <f t="shared" si="146"/>
        <v>1</v>
      </c>
      <c r="P864" s="667" t="s">
        <v>3408</v>
      </c>
      <c r="Q864" s="3517">
        <f t="shared" si="147"/>
        <v>1</v>
      </c>
      <c r="R864" s="3518">
        <f t="shared" ca="1" si="148"/>
        <v>14190</v>
      </c>
      <c r="S864" s="955">
        <f t="shared" ca="1" si="149"/>
        <v>70</v>
      </c>
    </row>
    <row r="865" spans="1:19">
      <c r="A865" s="3520" t="str">
        <f>面积表!D860</f>
        <v>524</v>
      </c>
      <c r="B865" s="54">
        <f>面积表!E860</f>
        <v>49.28</v>
      </c>
      <c r="C865" s="3517">
        <f t="shared" si="140"/>
        <v>1</v>
      </c>
      <c r="D865" s="2806" t="s">
        <v>4020</v>
      </c>
      <c r="E865" s="3517">
        <f t="shared" si="141"/>
        <v>1</v>
      </c>
      <c r="F865" s="667" t="s">
        <v>21</v>
      </c>
      <c r="G865" s="3517">
        <f t="shared" si="142"/>
        <v>1</v>
      </c>
      <c r="H865" s="667">
        <v>3</v>
      </c>
      <c r="I865" s="3517">
        <f t="shared" si="143"/>
        <v>1</v>
      </c>
      <c r="J865" s="667"/>
      <c r="K865" s="3517">
        <f t="shared" si="144"/>
        <v>1</v>
      </c>
      <c r="L865" s="667"/>
      <c r="M865" s="3517">
        <f t="shared" si="145"/>
        <v>1</v>
      </c>
      <c r="N865" s="667"/>
      <c r="O865" s="3517">
        <f t="shared" si="146"/>
        <v>1</v>
      </c>
      <c r="P865" s="667" t="s">
        <v>3408</v>
      </c>
      <c r="Q865" s="3517">
        <f t="shared" si="147"/>
        <v>1</v>
      </c>
      <c r="R865" s="3518">
        <f t="shared" ca="1" si="148"/>
        <v>14190</v>
      </c>
      <c r="S865" s="955">
        <f t="shared" ca="1" si="149"/>
        <v>70</v>
      </c>
    </row>
    <row r="866" spans="1:19">
      <c r="A866" s="3520" t="str">
        <f>面积表!D861</f>
        <v>525</v>
      </c>
      <c r="B866" s="54">
        <f>面积表!E861</f>
        <v>48.41</v>
      </c>
      <c r="C866" s="3517">
        <f t="shared" si="140"/>
        <v>1</v>
      </c>
      <c r="D866" s="2806" t="s">
        <v>4020</v>
      </c>
      <c r="E866" s="3517">
        <f t="shared" si="141"/>
        <v>1</v>
      </c>
      <c r="F866" s="667" t="s">
        <v>21</v>
      </c>
      <c r="G866" s="3517">
        <f t="shared" si="142"/>
        <v>1</v>
      </c>
      <c r="H866" s="667">
        <v>3</v>
      </c>
      <c r="I866" s="3517">
        <f t="shared" si="143"/>
        <v>1</v>
      </c>
      <c r="J866" s="667"/>
      <c r="K866" s="3517">
        <f t="shared" si="144"/>
        <v>1</v>
      </c>
      <c r="L866" s="667"/>
      <c r="M866" s="3517">
        <f t="shared" si="145"/>
        <v>1</v>
      </c>
      <c r="N866" s="667"/>
      <c r="O866" s="3517">
        <f t="shared" si="146"/>
        <v>1</v>
      </c>
      <c r="P866" s="667" t="s">
        <v>3408</v>
      </c>
      <c r="Q866" s="3517">
        <f t="shared" si="147"/>
        <v>1</v>
      </c>
      <c r="R866" s="3518">
        <f t="shared" ca="1" si="148"/>
        <v>14190</v>
      </c>
      <c r="S866" s="955">
        <f t="shared" ca="1" si="149"/>
        <v>69</v>
      </c>
    </row>
    <row r="867" spans="1:19">
      <c r="A867" s="3520" t="str">
        <f>面积表!D862</f>
        <v>526</v>
      </c>
      <c r="B867" s="54">
        <f>面积表!E862</f>
        <v>47.44</v>
      </c>
      <c r="C867" s="3517">
        <f t="shared" si="140"/>
        <v>1</v>
      </c>
      <c r="D867" s="2806" t="s">
        <v>4020</v>
      </c>
      <c r="E867" s="3517">
        <f t="shared" si="141"/>
        <v>1</v>
      </c>
      <c r="F867" s="667" t="s">
        <v>21</v>
      </c>
      <c r="G867" s="3517">
        <f t="shared" si="142"/>
        <v>1</v>
      </c>
      <c r="H867" s="667">
        <v>3</v>
      </c>
      <c r="I867" s="3517">
        <f t="shared" si="143"/>
        <v>1</v>
      </c>
      <c r="J867" s="667"/>
      <c r="K867" s="3517">
        <f t="shared" si="144"/>
        <v>1</v>
      </c>
      <c r="L867" s="667"/>
      <c r="M867" s="3517">
        <f t="shared" si="145"/>
        <v>1</v>
      </c>
      <c r="N867" s="667"/>
      <c r="O867" s="3517">
        <f t="shared" si="146"/>
        <v>1</v>
      </c>
      <c r="P867" s="667" t="s">
        <v>3408</v>
      </c>
      <c r="Q867" s="3517">
        <f t="shared" si="147"/>
        <v>1</v>
      </c>
      <c r="R867" s="3518">
        <f t="shared" ca="1" si="148"/>
        <v>14190</v>
      </c>
      <c r="S867" s="955">
        <f t="shared" ca="1" si="149"/>
        <v>67</v>
      </c>
    </row>
    <row r="868" spans="1:19">
      <c r="A868" s="3520" t="str">
        <f>面积表!D863</f>
        <v>601</v>
      </c>
      <c r="B868" s="54">
        <f>面积表!E863</f>
        <v>52.2</v>
      </c>
      <c r="C868" s="3517">
        <f t="shared" si="140"/>
        <v>1</v>
      </c>
      <c r="D868" s="2806" t="s">
        <v>4020</v>
      </c>
      <c r="E868" s="3517">
        <f t="shared" si="141"/>
        <v>1</v>
      </c>
      <c r="F868" s="667" t="s">
        <v>21</v>
      </c>
      <c r="G868" s="3517">
        <f t="shared" si="142"/>
        <v>1</v>
      </c>
      <c r="H868" s="667">
        <v>3</v>
      </c>
      <c r="I868" s="3517">
        <f t="shared" si="143"/>
        <v>1</v>
      </c>
      <c r="J868" s="667"/>
      <c r="K868" s="3517">
        <f t="shared" si="144"/>
        <v>1</v>
      </c>
      <c r="L868" s="667"/>
      <c r="M868" s="3517">
        <f t="shared" si="145"/>
        <v>1</v>
      </c>
      <c r="N868" s="667"/>
      <c r="O868" s="3517">
        <f t="shared" si="146"/>
        <v>1</v>
      </c>
      <c r="P868" s="667" t="s">
        <v>3408</v>
      </c>
      <c r="Q868" s="3517">
        <f t="shared" si="147"/>
        <v>1</v>
      </c>
      <c r="R868" s="3518">
        <f t="shared" ca="1" si="148"/>
        <v>14190</v>
      </c>
      <c r="S868" s="955">
        <f t="shared" ca="1" si="149"/>
        <v>74</v>
      </c>
    </row>
    <row r="869" spans="1:19">
      <c r="A869" s="3520" t="str">
        <f>面积表!D864</f>
        <v>602</v>
      </c>
      <c r="B869" s="54">
        <f>面积表!E864</f>
        <v>50.33</v>
      </c>
      <c r="C869" s="3517">
        <f t="shared" si="140"/>
        <v>1</v>
      </c>
      <c r="D869" s="2806" t="s">
        <v>4020</v>
      </c>
      <c r="E869" s="3517">
        <f t="shared" si="141"/>
        <v>1</v>
      </c>
      <c r="F869" s="667" t="s">
        <v>21</v>
      </c>
      <c r="G869" s="3517">
        <f t="shared" si="142"/>
        <v>1</v>
      </c>
      <c r="H869" s="667">
        <v>3</v>
      </c>
      <c r="I869" s="3517">
        <f t="shared" si="143"/>
        <v>1</v>
      </c>
      <c r="J869" s="667"/>
      <c r="K869" s="3517">
        <f t="shared" si="144"/>
        <v>1</v>
      </c>
      <c r="L869" s="667"/>
      <c r="M869" s="3517">
        <f t="shared" si="145"/>
        <v>1</v>
      </c>
      <c r="N869" s="667"/>
      <c r="O869" s="3517">
        <f t="shared" si="146"/>
        <v>1</v>
      </c>
      <c r="P869" s="667" t="s">
        <v>3408</v>
      </c>
      <c r="Q869" s="3517">
        <f t="shared" si="147"/>
        <v>1</v>
      </c>
      <c r="R869" s="3518">
        <f t="shared" ca="1" si="148"/>
        <v>14190</v>
      </c>
      <c r="S869" s="955">
        <f t="shared" ca="1" si="149"/>
        <v>71</v>
      </c>
    </row>
    <row r="870" spans="1:19">
      <c r="A870" s="3520" t="str">
        <f>面积表!D865</f>
        <v>603</v>
      </c>
      <c r="B870" s="54">
        <f>面积表!E865</f>
        <v>50.33</v>
      </c>
      <c r="C870" s="3517">
        <f t="shared" si="140"/>
        <v>1</v>
      </c>
      <c r="D870" s="2806" t="s">
        <v>4020</v>
      </c>
      <c r="E870" s="3517">
        <f t="shared" si="141"/>
        <v>1</v>
      </c>
      <c r="F870" s="667" t="s">
        <v>21</v>
      </c>
      <c r="G870" s="3517">
        <f t="shared" si="142"/>
        <v>1</v>
      </c>
      <c r="H870" s="667">
        <v>3</v>
      </c>
      <c r="I870" s="3517">
        <f t="shared" si="143"/>
        <v>1</v>
      </c>
      <c r="J870" s="667"/>
      <c r="K870" s="3517">
        <f t="shared" si="144"/>
        <v>1</v>
      </c>
      <c r="L870" s="667"/>
      <c r="M870" s="3517">
        <f t="shared" si="145"/>
        <v>1</v>
      </c>
      <c r="N870" s="667"/>
      <c r="O870" s="3517">
        <f t="shared" si="146"/>
        <v>1</v>
      </c>
      <c r="P870" s="667" t="s">
        <v>3408</v>
      </c>
      <c r="Q870" s="3517">
        <f t="shared" si="147"/>
        <v>1</v>
      </c>
      <c r="R870" s="3518">
        <f t="shared" ca="1" si="148"/>
        <v>14190</v>
      </c>
      <c r="S870" s="955">
        <f t="shared" ca="1" si="149"/>
        <v>71</v>
      </c>
    </row>
    <row r="871" spans="1:19">
      <c r="A871" s="3520" t="str">
        <f>面积表!D866</f>
        <v>604</v>
      </c>
      <c r="B871" s="54">
        <f>面积表!E866</f>
        <v>50.33</v>
      </c>
      <c r="C871" s="3517">
        <f t="shared" si="140"/>
        <v>1</v>
      </c>
      <c r="D871" s="2806" t="s">
        <v>4020</v>
      </c>
      <c r="E871" s="3517">
        <f t="shared" si="141"/>
        <v>1</v>
      </c>
      <c r="F871" s="667" t="s">
        <v>21</v>
      </c>
      <c r="G871" s="3517">
        <f t="shared" si="142"/>
        <v>1</v>
      </c>
      <c r="H871" s="667">
        <v>3</v>
      </c>
      <c r="I871" s="3517">
        <f t="shared" si="143"/>
        <v>1</v>
      </c>
      <c r="J871" s="667"/>
      <c r="K871" s="3517">
        <f t="shared" si="144"/>
        <v>1</v>
      </c>
      <c r="L871" s="667"/>
      <c r="M871" s="3517">
        <f t="shared" si="145"/>
        <v>1</v>
      </c>
      <c r="N871" s="667"/>
      <c r="O871" s="3517">
        <f t="shared" si="146"/>
        <v>1</v>
      </c>
      <c r="P871" s="667" t="s">
        <v>3408</v>
      </c>
      <c r="Q871" s="3517">
        <f t="shared" si="147"/>
        <v>1</v>
      </c>
      <c r="R871" s="3518">
        <f t="shared" ca="1" si="148"/>
        <v>14190</v>
      </c>
      <c r="S871" s="955">
        <f t="shared" ca="1" si="149"/>
        <v>71</v>
      </c>
    </row>
    <row r="872" spans="1:19">
      <c r="A872" s="3520" t="str">
        <f>面积表!D867</f>
        <v>605</v>
      </c>
      <c r="B872" s="54">
        <f>面积表!E867</f>
        <v>50.33</v>
      </c>
      <c r="C872" s="3517">
        <f t="shared" si="140"/>
        <v>1</v>
      </c>
      <c r="D872" s="2806" t="s">
        <v>4020</v>
      </c>
      <c r="E872" s="3517">
        <f t="shared" si="141"/>
        <v>1</v>
      </c>
      <c r="F872" s="667" t="s">
        <v>21</v>
      </c>
      <c r="G872" s="3517">
        <f t="shared" si="142"/>
        <v>1</v>
      </c>
      <c r="H872" s="667">
        <v>3</v>
      </c>
      <c r="I872" s="3517">
        <f t="shared" si="143"/>
        <v>1</v>
      </c>
      <c r="J872" s="667"/>
      <c r="K872" s="3517">
        <f t="shared" si="144"/>
        <v>1</v>
      </c>
      <c r="L872" s="667"/>
      <c r="M872" s="3517">
        <f t="shared" si="145"/>
        <v>1</v>
      </c>
      <c r="N872" s="667"/>
      <c r="O872" s="3517">
        <f t="shared" si="146"/>
        <v>1</v>
      </c>
      <c r="P872" s="667" t="s">
        <v>3408</v>
      </c>
      <c r="Q872" s="3517">
        <f t="shared" si="147"/>
        <v>1</v>
      </c>
      <c r="R872" s="3518">
        <f t="shared" ca="1" si="148"/>
        <v>14190</v>
      </c>
      <c r="S872" s="955">
        <f t="shared" ca="1" si="149"/>
        <v>71</v>
      </c>
    </row>
    <row r="873" spans="1:19">
      <c r="A873" s="3520" t="str">
        <f>面积表!D868</f>
        <v>606</v>
      </c>
      <c r="B873" s="54">
        <f>面积表!E868</f>
        <v>50.33</v>
      </c>
      <c r="C873" s="3517">
        <f t="shared" si="140"/>
        <v>1</v>
      </c>
      <c r="D873" s="2806" t="s">
        <v>4020</v>
      </c>
      <c r="E873" s="3517">
        <f t="shared" si="141"/>
        <v>1</v>
      </c>
      <c r="F873" s="667" t="s">
        <v>21</v>
      </c>
      <c r="G873" s="3517">
        <f t="shared" si="142"/>
        <v>1</v>
      </c>
      <c r="H873" s="667">
        <v>3</v>
      </c>
      <c r="I873" s="3517">
        <f t="shared" si="143"/>
        <v>1</v>
      </c>
      <c r="J873" s="667"/>
      <c r="K873" s="3517">
        <f t="shared" si="144"/>
        <v>1</v>
      </c>
      <c r="L873" s="667"/>
      <c r="M873" s="3517">
        <f t="shared" si="145"/>
        <v>1</v>
      </c>
      <c r="N873" s="667"/>
      <c r="O873" s="3517">
        <f t="shared" si="146"/>
        <v>1</v>
      </c>
      <c r="P873" s="667" t="s">
        <v>3408</v>
      </c>
      <c r="Q873" s="3517">
        <f t="shared" si="147"/>
        <v>1</v>
      </c>
      <c r="R873" s="3518">
        <f t="shared" ca="1" si="148"/>
        <v>14190</v>
      </c>
      <c r="S873" s="955">
        <f t="shared" ca="1" si="149"/>
        <v>71</v>
      </c>
    </row>
    <row r="874" spans="1:19">
      <c r="A874" s="3520" t="str">
        <f>面积表!D869</f>
        <v>607</v>
      </c>
      <c r="B874" s="54">
        <f>面积表!E869</f>
        <v>50.33</v>
      </c>
      <c r="C874" s="3517">
        <f t="shared" si="140"/>
        <v>1</v>
      </c>
      <c r="D874" s="2806" t="s">
        <v>4020</v>
      </c>
      <c r="E874" s="3517">
        <f t="shared" si="141"/>
        <v>1</v>
      </c>
      <c r="F874" s="667" t="s">
        <v>21</v>
      </c>
      <c r="G874" s="3517">
        <f t="shared" si="142"/>
        <v>1</v>
      </c>
      <c r="H874" s="667">
        <v>3</v>
      </c>
      <c r="I874" s="3517">
        <f t="shared" si="143"/>
        <v>1</v>
      </c>
      <c r="J874" s="667"/>
      <c r="K874" s="3517">
        <f t="shared" si="144"/>
        <v>1</v>
      </c>
      <c r="L874" s="667"/>
      <c r="M874" s="3517">
        <f t="shared" si="145"/>
        <v>1</v>
      </c>
      <c r="N874" s="667"/>
      <c r="O874" s="3517">
        <f t="shared" si="146"/>
        <v>1</v>
      </c>
      <c r="P874" s="667" t="s">
        <v>3408</v>
      </c>
      <c r="Q874" s="3517">
        <f t="shared" si="147"/>
        <v>1</v>
      </c>
      <c r="R874" s="3518">
        <f t="shared" ca="1" si="148"/>
        <v>14190</v>
      </c>
      <c r="S874" s="955">
        <f t="shared" ca="1" si="149"/>
        <v>71</v>
      </c>
    </row>
    <row r="875" spans="1:19">
      <c r="A875" s="3520" t="str">
        <f>面积表!D870</f>
        <v>608</v>
      </c>
      <c r="B875" s="54">
        <f>面积表!E870</f>
        <v>50.33</v>
      </c>
      <c r="C875" s="3517">
        <f t="shared" si="140"/>
        <v>1</v>
      </c>
      <c r="D875" s="2806" t="s">
        <v>4020</v>
      </c>
      <c r="E875" s="3517">
        <f t="shared" si="141"/>
        <v>1</v>
      </c>
      <c r="F875" s="667" t="s">
        <v>21</v>
      </c>
      <c r="G875" s="3517">
        <f t="shared" si="142"/>
        <v>1</v>
      </c>
      <c r="H875" s="667">
        <v>3</v>
      </c>
      <c r="I875" s="3517">
        <f t="shared" si="143"/>
        <v>1</v>
      </c>
      <c r="J875" s="667"/>
      <c r="K875" s="3517">
        <f t="shared" si="144"/>
        <v>1</v>
      </c>
      <c r="L875" s="667"/>
      <c r="M875" s="3517">
        <f t="shared" si="145"/>
        <v>1</v>
      </c>
      <c r="N875" s="667"/>
      <c r="O875" s="3517">
        <f t="shared" si="146"/>
        <v>1</v>
      </c>
      <c r="P875" s="667" t="s">
        <v>3408</v>
      </c>
      <c r="Q875" s="3517">
        <f t="shared" si="147"/>
        <v>1</v>
      </c>
      <c r="R875" s="3518">
        <f t="shared" ca="1" si="148"/>
        <v>14190</v>
      </c>
      <c r="S875" s="955">
        <f t="shared" ca="1" si="149"/>
        <v>71</v>
      </c>
    </row>
    <row r="876" spans="1:19">
      <c r="A876" s="3520" t="str">
        <f>面积表!D871</f>
        <v>609</v>
      </c>
      <c r="B876" s="54">
        <f>面积表!E871</f>
        <v>50.33</v>
      </c>
      <c r="C876" s="3517">
        <f t="shared" si="140"/>
        <v>1</v>
      </c>
      <c r="D876" s="2806" t="s">
        <v>4020</v>
      </c>
      <c r="E876" s="3517">
        <f t="shared" si="141"/>
        <v>1</v>
      </c>
      <c r="F876" s="667" t="s">
        <v>21</v>
      </c>
      <c r="G876" s="3517">
        <f t="shared" si="142"/>
        <v>1</v>
      </c>
      <c r="H876" s="667">
        <v>3</v>
      </c>
      <c r="I876" s="3517">
        <f t="shared" si="143"/>
        <v>1</v>
      </c>
      <c r="J876" s="667"/>
      <c r="K876" s="3517">
        <f t="shared" si="144"/>
        <v>1</v>
      </c>
      <c r="L876" s="667"/>
      <c r="M876" s="3517">
        <f t="shared" si="145"/>
        <v>1</v>
      </c>
      <c r="N876" s="667"/>
      <c r="O876" s="3517">
        <f t="shared" si="146"/>
        <v>1</v>
      </c>
      <c r="P876" s="667" t="s">
        <v>3408</v>
      </c>
      <c r="Q876" s="3517">
        <f t="shared" si="147"/>
        <v>1</v>
      </c>
      <c r="R876" s="3518">
        <f t="shared" ca="1" si="148"/>
        <v>14190</v>
      </c>
      <c r="S876" s="955">
        <f t="shared" ca="1" si="149"/>
        <v>71</v>
      </c>
    </row>
    <row r="877" spans="1:19">
      <c r="A877" s="3520" t="str">
        <f>面积表!D872</f>
        <v>610</v>
      </c>
      <c r="B877" s="54">
        <f>面积表!E872</f>
        <v>50.33</v>
      </c>
      <c r="C877" s="3517">
        <f t="shared" si="140"/>
        <v>1</v>
      </c>
      <c r="D877" s="2806" t="s">
        <v>4020</v>
      </c>
      <c r="E877" s="3517">
        <f t="shared" si="141"/>
        <v>1</v>
      </c>
      <c r="F877" s="667" t="s">
        <v>21</v>
      </c>
      <c r="G877" s="3517">
        <f t="shared" si="142"/>
        <v>1</v>
      </c>
      <c r="H877" s="667">
        <v>3</v>
      </c>
      <c r="I877" s="3517">
        <f t="shared" si="143"/>
        <v>1</v>
      </c>
      <c r="J877" s="667"/>
      <c r="K877" s="3517">
        <f t="shared" si="144"/>
        <v>1</v>
      </c>
      <c r="L877" s="667"/>
      <c r="M877" s="3517">
        <f t="shared" si="145"/>
        <v>1</v>
      </c>
      <c r="N877" s="667"/>
      <c r="O877" s="3517">
        <f t="shared" si="146"/>
        <v>1</v>
      </c>
      <c r="P877" s="667" t="s">
        <v>3408</v>
      </c>
      <c r="Q877" s="3517">
        <f t="shared" si="147"/>
        <v>1</v>
      </c>
      <c r="R877" s="3518">
        <f t="shared" ca="1" si="148"/>
        <v>14190</v>
      </c>
      <c r="S877" s="955">
        <f t="shared" ca="1" si="149"/>
        <v>71</v>
      </c>
    </row>
    <row r="878" spans="1:19">
      <c r="A878" s="3520" t="str">
        <f>面积表!D873</f>
        <v>611</v>
      </c>
      <c r="B878" s="54">
        <f>面积表!E873</f>
        <v>50.33</v>
      </c>
      <c r="C878" s="3517">
        <f t="shared" si="140"/>
        <v>1</v>
      </c>
      <c r="D878" s="2806" t="s">
        <v>4020</v>
      </c>
      <c r="E878" s="3517">
        <f t="shared" si="141"/>
        <v>1</v>
      </c>
      <c r="F878" s="667" t="s">
        <v>21</v>
      </c>
      <c r="G878" s="3517">
        <f t="shared" si="142"/>
        <v>1</v>
      </c>
      <c r="H878" s="667">
        <v>3</v>
      </c>
      <c r="I878" s="3517">
        <f t="shared" si="143"/>
        <v>1</v>
      </c>
      <c r="J878" s="667"/>
      <c r="K878" s="3517">
        <f t="shared" si="144"/>
        <v>1</v>
      </c>
      <c r="L878" s="667"/>
      <c r="M878" s="3517">
        <f t="shared" si="145"/>
        <v>1</v>
      </c>
      <c r="N878" s="667"/>
      <c r="O878" s="3517">
        <f t="shared" si="146"/>
        <v>1</v>
      </c>
      <c r="P878" s="667" t="s">
        <v>3408</v>
      </c>
      <c r="Q878" s="3517">
        <f t="shared" si="147"/>
        <v>1</v>
      </c>
      <c r="R878" s="3518">
        <f t="shared" ca="1" si="148"/>
        <v>14190</v>
      </c>
      <c r="S878" s="955">
        <f t="shared" ca="1" si="149"/>
        <v>71</v>
      </c>
    </row>
    <row r="879" spans="1:19">
      <c r="A879" s="3520" t="str">
        <f>面积表!D874</f>
        <v>612</v>
      </c>
      <c r="B879" s="54">
        <f>面积表!E874</f>
        <v>50.33</v>
      </c>
      <c r="C879" s="3517">
        <f t="shared" si="140"/>
        <v>1</v>
      </c>
      <c r="D879" s="2806" t="s">
        <v>4020</v>
      </c>
      <c r="E879" s="3517">
        <f t="shared" si="141"/>
        <v>1</v>
      </c>
      <c r="F879" s="667" t="s">
        <v>21</v>
      </c>
      <c r="G879" s="3517">
        <f t="shared" si="142"/>
        <v>1</v>
      </c>
      <c r="H879" s="667">
        <v>3</v>
      </c>
      <c r="I879" s="3517">
        <f t="shared" si="143"/>
        <v>1</v>
      </c>
      <c r="J879" s="667"/>
      <c r="K879" s="3517">
        <f t="shared" si="144"/>
        <v>1</v>
      </c>
      <c r="L879" s="667"/>
      <c r="M879" s="3517">
        <f t="shared" si="145"/>
        <v>1</v>
      </c>
      <c r="N879" s="667"/>
      <c r="O879" s="3517">
        <f t="shared" si="146"/>
        <v>1</v>
      </c>
      <c r="P879" s="667" t="s">
        <v>3408</v>
      </c>
      <c r="Q879" s="3517">
        <f t="shared" si="147"/>
        <v>1</v>
      </c>
      <c r="R879" s="3518">
        <f t="shared" ca="1" si="148"/>
        <v>14190</v>
      </c>
      <c r="S879" s="955">
        <f t="shared" ca="1" si="149"/>
        <v>71</v>
      </c>
    </row>
    <row r="880" spans="1:19">
      <c r="A880" s="3520" t="str">
        <f>面积表!D875</f>
        <v>613</v>
      </c>
      <c r="B880" s="54">
        <f>面积表!E875</f>
        <v>50.33</v>
      </c>
      <c r="C880" s="3517">
        <f t="shared" si="140"/>
        <v>1</v>
      </c>
      <c r="D880" s="2806" t="s">
        <v>4020</v>
      </c>
      <c r="E880" s="3517">
        <f t="shared" si="141"/>
        <v>1</v>
      </c>
      <c r="F880" s="667" t="s">
        <v>21</v>
      </c>
      <c r="G880" s="3517">
        <f t="shared" si="142"/>
        <v>1</v>
      </c>
      <c r="H880" s="667">
        <v>3</v>
      </c>
      <c r="I880" s="3517">
        <f t="shared" si="143"/>
        <v>1</v>
      </c>
      <c r="J880" s="667"/>
      <c r="K880" s="3517">
        <f t="shared" si="144"/>
        <v>1</v>
      </c>
      <c r="L880" s="667"/>
      <c r="M880" s="3517">
        <f t="shared" si="145"/>
        <v>1</v>
      </c>
      <c r="N880" s="667"/>
      <c r="O880" s="3517">
        <f t="shared" si="146"/>
        <v>1</v>
      </c>
      <c r="P880" s="667" t="s">
        <v>3408</v>
      </c>
      <c r="Q880" s="3517">
        <f t="shared" si="147"/>
        <v>1</v>
      </c>
      <c r="R880" s="3518">
        <f t="shared" ca="1" si="148"/>
        <v>14190</v>
      </c>
      <c r="S880" s="955">
        <f t="shared" ca="1" si="149"/>
        <v>71</v>
      </c>
    </row>
    <row r="881" spans="1:19">
      <c r="A881" s="3520" t="str">
        <f>面积表!D876</f>
        <v>614</v>
      </c>
      <c r="B881" s="54">
        <f>面积表!E876</f>
        <v>50.33</v>
      </c>
      <c r="C881" s="3517">
        <f t="shared" si="140"/>
        <v>1</v>
      </c>
      <c r="D881" s="2806" t="s">
        <v>4020</v>
      </c>
      <c r="E881" s="3517">
        <f t="shared" si="141"/>
        <v>1</v>
      </c>
      <c r="F881" s="667" t="s">
        <v>21</v>
      </c>
      <c r="G881" s="3517">
        <f t="shared" si="142"/>
        <v>1</v>
      </c>
      <c r="H881" s="667">
        <v>3</v>
      </c>
      <c r="I881" s="3517">
        <f t="shared" si="143"/>
        <v>1</v>
      </c>
      <c r="J881" s="667"/>
      <c r="K881" s="3517">
        <f t="shared" si="144"/>
        <v>1</v>
      </c>
      <c r="L881" s="667"/>
      <c r="M881" s="3517">
        <f t="shared" si="145"/>
        <v>1</v>
      </c>
      <c r="N881" s="667"/>
      <c r="O881" s="3517">
        <f t="shared" si="146"/>
        <v>1</v>
      </c>
      <c r="P881" s="667" t="s">
        <v>3408</v>
      </c>
      <c r="Q881" s="3517">
        <f t="shared" si="147"/>
        <v>1</v>
      </c>
      <c r="R881" s="3518">
        <f t="shared" ca="1" si="148"/>
        <v>14190</v>
      </c>
      <c r="S881" s="955">
        <f t="shared" ca="1" si="149"/>
        <v>71</v>
      </c>
    </row>
    <row r="882" spans="1:19">
      <c r="A882" s="3520" t="str">
        <f>面积表!D877</f>
        <v>615</v>
      </c>
      <c r="B882" s="54">
        <f>面积表!E877</f>
        <v>50.33</v>
      </c>
      <c r="C882" s="3517">
        <f t="shared" si="140"/>
        <v>1</v>
      </c>
      <c r="D882" s="2806" t="s">
        <v>4020</v>
      </c>
      <c r="E882" s="3517">
        <f t="shared" si="141"/>
        <v>1</v>
      </c>
      <c r="F882" s="667" t="s">
        <v>21</v>
      </c>
      <c r="G882" s="3517">
        <f t="shared" si="142"/>
        <v>1</v>
      </c>
      <c r="H882" s="667">
        <v>3</v>
      </c>
      <c r="I882" s="3517">
        <f t="shared" si="143"/>
        <v>1</v>
      </c>
      <c r="J882" s="667"/>
      <c r="K882" s="3517">
        <f t="shared" si="144"/>
        <v>1</v>
      </c>
      <c r="L882" s="667"/>
      <c r="M882" s="3517">
        <f t="shared" si="145"/>
        <v>1</v>
      </c>
      <c r="N882" s="667"/>
      <c r="O882" s="3517">
        <f t="shared" si="146"/>
        <v>1</v>
      </c>
      <c r="P882" s="667" t="s">
        <v>3408</v>
      </c>
      <c r="Q882" s="3517">
        <f t="shared" si="147"/>
        <v>1</v>
      </c>
      <c r="R882" s="3518">
        <f t="shared" ca="1" si="148"/>
        <v>14190</v>
      </c>
      <c r="S882" s="955">
        <f t="shared" ca="1" si="149"/>
        <v>71</v>
      </c>
    </row>
    <row r="883" spans="1:19">
      <c r="A883" s="3520" t="str">
        <f>面积表!D878</f>
        <v>616</v>
      </c>
      <c r="B883" s="54">
        <f>面积表!E878</f>
        <v>69.77</v>
      </c>
      <c r="C883" s="3517">
        <f t="shared" si="140"/>
        <v>1.01</v>
      </c>
      <c r="D883" s="2806" t="s">
        <v>4020</v>
      </c>
      <c r="E883" s="3517">
        <f t="shared" si="141"/>
        <v>1</v>
      </c>
      <c r="F883" s="667" t="s">
        <v>21</v>
      </c>
      <c r="G883" s="3517">
        <f t="shared" si="142"/>
        <v>1</v>
      </c>
      <c r="H883" s="667">
        <v>3</v>
      </c>
      <c r="I883" s="3517">
        <f t="shared" si="143"/>
        <v>1</v>
      </c>
      <c r="J883" s="667"/>
      <c r="K883" s="3517">
        <f t="shared" si="144"/>
        <v>1</v>
      </c>
      <c r="L883" s="667"/>
      <c r="M883" s="3517">
        <f t="shared" si="145"/>
        <v>1</v>
      </c>
      <c r="N883" s="667"/>
      <c r="O883" s="3517">
        <f t="shared" si="146"/>
        <v>1</v>
      </c>
      <c r="P883" s="667" t="s">
        <v>3408</v>
      </c>
      <c r="Q883" s="3517">
        <f t="shared" si="147"/>
        <v>1</v>
      </c>
      <c r="R883" s="3518">
        <f t="shared" ca="1" si="148"/>
        <v>14332</v>
      </c>
      <c r="S883" s="955">
        <f t="shared" ca="1" si="149"/>
        <v>100</v>
      </c>
    </row>
    <row r="884" spans="1:19">
      <c r="A884" s="3520" t="str">
        <f>面积表!D879</f>
        <v>617</v>
      </c>
      <c r="B884" s="54">
        <f>面积表!E879</f>
        <v>38.65</v>
      </c>
      <c r="C884" s="3517">
        <f t="shared" si="140"/>
        <v>1</v>
      </c>
      <c r="D884" s="2806" t="s">
        <v>4020</v>
      </c>
      <c r="E884" s="3517">
        <f t="shared" si="141"/>
        <v>1</v>
      </c>
      <c r="F884" s="667" t="s">
        <v>21</v>
      </c>
      <c r="G884" s="3517">
        <f t="shared" si="142"/>
        <v>1</v>
      </c>
      <c r="H884" s="667">
        <v>3</v>
      </c>
      <c r="I884" s="3517">
        <f t="shared" si="143"/>
        <v>1</v>
      </c>
      <c r="J884" s="667"/>
      <c r="K884" s="3517">
        <f t="shared" si="144"/>
        <v>1</v>
      </c>
      <c r="L884" s="667"/>
      <c r="M884" s="3517">
        <f t="shared" si="145"/>
        <v>1</v>
      </c>
      <c r="N884" s="667"/>
      <c r="O884" s="3517">
        <f t="shared" si="146"/>
        <v>1</v>
      </c>
      <c r="P884" s="667" t="s">
        <v>3408</v>
      </c>
      <c r="Q884" s="3517">
        <f t="shared" si="147"/>
        <v>1</v>
      </c>
      <c r="R884" s="3518">
        <f t="shared" ca="1" si="148"/>
        <v>14190</v>
      </c>
      <c r="S884" s="955">
        <f t="shared" ca="1" si="149"/>
        <v>55</v>
      </c>
    </row>
    <row r="885" spans="1:19">
      <c r="A885" s="3520" t="str">
        <f>面积表!D880</f>
        <v>618</v>
      </c>
      <c r="B885" s="54">
        <f>面积表!E880</f>
        <v>41.99</v>
      </c>
      <c r="C885" s="3517">
        <f t="shared" si="140"/>
        <v>1</v>
      </c>
      <c r="D885" s="2806" t="s">
        <v>4020</v>
      </c>
      <c r="E885" s="3517">
        <f t="shared" si="141"/>
        <v>1</v>
      </c>
      <c r="F885" s="667" t="s">
        <v>21</v>
      </c>
      <c r="G885" s="3517">
        <f t="shared" si="142"/>
        <v>1</v>
      </c>
      <c r="H885" s="667">
        <v>3</v>
      </c>
      <c r="I885" s="3517">
        <f t="shared" si="143"/>
        <v>1</v>
      </c>
      <c r="J885" s="667"/>
      <c r="K885" s="3517">
        <f t="shared" si="144"/>
        <v>1</v>
      </c>
      <c r="L885" s="667"/>
      <c r="M885" s="3517">
        <f t="shared" si="145"/>
        <v>1</v>
      </c>
      <c r="N885" s="667"/>
      <c r="O885" s="3517">
        <f t="shared" si="146"/>
        <v>1</v>
      </c>
      <c r="P885" s="667" t="s">
        <v>3408</v>
      </c>
      <c r="Q885" s="3517">
        <f t="shared" si="147"/>
        <v>1</v>
      </c>
      <c r="R885" s="3518">
        <f t="shared" ca="1" si="148"/>
        <v>14190</v>
      </c>
      <c r="S885" s="955">
        <f t="shared" ca="1" si="149"/>
        <v>60</v>
      </c>
    </row>
    <row r="886" spans="1:19">
      <c r="A886" s="3520" t="str">
        <f>面积表!D881</f>
        <v>619</v>
      </c>
      <c r="B886" s="54">
        <f>面积表!E881</f>
        <v>44.72</v>
      </c>
      <c r="C886" s="3517">
        <f t="shared" si="140"/>
        <v>1</v>
      </c>
      <c r="D886" s="2806" t="s">
        <v>4020</v>
      </c>
      <c r="E886" s="3517">
        <f t="shared" si="141"/>
        <v>1</v>
      </c>
      <c r="F886" s="667" t="s">
        <v>21</v>
      </c>
      <c r="G886" s="3517">
        <f t="shared" si="142"/>
        <v>1</v>
      </c>
      <c r="H886" s="667">
        <v>3</v>
      </c>
      <c r="I886" s="3517">
        <f t="shared" si="143"/>
        <v>1</v>
      </c>
      <c r="J886" s="667"/>
      <c r="K886" s="3517">
        <f t="shared" si="144"/>
        <v>1</v>
      </c>
      <c r="L886" s="667"/>
      <c r="M886" s="3517">
        <f t="shared" si="145"/>
        <v>1</v>
      </c>
      <c r="N886" s="667"/>
      <c r="O886" s="3517">
        <f t="shared" si="146"/>
        <v>1</v>
      </c>
      <c r="P886" s="667" t="s">
        <v>3408</v>
      </c>
      <c r="Q886" s="3517">
        <f t="shared" si="147"/>
        <v>1</v>
      </c>
      <c r="R886" s="3518">
        <f t="shared" ca="1" si="148"/>
        <v>14190</v>
      </c>
      <c r="S886" s="955">
        <f t="shared" ca="1" si="149"/>
        <v>63</v>
      </c>
    </row>
    <row r="887" spans="1:19">
      <c r="A887" s="3520" t="str">
        <f>面积表!D882</f>
        <v>620</v>
      </c>
      <c r="B887" s="54">
        <f>面积表!E882</f>
        <v>46.83</v>
      </c>
      <c r="C887" s="3517">
        <f t="shared" si="140"/>
        <v>1</v>
      </c>
      <c r="D887" s="2806" t="s">
        <v>4020</v>
      </c>
      <c r="E887" s="3517">
        <f t="shared" si="141"/>
        <v>1</v>
      </c>
      <c r="F887" s="667" t="s">
        <v>21</v>
      </c>
      <c r="G887" s="3517">
        <f t="shared" si="142"/>
        <v>1</v>
      </c>
      <c r="H887" s="667">
        <v>3</v>
      </c>
      <c r="I887" s="3517">
        <f t="shared" si="143"/>
        <v>1</v>
      </c>
      <c r="J887" s="667"/>
      <c r="K887" s="3517">
        <f t="shared" si="144"/>
        <v>1</v>
      </c>
      <c r="L887" s="667"/>
      <c r="M887" s="3517">
        <f t="shared" si="145"/>
        <v>1</v>
      </c>
      <c r="N887" s="667"/>
      <c r="O887" s="3517">
        <f t="shared" si="146"/>
        <v>1</v>
      </c>
      <c r="P887" s="667" t="s">
        <v>3408</v>
      </c>
      <c r="Q887" s="3517">
        <f t="shared" si="147"/>
        <v>1</v>
      </c>
      <c r="R887" s="3518">
        <f t="shared" ca="1" si="148"/>
        <v>14190</v>
      </c>
      <c r="S887" s="955">
        <f t="shared" ca="1" si="149"/>
        <v>66</v>
      </c>
    </row>
    <row r="888" spans="1:19">
      <c r="A888" s="3520" t="str">
        <f>面积表!D883</f>
        <v>621</v>
      </c>
      <c r="B888" s="54">
        <f>面积表!E883</f>
        <v>48.33</v>
      </c>
      <c r="C888" s="3517">
        <f t="shared" si="140"/>
        <v>1</v>
      </c>
      <c r="D888" s="2806" t="s">
        <v>4020</v>
      </c>
      <c r="E888" s="3517">
        <f t="shared" si="141"/>
        <v>1</v>
      </c>
      <c r="F888" s="667" t="s">
        <v>21</v>
      </c>
      <c r="G888" s="3517">
        <f t="shared" si="142"/>
        <v>1</v>
      </c>
      <c r="H888" s="667">
        <v>3</v>
      </c>
      <c r="I888" s="3517">
        <f t="shared" si="143"/>
        <v>1</v>
      </c>
      <c r="J888" s="667"/>
      <c r="K888" s="3517">
        <f t="shared" si="144"/>
        <v>1</v>
      </c>
      <c r="L888" s="667"/>
      <c r="M888" s="3517">
        <f t="shared" si="145"/>
        <v>1</v>
      </c>
      <c r="N888" s="667"/>
      <c r="O888" s="3517">
        <f t="shared" si="146"/>
        <v>1</v>
      </c>
      <c r="P888" s="667" t="s">
        <v>3408</v>
      </c>
      <c r="Q888" s="3517">
        <f t="shared" si="147"/>
        <v>1</v>
      </c>
      <c r="R888" s="3518">
        <f t="shared" ca="1" si="148"/>
        <v>14190</v>
      </c>
      <c r="S888" s="955">
        <f t="shared" ca="1" si="149"/>
        <v>69</v>
      </c>
    </row>
    <row r="889" spans="1:19">
      <c r="A889" s="3520" t="str">
        <f>面积表!D884</f>
        <v>622</v>
      </c>
      <c r="B889" s="54">
        <f>面积表!E884</f>
        <v>49.3</v>
      </c>
      <c r="C889" s="3517">
        <f t="shared" si="140"/>
        <v>1</v>
      </c>
      <c r="D889" s="2806" t="s">
        <v>4020</v>
      </c>
      <c r="E889" s="3517">
        <f t="shared" si="141"/>
        <v>1</v>
      </c>
      <c r="F889" s="667" t="s">
        <v>21</v>
      </c>
      <c r="G889" s="3517">
        <f t="shared" si="142"/>
        <v>1</v>
      </c>
      <c r="H889" s="667">
        <v>3</v>
      </c>
      <c r="I889" s="3517">
        <f t="shared" si="143"/>
        <v>1</v>
      </c>
      <c r="J889" s="667"/>
      <c r="K889" s="3517">
        <f t="shared" si="144"/>
        <v>1</v>
      </c>
      <c r="L889" s="667"/>
      <c r="M889" s="3517">
        <f t="shared" si="145"/>
        <v>1</v>
      </c>
      <c r="N889" s="667"/>
      <c r="O889" s="3517">
        <f t="shared" si="146"/>
        <v>1</v>
      </c>
      <c r="P889" s="667" t="s">
        <v>3408</v>
      </c>
      <c r="Q889" s="3517">
        <f t="shared" si="147"/>
        <v>1</v>
      </c>
      <c r="R889" s="3518">
        <f t="shared" ca="1" si="148"/>
        <v>14190</v>
      </c>
      <c r="S889" s="955">
        <f t="shared" ca="1" si="149"/>
        <v>70</v>
      </c>
    </row>
    <row r="890" spans="1:19">
      <c r="A890" s="3520" t="str">
        <f>面积表!D885</f>
        <v>623</v>
      </c>
      <c r="B890" s="54">
        <f>面积表!E885</f>
        <v>49.59</v>
      </c>
      <c r="C890" s="3517">
        <f t="shared" si="140"/>
        <v>1</v>
      </c>
      <c r="D890" s="2806" t="s">
        <v>4020</v>
      </c>
      <c r="E890" s="3517">
        <f t="shared" si="141"/>
        <v>1</v>
      </c>
      <c r="F890" s="667" t="s">
        <v>21</v>
      </c>
      <c r="G890" s="3517">
        <f t="shared" si="142"/>
        <v>1</v>
      </c>
      <c r="H890" s="667">
        <v>3</v>
      </c>
      <c r="I890" s="3517">
        <f t="shared" si="143"/>
        <v>1</v>
      </c>
      <c r="J890" s="667"/>
      <c r="K890" s="3517">
        <f t="shared" si="144"/>
        <v>1</v>
      </c>
      <c r="L890" s="667"/>
      <c r="M890" s="3517">
        <f t="shared" si="145"/>
        <v>1</v>
      </c>
      <c r="N890" s="667"/>
      <c r="O890" s="3517">
        <f t="shared" si="146"/>
        <v>1</v>
      </c>
      <c r="P890" s="667" t="s">
        <v>3408</v>
      </c>
      <c r="Q890" s="3517">
        <f t="shared" si="147"/>
        <v>1</v>
      </c>
      <c r="R890" s="3518">
        <f t="shared" ca="1" si="148"/>
        <v>14190</v>
      </c>
      <c r="S890" s="955">
        <f t="shared" ca="1" si="149"/>
        <v>70</v>
      </c>
    </row>
    <row r="891" spans="1:19">
      <c r="A891" s="3520" t="str">
        <f>面积表!D886</f>
        <v>624</v>
      </c>
      <c r="B891" s="54">
        <f>面积表!E886</f>
        <v>49.28</v>
      </c>
      <c r="C891" s="3517">
        <f t="shared" si="140"/>
        <v>1</v>
      </c>
      <c r="D891" s="2806" t="s">
        <v>4020</v>
      </c>
      <c r="E891" s="3517">
        <f t="shared" si="141"/>
        <v>1</v>
      </c>
      <c r="F891" s="667" t="s">
        <v>21</v>
      </c>
      <c r="G891" s="3517">
        <f t="shared" si="142"/>
        <v>1</v>
      </c>
      <c r="H891" s="667">
        <v>3</v>
      </c>
      <c r="I891" s="3517">
        <f t="shared" si="143"/>
        <v>1</v>
      </c>
      <c r="J891" s="667"/>
      <c r="K891" s="3517">
        <f t="shared" si="144"/>
        <v>1</v>
      </c>
      <c r="L891" s="667"/>
      <c r="M891" s="3517">
        <f t="shared" si="145"/>
        <v>1</v>
      </c>
      <c r="N891" s="667"/>
      <c r="O891" s="3517">
        <f t="shared" si="146"/>
        <v>1</v>
      </c>
      <c r="P891" s="667" t="s">
        <v>3408</v>
      </c>
      <c r="Q891" s="3517">
        <f t="shared" si="147"/>
        <v>1</v>
      </c>
      <c r="R891" s="3518">
        <f t="shared" ca="1" si="148"/>
        <v>14190</v>
      </c>
      <c r="S891" s="955">
        <f t="shared" ca="1" si="149"/>
        <v>70</v>
      </c>
    </row>
    <row r="892" spans="1:19">
      <c r="A892" s="3520" t="str">
        <f>面积表!D887</f>
        <v>625</v>
      </c>
      <c r="B892" s="54">
        <f>面积表!E887</f>
        <v>48.41</v>
      </c>
      <c r="C892" s="3517">
        <f t="shared" si="140"/>
        <v>1</v>
      </c>
      <c r="D892" s="2806" t="s">
        <v>4020</v>
      </c>
      <c r="E892" s="3517">
        <f t="shared" si="141"/>
        <v>1</v>
      </c>
      <c r="F892" s="667" t="s">
        <v>21</v>
      </c>
      <c r="G892" s="3517">
        <f t="shared" si="142"/>
        <v>1</v>
      </c>
      <c r="H892" s="667">
        <v>3</v>
      </c>
      <c r="I892" s="3517">
        <f t="shared" si="143"/>
        <v>1</v>
      </c>
      <c r="J892" s="667"/>
      <c r="K892" s="3517">
        <f t="shared" si="144"/>
        <v>1</v>
      </c>
      <c r="L892" s="667"/>
      <c r="M892" s="3517">
        <f t="shared" si="145"/>
        <v>1</v>
      </c>
      <c r="N892" s="667"/>
      <c r="O892" s="3517">
        <f t="shared" si="146"/>
        <v>1</v>
      </c>
      <c r="P892" s="667" t="s">
        <v>3408</v>
      </c>
      <c r="Q892" s="3517">
        <f t="shared" si="147"/>
        <v>1</v>
      </c>
      <c r="R892" s="3518">
        <f t="shared" ca="1" si="148"/>
        <v>14190</v>
      </c>
      <c r="S892" s="955">
        <f t="shared" ca="1" si="149"/>
        <v>69</v>
      </c>
    </row>
    <row r="893" spans="1:19">
      <c r="A893" s="3520" t="str">
        <f>面积表!D888</f>
        <v>626</v>
      </c>
      <c r="B893" s="54">
        <f>面积表!E888</f>
        <v>47.44</v>
      </c>
      <c r="C893" s="3517">
        <f t="shared" si="140"/>
        <v>1</v>
      </c>
      <c r="D893" s="2806" t="s">
        <v>4020</v>
      </c>
      <c r="E893" s="3517">
        <f t="shared" si="141"/>
        <v>1</v>
      </c>
      <c r="F893" s="667" t="s">
        <v>21</v>
      </c>
      <c r="G893" s="3517">
        <f t="shared" si="142"/>
        <v>1</v>
      </c>
      <c r="H893" s="667">
        <v>3</v>
      </c>
      <c r="I893" s="3517">
        <f t="shared" si="143"/>
        <v>1</v>
      </c>
      <c r="J893" s="667"/>
      <c r="K893" s="3517">
        <f t="shared" si="144"/>
        <v>1</v>
      </c>
      <c r="L893" s="667"/>
      <c r="M893" s="3517">
        <f t="shared" si="145"/>
        <v>1</v>
      </c>
      <c r="N893" s="667"/>
      <c r="O893" s="3517">
        <f t="shared" si="146"/>
        <v>1</v>
      </c>
      <c r="P893" s="667" t="s">
        <v>3408</v>
      </c>
      <c r="Q893" s="3517">
        <f t="shared" si="147"/>
        <v>1</v>
      </c>
      <c r="R893" s="3518">
        <f t="shared" ca="1" si="148"/>
        <v>14190</v>
      </c>
      <c r="S893" s="955">
        <f t="shared" ca="1" si="149"/>
        <v>67</v>
      </c>
    </row>
    <row r="894" spans="1:19">
      <c r="A894" s="3520" t="str">
        <f>面积表!D889</f>
        <v>701</v>
      </c>
      <c r="B894" s="54">
        <f>面积表!E889</f>
        <v>52.2</v>
      </c>
      <c r="C894" s="3517">
        <f t="shared" si="140"/>
        <v>1</v>
      </c>
      <c r="D894" s="2806" t="s">
        <v>4020</v>
      </c>
      <c r="E894" s="3517">
        <f t="shared" si="141"/>
        <v>1</v>
      </c>
      <c r="F894" s="667" t="s">
        <v>21</v>
      </c>
      <c r="G894" s="3517">
        <f t="shared" si="142"/>
        <v>1</v>
      </c>
      <c r="H894" s="667">
        <v>3</v>
      </c>
      <c r="I894" s="3517">
        <f t="shared" si="143"/>
        <v>1</v>
      </c>
      <c r="J894" s="667"/>
      <c r="K894" s="3517">
        <f t="shared" si="144"/>
        <v>1</v>
      </c>
      <c r="L894" s="667"/>
      <c r="M894" s="3517">
        <f t="shared" si="145"/>
        <v>1</v>
      </c>
      <c r="N894" s="667"/>
      <c r="O894" s="3517">
        <f t="shared" si="146"/>
        <v>1</v>
      </c>
      <c r="P894" s="667" t="s">
        <v>3408</v>
      </c>
      <c r="Q894" s="3517">
        <f t="shared" si="147"/>
        <v>1</v>
      </c>
      <c r="R894" s="3518">
        <f t="shared" ca="1" si="148"/>
        <v>14190</v>
      </c>
      <c r="S894" s="955">
        <f t="shared" ca="1" si="149"/>
        <v>74</v>
      </c>
    </row>
    <row r="895" spans="1:19">
      <c r="A895" s="3520" t="str">
        <f>面积表!D890</f>
        <v>702</v>
      </c>
      <c r="B895" s="54">
        <f>面积表!E890</f>
        <v>50.33</v>
      </c>
      <c r="C895" s="3517">
        <f t="shared" si="140"/>
        <v>1</v>
      </c>
      <c r="D895" s="2806" t="s">
        <v>4020</v>
      </c>
      <c r="E895" s="3517">
        <f t="shared" si="141"/>
        <v>1</v>
      </c>
      <c r="F895" s="667" t="s">
        <v>21</v>
      </c>
      <c r="G895" s="3517">
        <f t="shared" si="142"/>
        <v>1</v>
      </c>
      <c r="H895" s="667">
        <v>3</v>
      </c>
      <c r="I895" s="3517">
        <f t="shared" si="143"/>
        <v>1</v>
      </c>
      <c r="J895" s="667"/>
      <c r="K895" s="3517">
        <f t="shared" si="144"/>
        <v>1</v>
      </c>
      <c r="L895" s="667"/>
      <c r="M895" s="3517">
        <f t="shared" si="145"/>
        <v>1</v>
      </c>
      <c r="N895" s="667"/>
      <c r="O895" s="3517">
        <f t="shared" si="146"/>
        <v>1</v>
      </c>
      <c r="P895" s="667" t="s">
        <v>3408</v>
      </c>
      <c r="Q895" s="3517">
        <f t="shared" si="147"/>
        <v>1</v>
      </c>
      <c r="R895" s="3518">
        <f t="shared" ca="1" si="148"/>
        <v>14190</v>
      </c>
      <c r="S895" s="955">
        <f t="shared" ca="1" si="149"/>
        <v>71</v>
      </c>
    </row>
    <row r="896" spans="1:19">
      <c r="A896" s="3520" t="str">
        <f>面积表!D891</f>
        <v>703</v>
      </c>
      <c r="B896" s="54">
        <f>面积表!E891</f>
        <v>50.33</v>
      </c>
      <c r="C896" s="3517">
        <f t="shared" si="140"/>
        <v>1</v>
      </c>
      <c r="D896" s="2806" t="s">
        <v>4020</v>
      </c>
      <c r="E896" s="3517">
        <f t="shared" si="141"/>
        <v>1</v>
      </c>
      <c r="F896" s="667" t="s">
        <v>21</v>
      </c>
      <c r="G896" s="3517">
        <f t="shared" si="142"/>
        <v>1</v>
      </c>
      <c r="H896" s="667">
        <v>3</v>
      </c>
      <c r="I896" s="3517">
        <f t="shared" si="143"/>
        <v>1</v>
      </c>
      <c r="J896" s="667"/>
      <c r="K896" s="3517">
        <f t="shared" si="144"/>
        <v>1</v>
      </c>
      <c r="L896" s="667"/>
      <c r="M896" s="3517">
        <f t="shared" si="145"/>
        <v>1</v>
      </c>
      <c r="N896" s="667"/>
      <c r="O896" s="3517">
        <f t="shared" si="146"/>
        <v>1</v>
      </c>
      <c r="P896" s="667" t="s">
        <v>3408</v>
      </c>
      <c r="Q896" s="3517">
        <f t="shared" si="147"/>
        <v>1</v>
      </c>
      <c r="R896" s="3518">
        <f t="shared" ca="1" si="148"/>
        <v>14190</v>
      </c>
      <c r="S896" s="955">
        <f t="shared" ca="1" si="149"/>
        <v>71</v>
      </c>
    </row>
    <row r="897" spans="1:19">
      <c r="A897" s="3520" t="str">
        <f>面积表!D892</f>
        <v>704</v>
      </c>
      <c r="B897" s="54">
        <f>面积表!E892</f>
        <v>50.33</v>
      </c>
      <c r="C897" s="3517">
        <f t="shared" si="140"/>
        <v>1</v>
      </c>
      <c r="D897" s="2806" t="s">
        <v>4020</v>
      </c>
      <c r="E897" s="3517">
        <f t="shared" si="141"/>
        <v>1</v>
      </c>
      <c r="F897" s="667" t="s">
        <v>21</v>
      </c>
      <c r="G897" s="3517">
        <f t="shared" si="142"/>
        <v>1</v>
      </c>
      <c r="H897" s="667">
        <v>3</v>
      </c>
      <c r="I897" s="3517">
        <f t="shared" si="143"/>
        <v>1</v>
      </c>
      <c r="J897" s="667"/>
      <c r="K897" s="3517">
        <f t="shared" si="144"/>
        <v>1</v>
      </c>
      <c r="L897" s="667"/>
      <c r="M897" s="3517">
        <f t="shared" si="145"/>
        <v>1</v>
      </c>
      <c r="N897" s="667"/>
      <c r="O897" s="3517">
        <f t="shared" si="146"/>
        <v>1</v>
      </c>
      <c r="P897" s="667" t="s">
        <v>3408</v>
      </c>
      <c r="Q897" s="3517">
        <f t="shared" si="147"/>
        <v>1</v>
      </c>
      <c r="R897" s="3518">
        <f t="shared" ca="1" si="148"/>
        <v>14190</v>
      </c>
      <c r="S897" s="955">
        <f t="shared" ca="1" si="149"/>
        <v>71</v>
      </c>
    </row>
    <row r="898" spans="1:19">
      <c r="A898" s="3520" t="str">
        <f>面积表!D893</f>
        <v>705</v>
      </c>
      <c r="B898" s="54">
        <f>面积表!E893</f>
        <v>50.33</v>
      </c>
      <c r="C898" s="3517">
        <f t="shared" si="140"/>
        <v>1</v>
      </c>
      <c r="D898" s="2806" t="s">
        <v>4020</v>
      </c>
      <c r="E898" s="3517">
        <f t="shared" si="141"/>
        <v>1</v>
      </c>
      <c r="F898" s="667" t="s">
        <v>21</v>
      </c>
      <c r="G898" s="3517">
        <f t="shared" si="142"/>
        <v>1</v>
      </c>
      <c r="H898" s="667">
        <v>3</v>
      </c>
      <c r="I898" s="3517">
        <f t="shared" si="143"/>
        <v>1</v>
      </c>
      <c r="J898" s="667"/>
      <c r="K898" s="3517">
        <f t="shared" si="144"/>
        <v>1</v>
      </c>
      <c r="L898" s="667"/>
      <c r="M898" s="3517">
        <f t="shared" si="145"/>
        <v>1</v>
      </c>
      <c r="N898" s="667"/>
      <c r="O898" s="3517">
        <f t="shared" si="146"/>
        <v>1</v>
      </c>
      <c r="P898" s="667" t="s">
        <v>3408</v>
      </c>
      <c r="Q898" s="3517">
        <f t="shared" si="147"/>
        <v>1</v>
      </c>
      <c r="R898" s="3518">
        <f t="shared" ca="1" si="148"/>
        <v>14190</v>
      </c>
      <c r="S898" s="955">
        <f t="shared" ca="1" si="149"/>
        <v>71</v>
      </c>
    </row>
    <row r="899" spans="1:19">
      <c r="A899" s="3520" t="str">
        <f>面积表!D894</f>
        <v>706</v>
      </c>
      <c r="B899" s="54">
        <f>面积表!E894</f>
        <v>50.33</v>
      </c>
      <c r="C899" s="3517">
        <f t="shared" si="140"/>
        <v>1</v>
      </c>
      <c r="D899" s="2806" t="s">
        <v>4020</v>
      </c>
      <c r="E899" s="3517">
        <f t="shared" si="141"/>
        <v>1</v>
      </c>
      <c r="F899" s="667" t="s">
        <v>21</v>
      </c>
      <c r="G899" s="3517">
        <f t="shared" si="142"/>
        <v>1</v>
      </c>
      <c r="H899" s="667">
        <v>3</v>
      </c>
      <c r="I899" s="3517">
        <f t="shared" si="143"/>
        <v>1</v>
      </c>
      <c r="J899" s="667"/>
      <c r="K899" s="3517">
        <f t="shared" si="144"/>
        <v>1</v>
      </c>
      <c r="L899" s="667"/>
      <c r="M899" s="3517">
        <f t="shared" si="145"/>
        <v>1</v>
      </c>
      <c r="N899" s="667"/>
      <c r="O899" s="3517">
        <f t="shared" si="146"/>
        <v>1</v>
      </c>
      <c r="P899" s="667" t="s">
        <v>3408</v>
      </c>
      <c r="Q899" s="3517">
        <f t="shared" si="147"/>
        <v>1</v>
      </c>
      <c r="R899" s="3518">
        <f t="shared" ca="1" si="148"/>
        <v>14190</v>
      </c>
      <c r="S899" s="955">
        <f t="shared" ca="1" si="149"/>
        <v>71</v>
      </c>
    </row>
    <row r="900" spans="1:19">
      <c r="A900" s="3520" t="str">
        <f>面积表!D895</f>
        <v>707</v>
      </c>
      <c r="B900" s="54">
        <f>面积表!E895</f>
        <v>50.33</v>
      </c>
      <c r="C900" s="3517">
        <f t="shared" si="140"/>
        <v>1</v>
      </c>
      <c r="D900" s="2806" t="s">
        <v>4020</v>
      </c>
      <c r="E900" s="3517">
        <f t="shared" si="141"/>
        <v>1</v>
      </c>
      <c r="F900" s="667" t="s">
        <v>21</v>
      </c>
      <c r="G900" s="3517">
        <f t="shared" si="142"/>
        <v>1</v>
      </c>
      <c r="H900" s="667">
        <v>3</v>
      </c>
      <c r="I900" s="3517">
        <f t="shared" si="143"/>
        <v>1</v>
      </c>
      <c r="J900" s="667"/>
      <c r="K900" s="3517">
        <f t="shared" si="144"/>
        <v>1</v>
      </c>
      <c r="L900" s="667"/>
      <c r="M900" s="3517">
        <f t="shared" si="145"/>
        <v>1</v>
      </c>
      <c r="N900" s="667"/>
      <c r="O900" s="3517">
        <f t="shared" si="146"/>
        <v>1</v>
      </c>
      <c r="P900" s="667" t="s">
        <v>3408</v>
      </c>
      <c r="Q900" s="3517">
        <f t="shared" si="147"/>
        <v>1</v>
      </c>
      <c r="R900" s="3518">
        <f t="shared" ca="1" si="148"/>
        <v>14190</v>
      </c>
      <c r="S900" s="955">
        <f t="shared" ca="1" si="149"/>
        <v>71</v>
      </c>
    </row>
    <row r="901" spans="1:19">
      <c r="A901" s="3520" t="str">
        <f>面积表!D896</f>
        <v>708</v>
      </c>
      <c r="B901" s="54">
        <f>面积表!E896</f>
        <v>50.33</v>
      </c>
      <c r="C901" s="3517">
        <f t="shared" si="140"/>
        <v>1</v>
      </c>
      <c r="D901" s="2806" t="s">
        <v>4020</v>
      </c>
      <c r="E901" s="3517">
        <f t="shared" si="141"/>
        <v>1</v>
      </c>
      <c r="F901" s="667" t="s">
        <v>21</v>
      </c>
      <c r="G901" s="3517">
        <f t="shared" si="142"/>
        <v>1</v>
      </c>
      <c r="H901" s="667">
        <v>3</v>
      </c>
      <c r="I901" s="3517">
        <f t="shared" si="143"/>
        <v>1</v>
      </c>
      <c r="J901" s="667"/>
      <c r="K901" s="3517">
        <f t="shared" si="144"/>
        <v>1</v>
      </c>
      <c r="L901" s="667"/>
      <c r="M901" s="3517">
        <f t="shared" si="145"/>
        <v>1</v>
      </c>
      <c r="N901" s="667"/>
      <c r="O901" s="3517">
        <f t="shared" si="146"/>
        <v>1</v>
      </c>
      <c r="P901" s="667" t="s">
        <v>3408</v>
      </c>
      <c r="Q901" s="3517">
        <f t="shared" si="147"/>
        <v>1</v>
      </c>
      <c r="R901" s="3518">
        <f t="shared" ca="1" si="148"/>
        <v>14190</v>
      </c>
      <c r="S901" s="955">
        <f t="shared" ca="1" si="149"/>
        <v>71</v>
      </c>
    </row>
    <row r="902" spans="1:19">
      <c r="A902" s="3520" t="str">
        <f>面积表!D897</f>
        <v>709</v>
      </c>
      <c r="B902" s="54">
        <f>面积表!E897</f>
        <v>50.33</v>
      </c>
      <c r="C902" s="3517">
        <f t="shared" si="140"/>
        <v>1</v>
      </c>
      <c r="D902" s="2806" t="s">
        <v>4020</v>
      </c>
      <c r="E902" s="3517">
        <f t="shared" si="141"/>
        <v>1</v>
      </c>
      <c r="F902" s="667" t="s">
        <v>21</v>
      </c>
      <c r="G902" s="3517">
        <f t="shared" si="142"/>
        <v>1</v>
      </c>
      <c r="H902" s="667">
        <v>3</v>
      </c>
      <c r="I902" s="3517">
        <f t="shared" si="143"/>
        <v>1</v>
      </c>
      <c r="J902" s="667"/>
      <c r="K902" s="3517">
        <f t="shared" si="144"/>
        <v>1</v>
      </c>
      <c r="L902" s="667"/>
      <c r="M902" s="3517">
        <f t="shared" si="145"/>
        <v>1</v>
      </c>
      <c r="N902" s="667"/>
      <c r="O902" s="3517">
        <f t="shared" si="146"/>
        <v>1</v>
      </c>
      <c r="P902" s="667" t="s">
        <v>3408</v>
      </c>
      <c r="Q902" s="3517">
        <f t="shared" si="147"/>
        <v>1</v>
      </c>
      <c r="R902" s="3518">
        <f t="shared" ca="1" si="148"/>
        <v>14190</v>
      </c>
      <c r="S902" s="955">
        <f t="shared" ca="1" si="149"/>
        <v>71</v>
      </c>
    </row>
    <row r="903" spans="1:19">
      <c r="A903" s="3520" t="str">
        <f>面积表!D898</f>
        <v>710</v>
      </c>
      <c r="B903" s="54">
        <f>面积表!E898</f>
        <v>50.33</v>
      </c>
      <c r="C903" s="3517">
        <f t="shared" si="140"/>
        <v>1</v>
      </c>
      <c r="D903" s="2806" t="s">
        <v>4020</v>
      </c>
      <c r="E903" s="3517">
        <f t="shared" si="141"/>
        <v>1</v>
      </c>
      <c r="F903" s="667" t="s">
        <v>21</v>
      </c>
      <c r="G903" s="3517">
        <f t="shared" si="142"/>
        <v>1</v>
      </c>
      <c r="H903" s="667">
        <v>3</v>
      </c>
      <c r="I903" s="3517">
        <f t="shared" si="143"/>
        <v>1</v>
      </c>
      <c r="J903" s="667"/>
      <c r="K903" s="3517">
        <f t="shared" si="144"/>
        <v>1</v>
      </c>
      <c r="L903" s="667"/>
      <c r="M903" s="3517">
        <f t="shared" si="145"/>
        <v>1</v>
      </c>
      <c r="N903" s="667"/>
      <c r="O903" s="3517">
        <f t="shared" si="146"/>
        <v>1</v>
      </c>
      <c r="P903" s="667" t="s">
        <v>3408</v>
      </c>
      <c r="Q903" s="3517">
        <f t="shared" si="147"/>
        <v>1</v>
      </c>
      <c r="R903" s="3518">
        <f t="shared" ca="1" si="148"/>
        <v>14190</v>
      </c>
      <c r="S903" s="955">
        <f t="shared" ca="1" si="149"/>
        <v>71</v>
      </c>
    </row>
    <row r="904" spans="1:19">
      <c r="A904" s="3520" t="str">
        <f>面积表!D899</f>
        <v>711</v>
      </c>
      <c r="B904" s="54">
        <f>面积表!E899</f>
        <v>50.33</v>
      </c>
      <c r="C904" s="3517">
        <f t="shared" si="140"/>
        <v>1</v>
      </c>
      <c r="D904" s="2806" t="s">
        <v>4020</v>
      </c>
      <c r="E904" s="3517">
        <f t="shared" si="141"/>
        <v>1</v>
      </c>
      <c r="F904" s="667" t="s">
        <v>21</v>
      </c>
      <c r="G904" s="3517">
        <f t="shared" si="142"/>
        <v>1</v>
      </c>
      <c r="H904" s="667">
        <v>3</v>
      </c>
      <c r="I904" s="3517">
        <f t="shared" si="143"/>
        <v>1</v>
      </c>
      <c r="J904" s="667"/>
      <c r="K904" s="3517">
        <f t="shared" si="144"/>
        <v>1</v>
      </c>
      <c r="L904" s="667"/>
      <c r="M904" s="3517">
        <f t="shared" si="145"/>
        <v>1</v>
      </c>
      <c r="N904" s="667"/>
      <c r="O904" s="3517">
        <f t="shared" si="146"/>
        <v>1</v>
      </c>
      <c r="P904" s="667" t="s">
        <v>3408</v>
      </c>
      <c r="Q904" s="3517">
        <f t="shared" si="147"/>
        <v>1</v>
      </c>
      <c r="R904" s="3518">
        <f t="shared" ca="1" si="148"/>
        <v>14190</v>
      </c>
      <c r="S904" s="955">
        <f t="shared" ca="1" si="149"/>
        <v>71</v>
      </c>
    </row>
    <row r="905" spans="1:19">
      <c r="A905" s="3520" t="str">
        <f>面积表!D900</f>
        <v>712</v>
      </c>
      <c r="B905" s="54">
        <f>面积表!E900</f>
        <v>50.33</v>
      </c>
      <c r="C905" s="3517">
        <f t="shared" si="140"/>
        <v>1</v>
      </c>
      <c r="D905" s="2806" t="s">
        <v>4020</v>
      </c>
      <c r="E905" s="3517">
        <f t="shared" si="141"/>
        <v>1</v>
      </c>
      <c r="F905" s="667" t="s">
        <v>21</v>
      </c>
      <c r="G905" s="3517">
        <f t="shared" si="142"/>
        <v>1</v>
      </c>
      <c r="H905" s="667">
        <v>3</v>
      </c>
      <c r="I905" s="3517">
        <f t="shared" si="143"/>
        <v>1</v>
      </c>
      <c r="J905" s="667"/>
      <c r="K905" s="3517">
        <f t="shared" si="144"/>
        <v>1</v>
      </c>
      <c r="L905" s="667"/>
      <c r="M905" s="3517">
        <f t="shared" si="145"/>
        <v>1</v>
      </c>
      <c r="N905" s="667"/>
      <c r="O905" s="3517">
        <f t="shared" si="146"/>
        <v>1</v>
      </c>
      <c r="P905" s="667" t="s">
        <v>3408</v>
      </c>
      <c r="Q905" s="3517">
        <f t="shared" si="147"/>
        <v>1</v>
      </c>
      <c r="R905" s="3518">
        <f t="shared" ca="1" si="148"/>
        <v>14190</v>
      </c>
      <c r="S905" s="955">
        <f t="shared" ca="1" si="149"/>
        <v>71</v>
      </c>
    </row>
    <row r="906" spans="1:19">
      <c r="A906" s="3520" t="str">
        <f>面积表!D901</f>
        <v>713</v>
      </c>
      <c r="B906" s="54">
        <f>面积表!E901</f>
        <v>50.33</v>
      </c>
      <c r="C906" s="3517">
        <f t="shared" si="140"/>
        <v>1</v>
      </c>
      <c r="D906" s="2806" t="s">
        <v>4020</v>
      </c>
      <c r="E906" s="3517">
        <f t="shared" si="141"/>
        <v>1</v>
      </c>
      <c r="F906" s="667" t="s">
        <v>21</v>
      </c>
      <c r="G906" s="3517">
        <f t="shared" si="142"/>
        <v>1</v>
      </c>
      <c r="H906" s="667">
        <v>3</v>
      </c>
      <c r="I906" s="3517">
        <f t="shared" si="143"/>
        <v>1</v>
      </c>
      <c r="J906" s="667"/>
      <c r="K906" s="3517">
        <f t="shared" si="144"/>
        <v>1</v>
      </c>
      <c r="L906" s="667"/>
      <c r="M906" s="3517">
        <f t="shared" si="145"/>
        <v>1</v>
      </c>
      <c r="N906" s="667"/>
      <c r="O906" s="3517">
        <f t="shared" si="146"/>
        <v>1</v>
      </c>
      <c r="P906" s="667" t="s">
        <v>3408</v>
      </c>
      <c r="Q906" s="3517">
        <f t="shared" si="147"/>
        <v>1</v>
      </c>
      <c r="R906" s="3518">
        <f t="shared" ca="1" si="148"/>
        <v>14190</v>
      </c>
      <c r="S906" s="955">
        <f t="shared" ca="1" si="149"/>
        <v>71</v>
      </c>
    </row>
    <row r="907" spans="1:19">
      <c r="A907" s="3520" t="str">
        <f>面积表!D902</f>
        <v>714</v>
      </c>
      <c r="B907" s="54">
        <f>面积表!E902</f>
        <v>50.33</v>
      </c>
      <c r="C907" s="3517">
        <f t="shared" si="140"/>
        <v>1</v>
      </c>
      <c r="D907" s="2806" t="s">
        <v>4020</v>
      </c>
      <c r="E907" s="3517">
        <f t="shared" si="141"/>
        <v>1</v>
      </c>
      <c r="F907" s="667" t="s">
        <v>21</v>
      </c>
      <c r="G907" s="3517">
        <f t="shared" si="142"/>
        <v>1</v>
      </c>
      <c r="H907" s="667">
        <v>3</v>
      </c>
      <c r="I907" s="3517">
        <f t="shared" si="143"/>
        <v>1</v>
      </c>
      <c r="J907" s="667"/>
      <c r="K907" s="3517">
        <f t="shared" si="144"/>
        <v>1</v>
      </c>
      <c r="L907" s="667"/>
      <c r="M907" s="3517">
        <f t="shared" si="145"/>
        <v>1</v>
      </c>
      <c r="N907" s="667"/>
      <c r="O907" s="3517">
        <f t="shared" si="146"/>
        <v>1</v>
      </c>
      <c r="P907" s="667" t="s">
        <v>3408</v>
      </c>
      <c r="Q907" s="3517">
        <f t="shared" si="147"/>
        <v>1</v>
      </c>
      <c r="R907" s="3518">
        <f t="shared" ca="1" si="148"/>
        <v>14190</v>
      </c>
      <c r="S907" s="955">
        <f t="shared" ca="1" si="149"/>
        <v>71</v>
      </c>
    </row>
    <row r="908" spans="1:19">
      <c r="A908" s="3520" t="str">
        <f>面积表!D903</f>
        <v>715</v>
      </c>
      <c r="B908" s="54">
        <f>面积表!E903</f>
        <v>50.33</v>
      </c>
      <c r="C908" s="3517">
        <f t="shared" si="140"/>
        <v>1</v>
      </c>
      <c r="D908" s="2806" t="s">
        <v>4020</v>
      </c>
      <c r="E908" s="3517">
        <f t="shared" si="141"/>
        <v>1</v>
      </c>
      <c r="F908" s="667" t="s">
        <v>21</v>
      </c>
      <c r="G908" s="3517">
        <f t="shared" si="142"/>
        <v>1</v>
      </c>
      <c r="H908" s="667">
        <v>3</v>
      </c>
      <c r="I908" s="3517">
        <f t="shared" si="143"/>
        <v>1</v>
      </c>
      <c r="J908" s="667"/>
      <c r="K908" s="3517">
        <f t="shared" si="144"/>
        <v>1</v>
      </c>
      <c r="L908" s="667"/>
      <c r="M908" s="3517">
        <f t="shared" si="145"/>
        <v>1</v>
      </c>
      <c r="N908" s="667"/>
      <c r="O908" s="3517">
        <f t="shared" si="146"/>
        <v>1</v>
      </c>
      <c r="P908" s="667" t="s">
        <v>3408</v>
      </c>
      <c r="Q908" s="3517">
        <f t="shared" si="147"/>
        <v>1</v>
      </c>
      <c r="R908" s="3518">
        <f t="shared" ca="1" si="148"/>
        <v>14190</v>
      </c>
      <c r="S908" s="955">
        <f t="shared" ca="1" si="149"/>
        <v>71</v>
      </c>
    </row>
    <row r="909" spans="1:19">
      <c r="A909" s="3520" t="str">
        <f>面积表!D904</f>
        <v>716</v>
      </c>
      <c r="B909" s="54">
        <f>面积表!E904</f>
        <v>69.77</v>
      </c>
      <c r="C909" s="3517">
        <f t="shared" ref="C909:C972" si="150">IF(B909="",1,(LOOKUP(B909,$3:$3,$4:$4)-LOOKUP($B$24,$3:$3,$4:$4)+100)/100)</f>
        <v>1.01</v>
      </c>
      <c r="D909" s="2806" t="s">
        <v>4020</v>
      </c>
      <c r="E909" s="3517">
        <f t="shared" ref="E909:E972" si="151">(SUMIF($5:$5,D909,$6:$6)-SUMIF($5:$5,$D$24,$6:$6)+100)/100</f>
        <v>1</v>
      </c>
      <c r="F909" s="667" t="s">
        <v>21</v>
      </c>
      <c r="G909" s="3517">
        <f t="shared" ref="G909:G972" si="152">(SUMIF($7:$7,F909,$8:$8)-SUMIF($7:$7,$F$24,$8:$8)+100)/100</f>
        <v>1</v>
      </c>
      <c r="H909" s="667">
        <v>3</v>
      </c>
      <c r="I909" s="3517">
        <f t="shared" ref="I909:I972" si="153">(SUMIF($9:$9,H909,$10:$10)-SUMIF($9:$9,$H$24,$10:$10)+100)/100</f>
        <v>1</v>
      </c>
      <c r="J909" s="667"/>
      <c r="K909" s="3517">
        <f t="shared" ref="K909:K972" si="154">(SUMIF($11:$11,J909,$12:$12)-SUMIF($11:$11,$J$24,$12:$12)+100)/100</f>
        <v>1</v>
      </c>
      <c r="L909" s="667"/>
      <c r="M909" s="3517">
        <f t="shared" ref="M909:M972" si="155">(SUMIF($13:$13,L909,$14:$14)-SUMIF($13:$13,$L$24,$14:$14)+100)/100</f>
        <v>1</v>
      </c>
      <c r="N909" s="667"/>
      <c r="O909" s="3517">
        <f t="shared" ref="O909:O972" si="156">(SUMIF($15:$15,N909,$16:$16)-SUMIF($15:$15,$N$24,$16:$16)+100)/100</f>
        <v>1</v>
      </c>
      <c r="P909" s="667" t="s">
        <v>3408</v>
      </c>
      <c r="Q909" s="3517">
        <f t="shared" ref="Q909:Q972" si="157">(SUMIF($17:$17,P909,$18:$18)-SUMIF($17:$17,$P$24,$18:$18)+100)/100</f>
        <v>1</v>
      </c>
      <c r="R909" s="3518">
        <f t="shared" ref="R909:R972" ca="1" si="158">IF(B909="",0,ROUND($R$24*C909*E909*G909*I909*K909*M909*O909*Q909,0))</f>
        <v>14332</v>
      </c>
      <c r="S909" s="955">
        <f t="shared" ref="S909:S972" ca="1" si="159">ROUND(R909*B909/10000,0)</f>
        <v>100</v>
      </c>
    </row>
    <row r="910" spans="1:19">
      <c r="A910" s="3520" t="str">
        <f>面积表!D905</f>
        <v>717</v>
      </c>
      <c r="B910" s="54">
        <f>面积表!E905</f>
        <v>38.65</v>
      </c>
      <c r="C910" s="3517">
        <f t="shared" si="150"/>
        <v>1</v>
      </c>
      <c r="D910" s="2806" t="s">
        <v>4020</v>
      </c>
      <c r="E910" s="3517">
        <f t="shared" si="151"/>
        <v>1</v>
      </c>
      <c r="F910" s="667" t="s">
        <v>21</v>
      </c>
      <c r="G910" s="3517">
        <f t="shared" si="152"/>
        <v>1</v>
      </c>
      <c r="H910" s="667">
        <v>3</v>
      </c>
      <c r="I910" s="3517">
        <f t="shared" si="153"/>
        <v>1</v>
      </c>
      <c r="J910" s="667"/>
      <c r="K910" s="3517">
        <f t="shared" si="154"/>
        <v>1</v>
      </c>
      <c r="L910" s="667"/>
      <c r="M910" s="3517">
        <f t="shared" si="155"/>
        <v>1</v>
      </c>
      <c r="N910" s="667"/>
      <c r="O910" s="3517">
        <f t="shared" si="156"/>
        <v>1</v>
      </c>
      <c r="P910" s="667" t="s">
        <v>3408</v>
      </c>
      <c r="Q910" s="3517">
        <f t="shared" si="157"/>
        <v>1</v>
      </c>
      <c r="R910" s="3518">
        <f t="shared" ca="1" si="158"/>
        <v>14190</v>
      </c>
      <c r="S910" s="955">
        <f t="shared" ca="1" si="159"/>
        <v>55</v>
      </c>
    </row>
    <row r="911" spans="1:19">
      <c r="A911" s="3520" t="str">
        <f>面积表!D906</f>
        <v>718</v>
      </c>
      <c r="B911" s="54">
        <f>面积表!E906</f>
        <v>41.99</v>
      </c>
      <c r="C911" s="3517">
        <f t="shared" si="150"/>
        <v>1</v>
      </c>
      <c r="D911" s="2806" t="s">
        <v>4020</v>
      </c>
      <c r="E911" s="3517">
        <f t="shared" si="151"/>
        <v>1</v>
      </c>
      <c r="F911" s="667" t="s">
        <v>21</v>
      </c>
      <c r="G911" s="3517">
        <f t="shared" si="152"/>
        <v>1</v>
      </c>
      <c r="H911" s="667">
        <v>3</v>
      </c>
      <c r="I911" s="3517">
        <f t="shared" si="153"/>
        <v>1</v>
      </c>
      <c r="J911" s="667"/>
      <c r="K911" s="3517">
        <f t="shared" si="154"/>
        <v>1</v>
      </c>
      <c r="L911" s="667"/>
      <c r="M911" s="3517">
        <f t="shared" si="155"/>
        <v>1</v>
      </c>
      <c r="N911" s="667"/>
      <c r="O911" s="3517">
        <f t="shared" si="156"/>
        <v>1</v>
      </c>
      <c r="P911" s="667" t="s">
        <v>3408</v>
      </c>
      <c r="Q911" s="3517">
        <f t="shared" si="157"/>
        <v>1</v>
      </c>
      <c r="R911" s="3518">
        <f t="shared" ca="1" si="158"/>
        <v>14190</v>
      </c>
      <c r="S911" s="955">
        <f t="shared" ca="1" si="159"/>
        <v>60</v>
      </c>
    </row>
    <row r="912" spans="1:19">
      <c r="A912" s="3520" t="str">
        <f>面积表!D907</f>
        <v>719</v>
      </c>
      <c r="B912" s="54">
        <f>面积表!E907</f>
        <v>44.72</v>
      </c>
      <c r="C912" s="3517">
        <f t="shared" si="150"/>
        <v>1</v>
      </c>
      <c r="D912" s="2806" t="s">
        <v>4020</v>
      </c>
      <c r="E912" s="3517">
        <f t="shared" si="151"/>
        <v>1</v>
      </c>
      <c r="F912" s="667" t="s">
        <v>21</v>
      </c>
      <c r="G912" s="3517">
        <f t="shared" si="152"/>
        <v>1</v>
      </c>
      <c r="H912" s="667">
        <v>3</v>
      </c>
      <c r="I912" s="3517">
        <f t="shared" si="153"/>
        <v>1</v>
      </c>
      <c r="J912" s="667"/>
      <c r="K912" s="3517">
        <f t="shared" si="154"/>
        <v>1</v>
      </c>
      <c r="L912" s="667"/>
      <c r="M912" s="3517">
        <f t="shared" si="155"/>
        <v>1</v>
      </c>
      <c r="N912" s="667"/>
      <c r="O912" s="3517">
        <f t="shared" si="156"/>
        <v>1</v>
      </c>
      <c r="P912" s="667" t="s">
        <v>3408</v>
      </c>
      <c r="Q912" s="3517">
        <f t="shared" si="157"/>
        <v>1</v>
      </c>
      <c r="R912" s="3518">
        <f t="shared" ca="1" si="158"/>
        <v>14190</v>
      </c>
      <c r="S912" s="955">
        <f t="shared" ca="1" si="159"/>
        <v>63</v>
      </c>
    </row>
    <row r="913" spans="1:19">
      <c r="A913" s="3520" t="str">
        <f>面积表!D908</f>
        <v>720</v>
      </c>
      <c r="B913" s="54">
        <f>面积表!E908</f>
        <v>46.83</v>
      </c>
      <c r="C913" s="3517">
        <f t="shared" si="150"/>
        <v>1</v>
      </c>
      <c r="D913" s="2806" t="s">
        <v>4020</v>
      </c>
      <c r="E913" s="3517">
        <f t="shared" si="151"/>
        <v>1</v>
      </c>
      <c r="F913" s="667" t="s">
        <v>21</v>
      </c>
      <c r="G913" s="3517">
        <f t="shared" si="152"/>
        <v>1</v>
      </c>
      <c r="H913" s="667">
        <v>3</v>
      </c>
      <c r="I913" s="3517">
        <f t="shared" si="153"/>
        <v>1</v>
      </c>
      <c r="J913" s="667"/>
      <c r="K913" s="3517">
        <f t="shared" si="154"/>
        <v>1</v>
      </c>
      <c r="L913" s="667"/>
      <c r="M913" s="3517">
        <f t="shared" si="155"/>
        <v>1</v>
      </c>
      <c r="N913" s="667"/>
      <c r="O913" s="3517">
        <f t="shared" si="156"/>
        <v>1</v>
      </c>
      <c r="P913" s="667" t="s">
        <v>3408</v>
      </c>
      <c r="Q913" s="3517">
        <f t="shared" si="157"/>
        <v>1</v>
      </c>
      <c r="R913" s="3518">
        <f t="shared" ca="1" si="158"/>
        <v>14190</v>
      </c>
      <c r="S913" s="955">
        <f t="shared" ca="1" si="159"/>
        <v>66</v>
      </c>
    </row>
    <row r="914" spans="1:19">
      <c r="A914" s="3520" t="str">
        <f>面积表!D909</f>
        <v>721</v>
      </c>
      <c r="B914" s="54">
        <f>面积表!E909</f>
        <v>48.33</v>
      </c>
      <c r="C914" s="3517">
        <f t="shared" si="150"/>
        <v>1</v>
      </c>
      <c r="D914" s="2806" t="s">
        <v>4020</v>
      </c>
      <c r="E914" s="3517">
        <f t="shared" si="151"/>
        <v>1</v>
      </c>
      <c r="F914" s="667" t="s">
        <v>21</v>
      </c>
      <c r="G914" s="3517">
        <f t="shared" si="152"/>
        <v>1</v>
      </c>
      <c r="H914" s="667">
        <v>3</v>
      </c>
      <c r="I914" s="3517">
        <f t="shared" si="153"/>
        <v>1</v>
      </c>
      <c r="J914" s="667"/>
      <c r="K914" s="3517">
        <f t="shared" si="154"/>
        <v>1</v>
      </c>
      <c r="L914" s="667"/>
      <c r="M914" s="3517">
        <f t="shared" si="155"/>
        <v>1</v>
      </c>
      <c r="N914" s="667"/>
      <c r="O914" s="3517">
        <f t="shared" si="156"/>
        <v>1</v>
      </c>
      <c r="P914" s="667" t="s">
        <v>3408</v>
      </c>
      <c r="Q914" s="3517">
        <f t="shared" si="157"/>
        <v>1</v>
      </c>
      <c r="R914" s="3518">
        <f t="shared" ca="1" si="158"/>
        <v>14190</v>
      </c>
      <c r="S914" s="955">
        <f t="shared" ca="1" si="159"/>
        <v>69</v>
      </c>
    </row>
    <row r="915" spans="1:19">
      <c r="A915" s="3520" t="str">
        <f>面积表!D910</f>
        <v>722</v>
      </c>
      <c r="B915" s="54">
        <f>面积表!E910</f>
        <v>49.3</v>
      </c>
      <c r="C915" s="3517">
        <f t="shared" si="150"/>
        <v>1</v>
      </c>
      <c r="D915" s="2806" t="s">
        <v>4020</v>
      </c>
      <c r="E915" s="3517">
        <f t="shared" si="151"/>
        <v>1</v>
      </c>
      <c r="F915" s="667" t="s">
        <v>21</v>
      </c>
      <c r="G915" s="3517">
        <f t="shared" si="152"/>
        <v>1</v>
      </c>
      <c r="H915" s="667">
        <v>3</v>
      </c>
      <c r="I915" s="3517">
        <f t="shared" si="153"/>
        <v>1</v>
      </c>
      <c r="J915" s="667"/>
      <c r="K915" s="3517">
        <f t="shared" si="154"/>
        <v>1</v>
      </c>
      <c r="L915" s="667"/>
      <c r="M915" s="3517">
        <f t="shared" si="155"/>
        <v>1</v>
      </c>
      <c r="N915" s="667"/>
      <c r="O915" s="3517">
        <f t="shared" si="156"/>
        <v>1</v>
      </c>
      <c r="P915" s="667" t="s">
        <v>3408</v>
      </c>
      <c r="Q915" s="3517">
        <f t="shared" si="157"/>
        <v>1</v>
      </c>
      <c r="R915" s="3518">
        <f t="shared" ca="1" si="158"/>
        <v>14190</v>
      </c>
      <c r="S915" s="955">
        <f t="shared" ca="1" si="159"/>
        <v>70</v>
      </c>
    </row>
    <row r="916" spans="1:19">
      <c r="A916" s="3520" t="str">
        <f>面积表!D911</f>
        <v>723</v>
      </c>
      <c r="B916" s="54">
        <f>面积表!E911</f>
        <v>49.59</v>
      </c>
      <c r="C916" s="3517">
        <f t="shared" si="150"/>
        <v>1</v>
      </c>
      <c r="D916" s="2806" t="s">
        <v>4020</v>
      </c>
      <c r="E916" s="3517">
        <f t="shared" si="151"/>
        <v>1</v>
      </c>
      <c r="F916" s="667" t="s">
        <v>21</v>
      </c>
      <c r="G916" s="3517">
        <f t="shared" si="152"/>
        <v>1</v>
      </c>
      <c r="H916" s="667">
        <v>3</v>
      </c>
      <c r="I916" s="3517">
        <f t="shared" si="153"/>
        <v>1</v>
      </c>
      <c r="J916" s="667"/>
      <c r="K916" s="3517">
        <f t="shared" si="154"/>
        <v>1</v>
      </c>
      <c r="L916" s="667"/>
      <c r="M916" s="3517">
        <f t="shared" si="155"/>
        <v>1</v>
      </c>
      <c r="N916" s="667"/>
      <c r="O916" s="3517">
        <f t="shared" si="156"/>
        <v>1</v>
      </c>
      <c r="P916" s="667" t="s">
        <v>3408</v>
      </c>
      <c r="Q916" s="3517">
        <f t="shared" si="157"/>
        <v>1</v>
      </c>
      <c r="R916" s="3518">
        <f t="shared" ca="1" si="158"/>
        <v>14190</v>
      </c>
      <c r="S916" s="955">
        <f t="shared" ca="1" si="159"/>
        <v>70</v>
      </c>
    </row>
    <row r="917" spans="1:19">
      <c r="A917" s="3520" t="str">
        <f>面积表!D912</f>
        <v>724</v>
      </c>
      <c r="B917" s="54">
        <f>面积表!E912</f>
        <v>49.28</v>
      </c>
      <c r="C917" s="3517">
        <f t="shared" si="150"/>
        <v>1</v>
      </c>
      <c r="D917" s="2806" t="s">
        <v>4020</v>
      </c>
      <c r="E917" s="3517">
        <f t="shared" si="151"/>
        <v>1</v>
      </c>
      <c r="F917" s="667" t="s">
        <v>21</v>
      </c>
      <c r="G917" s="3517">
        <f t="shared" si="152"/>
        <v>1</v>
      </c>
      <c r="H917" s="667">
        <v>3</v>
      </c>
      <c r="I917" s="3517">
        <f t="shared" si="153"/>
        <v>1</v>
      </c>
      <c r="J917" s="667"/>
      <c r="K917" s="3517">
        <f t="shared" si="154"/>
        <v>1</v>
      </c>
      <c r="L917" s="667"/>
      <c r="M917" s="3517">
        <f t="shared" si="155"/>
        <v>1</v>
      </c>
      <c r="N917" s="667"/>
      <c r="O917" s="3517">
        <f t="shared" si="156"/>
        <v>1</v>
      </c>
      <c r="P917" s="667" t="s">
        <v>3408</v>
      </c>
      <c r="Q917" s="3517">
        <f t="shared" si="157"/>
        <v>1</v>
      </c>
      <c r="R917" s="3518">
        <f t="shared" ca="1" si="158"/>
        <v>14190</v>
      </c>
      <c r="S917" s="955">
        <f t="shared" ca="1" si="159"/>
        <v>70</v>
      </c>
    </row>
    <row r="918" spans="1:19">
      <c r="A918" s="3520" t="str">
        <f>面积表!D913</f>
        <v>725</v>
      </c>
      <c r="B918" s="54">
        <f>面积表!E913</f>
        <v>48.41</v>
      </c>
      <c r="C918" s="3517">
        <f t="shared" si="150"/>
        <v>1</v>
      </c>
      <c r="D918" s="2806" t="s">
        <v>4020</v>
      </c>
      <c r="E918" s="3517">
        <f t="shared" si="151"/>
        <v>1</v>
      </c>
      <c r="F918" s="667" t="s">
        <v>21</v>
      </c>
      <c r="G918" s="3517">
        <f t="shared" si="152"/>
        <v>1</v>
      </c>
      <c r="H918" s="667">
        <v>3</v>
      </c>
      <c r="I918" s="3517">
        <f t="shared" si="153"/>
        <v>1</v>
      </c>
      <c r="J918" s="667"/>
      <c r="K918" s="3517">
        <f t="shared" si="154"/>
        <v>1</v>
      </c>
      <c r="L918" s="667"/>
      <c r="M918" s="3517">
        <f t="shared" si="155"/>
        <v>1</v>
      </c>
      <c r="N918" s="667"/>
      <c r="O918" s="3517">
        <f t="shared" si="156"/>
        <v>1</v>
      </c>
      <c r="P918" s="667" t="s">
        <v>3408</v>
      </c>
      <c r="Q918" s="3517">
        <f t="shared" si="157"/>
        <v>1</v>
      </c>
      <c r="R918" s="3518">
        <f t="shared" ca="1" si="158"/>
        <v>14190</v>
      </c>
      <c r="S918" s="955">
        <f t="shared" ca="1" si="159"/>
        <v>69</v>
      </c>
    </row>
    <row r="919" spans="1:19">
      <c r="A919" s="3520" t="str">
        <f>面积表!D914</f>
        <v>726</v>
      </c>
      <c r="B919" s="54">
        <f>面积表!E914</f>
        <v>47.44</v>
      </c>
      <c r="C919" s="3517">
        <f t="shared" si="150"/>
        <v>1</v>
      </c>
      <c r="D919" s="2806" t="s">
        <v>4020</v>
      </c>
      <c r="E919" s="3517">
        <f t="shared" si="151"/>
        <v>1</v>
      </c>
      <c r="F919" s="667" t="s">
        <v>21</v>
      </c>
      <c r="G919" s="3517">
        <f t="shared" si="152"/>
        <v>1</v>
      </c>
      <c r="H919" s="667">
        <v>3</v>
      </c>
      <c r="I919" s="3517">
        <f t="shared" si="153"/>
        <v>1</v>
      </c>
      <c r="J919" s="667"/>
      <c r="K919" s="3517">
        <f t="shared" si="154"/>
        <v>1</v>
      </c>
      <c r="L919" s="667"/>
      <c r="M919" s="3517">
        <f t="shared" si="155"/>
        <v>1</v>
      </c>
      <c r="N919" s="667"/>
      <c r="O919" s="3517">
        <f t="shared" si="156"/>
        <v>1</v>
      </c>
      <c r="P919" s="667" t="s">
        <v>3408</v>
      </c>
      <c r="Q919" s="3517">
        <f t="shared" si="157"/>
        <v>1</v>
      </c>
      <c r="R919" s="3518">
        <f t="shared" ca="1" si="158"/>
        <v>14190</v>
      </c>
      <c r="S919" s="955">
        <f t="shared" ca="1" si="159"/>
        <v>67</v>
      </c>
    </row>
    <row r="920" spans="1:19">
      <c r="A920" s="3520" t="str">
        <f>面积表!D915</f>
        <v>801</v>
      </c>
      <c r="B920" s="54">
        <f>面积表!E915</f>
        <v>52.2</v>
      </c>
      <c r="C920" s="3517">
        <f t="shared" si="150"/>
        <v>1</v>
      </c>
      <c r="D920" s="2806" t="s">
        <v>4020</v>
      </c>
      <c r="E920" s="3517">
        <f t="shared" si="151"/>
        <v>1</v>
      </c>
      <c r="F920" s="667" t="s">
        <v>21</v>
      </c>
      <c r="G920" s="3517">
        <f t="shared" si="152"/>
        <v>1</v>
      </c>
      <c r="H920" s="667">
        <v>3</v>
      </c>
      <c r="I920" s="3517">
        <f t="shared" si="153"/>
        <v>1</v>
      </c>
      <c r="J920" s="667"/>
      <c r="K920" s="3517">
        <f t="shared" si="154"/>
        <v>1</v>
      </c>
      <c r="L920" s="667"/>
      <c r="M920" s="3517">
        <f t="shared" si="155"/>
        <v>1</v>
      </c>
      <c r="N920" s="667"/>
      <c r="O920" s="3517">
        <f t="shared" si="156"/>
        <v>1</v>
      </c>
      <c r="P920" s="667" t="s">
        <v>3408</v>
      </c>
      <c r="Q920" s="3517">
        <f t="shared" si="157"/>
        <v>1</v>
      </c>
      <c r="R920" s="3518">
        <f t="shared" ca="1" si="158"/>
        <v>14190</v>
      </c>
      <c r="S920" s="955">
        <f t="shared" ca="1" si="159"/>
        <v>74</v>
      </c>
    </row>
    <row r="921" spans="1:19">
      <c r="A921" s="3520" t="str">
        <f>面积表!D916</f>
        <v>802</v>
      </c>
      <c r="B921" s="54">
        <f>面积表!E916</f>
        <v>50.33</v>
      </c>
      <c r="C921" s="3517">
        <f t="shared" si="150"/>
        <v>1</v>
      </c>
      <c r="D921" s="2806" t="s">
        <v>4020</v>
      </c>
      <c r="E921" s="3517">
        <f t="shared" si="151"/>
        <v>1</v>
      </c>
      <c r="F921" s="667" t="s">
        <v>21</v>
      </c>
      <c r="G921" s="3517">
        <f t="shared" si="152"/>
        <v>1</v>
      </c>
      <c r="H921" s="667">
        <v>3</v>
      </c>
      <c r="I921" s="3517">
        <f t="shared" si="153"/>
        <v>1</v>
      </c>
      <c r="J921" s="667"/>
      <c r="K921" s="3517">
        <f t="shared" si="154"/>
        <v>1</v>
      </c>
      <c r="L921" s="667"/>
      <c r="M921" s="3517">
        <f t="shared" si="155"/>
        <v>1</v>
      </c>
      <c r="N921" s="667"/>
      <c r="O921" s="3517">
        <f t="shared" si="156"/>
        <v>1</v>
      </c>
      <c r="P921" s="667" t="s">
        <v>3408</v>
      </c>
      <c r="Q921" s="3517">
        <f t="shared" si="157"/>
        <v>1</v>
      </c>
      <c r="R921" s="3518">
        <f t="shared" ca="1" si="158"/>
        <v>14190</v>
      </c>
      <c r="S921" s="955">
        <f t="shared" ca="1" si="159"/>
        <v>71</v>
      </c>
    </row>
    <row r="922" spans="1:19">
      <c r="A922" s="3520" t="str">
        <f>面积表!D917</f>
        <v>803</v>
      </c>
      <c r="B922" s="54">
        <f>面积表!E917</f>
        <v>50.33</v>
      </c>
      <c r="C922" s="3517">
        <f t="shared" si="150"/>
        <v>1</v>
      </c>
      <c r="D922" s="2806" t="s">
        <v>4020</v>
      </c>
      <c r="E922" s="3517">
        <f t="shared" si="151"/>
        <v>1</v>
      </c>
      <c r="F922" s="667" t="s">
        <v>21</v>
      </c>
      <c r="G922" s="3517">
        <f t="shared" si="152"/>
        <v>1</v>
      </c>
      <c r="H922" s="667">
        <v>3</v>
      </c>
      <c r="I922" s="3517">
        <f t="shared" si="153"/>
        <v>1</v>
      </c>
      <c r="J922" s="667"/>
      <c r="K922" s="3517">
        <f t="shared" si="154"/>
        <v>1</v>
      </c>
      <c r="L922" s="667"/>
      <c r="M922" s="3517">
        <f t="shared" si="155"/>
        <v>1</v>
      </c>
      <c r="N922" s="667"/>
      <c r="O922" s="3517">
        <f t="shared" si="156"/>
        <v>1</v>
      </c>
      <c r="P922" s="667" t="s">
        <v>3408</v>
      </c>
      <c r="Q922" s="3517">
        <f t="shared" si="157"/>
        <v>1</v>
      </c>
      <c r="R922" s="3518">
        <f t="shared" ca="1" si="158"/>
        <v>14190</v>
      </c>
      <c r="S922" s="955">
        <f t="shared" ca="1" si="159"/>
        <v>71</v>
      </c>
    </row>
    <row r="923" spans="1:19">
      <c r="A923" s="3520" t="str">
        <f>面积表!D918</f>
        <v>804</v>
      </c>
      <c r="B923" s="54">
        <f>面积表!E918</f>
        <v>50.33</v>
      </c>
      <c r="C923" s="3517">
        <f t="shared" si="150"/>
        <v>1</v>
      </c>
      <c r="D923" s="2806" t="s">
        <v>4020</v>
      </c>
      <c r="E923" s="3517">
        <f t="shared" si="151"/>
        <v>1</v>
      </c>
      <c r="F923" s="667" t="s">
        <v>21</v>
      </c>
      <c r="G923" s="3517">
        <f t="shared" si="152"/>
        <v>1</v>
      </c>
      <c r="H923" s="667">
        <v>3</v>
      </c>
      <c r="I923" s="3517">
        <f t="shared" si="153"/>
        <v>1</v>
      </c>
      <c r="J923" s="667"/>
      <c r="K923" s="3517">
        <f t="shared" si="154"/>
        <v>1</v>
      </c>
      <c r="L923" s="667"/>
      <c r="M923" s="3517">
        <f t="shared" si="155"/>
        <v>1</v>
      </c>
      <c r="N923" s="667"/>
      <c r="O923" s="3517">
        <f t="shared" si="156"/>
        <v>1</v>
      </c>
      <c r="P923" s="667" t="s">
        <v>3408</v>
      </c>
      <c r="Q923" s="3517">
        <f t="shared" si="157"/>
        <v>1</v>
      </c>
      <c r="R923" s="3518">
        <f t="shared" ca="1" si="158"/>
        <v>14190</v>
      </c>
      <c r="S923" s="955">
        <f t="shared" ca="1" si="159"/>
        <v>71</v>
      </c>
    </row>
    <row r="924" spans="1:19">
      <c r="A924" s="3520" t="str">
        <f>面积表!D919</f>
        <v>805</v>
      </c>
      <c r="B924" s="54">
        <f>面积表!E919</f>
        <v>50.33</v>
      </c>
      <c r="C924" s="3517">
        <f t="shared" si="150"/>
        <v>1</v>
      </c>
      <c r="D924" s="2806" t="s">
        <v>4020</v>
      </c>
      <c r="E924" s="3517">
        <f t="shared" si="151"/>
        <v>1</v>
      </c>
      <c r="F924" s="667" t="s">
        <v>21</v>
      </c>
      <c r="G924" s="3517">
        <f t="shared" si="152"/>
        <v>1</v>
      </c>
      <c r="H924" s="667">
        <v>3</v>
      </c>
      <c r="I924" s="3517">
        <f t="shared" si="153"/>
        <v>1</v>
      </c>
      <c r="J924" s="667"/>
      <c r="K924" s="3517">
        <f t="shared" si="154"/>
        <v>1</v>
      </c>
      <c r="L924" s="667"/>
      <c r="M924" s="3517">
        <f t="shared" si="155"/>
        <v>1</v>
      </c>
      <c r="N924" s="667"/>
      <c r="O924" s="3517">
        <f t="shared" si="156"/>
        <v>1</v>
      </c>
      <c r="P924" s="667" t="s">
        <v>3408</v>
      </c>
      <c r="Q924" s="3517">
        <f t="shared" si="157"/>
        <v>1</v>
      </c>
      <c r="R924" s="3518">
        <f t="shared" ca="1" si="158"/>
        <v>14190</v>
      </c>
      <c r="S924" s="955">
        <f t="shared" ca="1" si="159"/>
        <v>71</v>
      </c>
    </row>
    <row r="925" spans="1:19">
      <c r="A925" s="3520" t="str">
        <f>面积表!D920</f>
        <v>806</v>
      </c>
      <c r="B925" s="54">
        <f>面积表!E920</f>
        <v>50.33</v>
      </c>
      <c r="C925" s="3517">
        <f t="shared" si="150"/>
        <v>1</v>
      </c>
      <c r="D925" s="2806" t="s">
        <v>4020</v>
      </c>
      <c r="E925" s="3517">
        <f t="shared" si="151"/>
        <v>1</v>
      </c>
      <c r="F925" s="667" t="s">
        <v>21</v>
      </c>
      <c r="G925" s="3517">
        <f t="shared" si="152"/>
        <v>1</v>
      </c>
      <c r="H925" s="667">
        <v>3</v>
      </c>
      <c r="I925" s="3517">
        <f t="shared" si="153"/>
        <v>1</v>
      </c>
      <c r="J925" s="667"/>
      <c r="K925" s="3517">
        <f t="shared" si="154"/>
        <v>1</v>
      </c>
      <c r="L925" s="667"/>
      <c r="M925" s="3517">
        <f t="shared" si="155"/>
        <v>1</v>
      </c>
      <c r="N925" s="667"/>
      <c r="O925" s="3517">
        <f t="shared" si="156"/>
        <v>1</v>
      </c>
      <c r="P925" s="667" t="s">
        <v>3408</v>
      </c>
      <c r="Q925" s="3517">
        <f t="shared" si="157"/>
        <v>1</v>
      </c>
      <c r="R925" s="3518">
        <f t="shared" ca="1" si="158"/>
        <v>14190</v>
      </c>
      <c r="S925" s="955">
        <f t="shared" ca="1" si="159"/>
        <v>71</v>
      </c>
    </row>
    <row r="926" spans="1:19">
      <c r="A926" s="3520" t="str">
        <f>面积表!D921</f>
        <v>807</v>
      </c>
      <c r="B926" s="54">
        <f>面积表!E921</f>
        <v>50.33</v>
      </c>
      <c r="C926" s="3517">
        <f t="shared" si="150"/>
        <v>1</v>
      </c>
      <c r="D926" s="2806" t="s">
        <v>4020</v>
      </c>
      <c r="E926" s="3517">
        <f t="shared" si="151"/>
        <v>1</v>
      </c>
      <c r="F926" s="667" t="s">
        <v>21</v>
      </c>
      <c r="G926" s="3517">
        <f t="shared" si="152"/>
        <v>1</v>
      </c>
      <c r="H926" s="667">
        <v>3</v>
      </c>
      <c r="I926" s="3517">
        <f t="shared" si="153"/>
        <v>1</v>
      </c>
      <c r="J926" s="667"/>
      <c r="K926" s="3517">
        <f t="shared" si="154"/>
        <v>1</v>
      </c>
      <c r="L926" s="667"/>
      <c r="M926" s="3517">
        <f t="shared" si="155"/>
        <v>1</v>
      </c>
      <c r="N926" s="667"/>
      <c r="O926" s="3517">
        <f t="shared" si="156"/>
        <v>1</v>
      </c>
      <c r="P926" s="667" t="s">
        <v>3408</v>
      </c>
      <c r="Q926" s="3517">
        <f t="shared" si="157"/>
        <v>1</v>
      </c>
      <c r="R926" s="3518">
        <f t="shared" ca="1" si="158"/>
        <v>14190</v>
      </c>
      <c r="S926" s="955">
        <f t="shared" ca="1" si="159"/>
        <v>71</v>
      </c>
    </row>
    <row r="927" spans="1:19">
      <c r="A927" s="3520" t="str">
        <f>面积表!D922</f>
        <v>808</v>
      </c>
      <c r="B927" s="54">
        <f>面积表!E922</f>
        <v>50.33</v>
      </c>
      <c r="C927" s="3517">
        <f t="shared" si="150"/>
        <v>1</v>
      </c>
      <c r="D927" s="2806" t="s">
        <v>4020</v>
      </c>
      <c r="E927" s="3517">
        <f t="shared" si="151"/>
        <v>1</v>
      </c>
      <c r="F927" s="667" t="s">
        <v>21</v>
      </c>
      <c r="G927" s="3517">
        <f t="shared" si="152"/>
        <v>1</v>
      </c>
      <c r="H927" s="667">
        <v>3</v>
      </c>
      <c r="I927" s="3517">
        <f t="shared" si="153"/>
        <v>1</v>
      </c>
      <c r="J927" s="667"/>
      <c r="K927" s="3517">
        <f t="shared" si="154"/>
        <v>1</v>
      </c>
      <c r="L927" s="667"/>
      <c r="M927" s="3517">
        <f t="shared" si="155"/>
        <v>1</v>
      </c>
      <c r="N927" s="667"/>
      <c r="O927" s="3517">
        <f t="shared" si="156"/>
        <v>1</v>
      </c>
      <c r="P927" s="667" t="s">
        <v>3408</v>
      </c>
      <c r="Q927" s="3517">
        <f t="shared" si="157"/>
        <v>1</v>
      </c>
      <c r="R927" s="3518">
        <f t="shared" ca="1" si="158"/>
        <v>14190</v>
      </c>
      <c r="S927" s="955">
        <f t="shared" ca="1" si="159"/>
        <v>71</v>
      </c>
    </row>
    <row r="928" spans="1:19">
      <c r="A928" s="3520" t="str">
        <f>面积表!D923</f>
        <v>809</v>
      </c>
      <c r="B928" s="54">
        <f>面积表!E923</f>
        <v>50.33</v>
      </c>
      <c r="C928" s="3517">
        <f t="shared" si="150"/>
        <v>1</v>
      </c>
      <c r="D928" s="2806" t="s">
        <v>4020</v>
      </c>
      <c r="E928" s="3517">
        <f t="shared" si="151"/>
        <v>1</v>
      </c>
      <c r="F928" s="667" t="s">
        <v>21</v>
      </c>
      <c r="G928" s="3517">
        <f t="shared" si="152"/>
        <v>1</v>
      </c>
      <c r="H928" s="667">
        <v>3</v>
      </c>
      <c r="I928" s="3517">
        <f t="shared" si="153"/>
        <v>1</v>
      </c>
      <c r="J928" s="667"/>
      <c r="K928" s="3517">
        <f t="shared" si="154"/>
        <v>1</v>
      </c>
      <c r="L928" s="667"/>
      <c r="M928" s="3517">
        <f t="shared" si="155"/>
        <v>1</v>
      </c>
      <c r="N928" s="667"/>
      <c r="O928" s="3517">
        <f t="shared" si="156"/>
        <v>1</v>
      </c>
      <c r="P928" s="667" t="s">
        <v>3408</v>
      </c>
      <c r="Q928" s="3517">
        <f t="shared" si="157"/>
        <v>1</v>
      </c>
      <c r="R928" s="3518">
        <f t="shared" ca="1" si="158"/>
        <v>14190</v>
      </c>
      <c r="S928" s="955">
        <f t="shared" ca="1" si="159"/>
        <v>71</v>
      </c>
    </row>
    <row r="929" spans="1:19">
      <c r="A929" s="3520" t="str">
        <f>面积表!D924</f>
        <v>810</v>
      </c>
      <c r="B929" s="54">
        <f>面积表!E924</f>
        <v>50.33</v>
      </c>
      <c r="C929" s="3517">
        <f t="shared" si="150"/>
        <v>1</v>
      </c>
      <c r="D929" s="2806" t="s">
        <v>4020</v>
      </c>
      <c r="E929" s="3517">
        <f t="shared" si="151"/>
        <v>1</v>
      </c>
      <c r="F929" s="667" t="s">
        <v>21</v>
      </c>
      <c r="G929" s="3517">
        <f t="shared" si="152"/>
        <v>1</v>
      </c>
      <c r="H929" s="667">
        <v>3</v>
      </c>
      <c r="I929" s="3517">
        <f t="shared" si="153"/>
        <v>1</v>
      </c>
      <c r="J929" s="667"/>
      <c r="K929" s="3517">
        <f t="shared" si="154"/>
        <v>1</v>
      </c>
      <c r="L929" s="667"/>
      <c r="M929" s="3517">
        <f t="shared" si="155"/>
        <v>1</v>
      </c>
      <c r="N929" s="667"/>
      <c r="O929" s="3517">
        <f t="shared" si="156"/>
        <v>1</v>
      </c>
      <c r="P929" s="667" t="s">
        <v>3408</v>
      </c>
      <c r="Q929" s="3517">
        <f t="shared" si="157"/>
        <v>1</v>
      </c>
      <c r="R929" s="3518">
        <f t="shared" ca="1" si="158"/>
        <v>14190</v>
      </c>
      <c r="S929" s="955">
        <f t="shared" ca="1" si="159"/>
        <v>71</v>
      </c>
    </row>
    <row r="930" spans="1:19">
      <c r="A930" s="3520" t="str">
        <f>面积表!D925</f>
        <v>811</v>
      </c>
      <c r="B930" s="54">
        <f>面积表!E925</f>
        <v>50.33</v>
      </c>
      <c r="C930" s="3517">
        <f t="shared" si="150"/>
        <v>1</v>
      </c>
      <c r="D930" s="2806" t="s">
        <v>4020</v>
      </c>
      <c r="E930" s="3517">
        <f t="shared" si="151"/>
        <v>1</v>
      </c>
      <c r="F930" s="667" t="s">
        <v>21</v>
      </c>
      <c r="G930" s="3517">
        <f t="shared" si="152"/>
        <v>1</v>
      </c>
      <c r="H930" s="667">
        <v>3</v>
      </c>
      <c r="I930" s="3517">
        <f t="shared" si="153"/>
        <v>1</v>
      </c>
      <c r="J930" s="667"/>
      <c r="K930" s="3517">
        <f t="shared" si="154"/>
        <v>1</v>
      </c>
      <c r="L930" s="667"/>
      <c r="M930" s="3517">
        <f t="shared" si="155"/>
        <v>1</v>
      </c>
      <c r="N930" s="667"/>
      <c r="O930" s="3517">
        <f t="shared" si="156"/>
        <v>1</v>
      </c>
      <c r="P930" s="667" t="s">
        <v>3408</v>
      </c>
      <c r="Q930" s="3517">
        <f t="shared" si="157"/>
        <v>1</v>
      </c>
      <c r="R930" s="3518">
        <f t="shared" ca="1" si="158"/>
        <v>14190</v>
      </c>
      <c r="S930" s="955">
        <f t="shared" ca="1" si="159"/>
        <v>71</v>
      </c>
    </row>
    <row r="931" spans="1:19">
      <c r="A931" s="3520" t="str">
        <f>面积表!D926</f>
        <v>812</v>
      </c>
      <c r="B931" s="54">
        <f>面积表!E926</f>
        <v>50.33</v>
      </c>
      <c r="C931" s="3517">
        <f t="shared" si="150"/>
        <v>1</v>
      </c>
      <c r="D931" s="2806" t="s">
        <v>4020</v>
      </c>
      <c r="E931" s="3517">
        <f t="shared" si="151"/>
        <v>1</v>
      </c>
      <c r="F931" s="667" t="s">
        <v>21</v>
      </c>
      <c r="G931" s="3517">
        <f t="shared" si="152"/>
        <v>1</v>
      </c>
      <c r="H931" s="667">
        <v>3</v>
      </c>
      <c r="I931" s="3517">
        <f t="shared" si="153"/>
        <v>1</v>
      </c>
      <c r="J931" s="667"/>
      <c r="K931" s="3517">
        <f t="shared" si="154"/>
        <v>1</v>
      </c>
      <c r="L931" s="667"/>
      <c r="M931" s="3517">
        <f t="shared" si="155"/>
        <v>1</v>
      </c>
      <c r="N931" s="667"/>
      <c r="O931" s="3517">
        <f t="shared" si="156"/>
        <v>1</v>
      </c>
      <c r="P931" s="667" t="s">
        <v>3408</v>
      </c>
      <c r="Q931" s="3517">
        <f t="shared" si="157"/>
        <v>1</v>
      </c>
      <c r="R931" s="3518">
        <f t="shared" ca="1" si="158"/>
        <v>14190</v>
      </c>
      <c r="S931" s="955">
        <f t="shared" ca="1" si="159"/>
        <v>71</v>
      </c>
    </row>
    <row r="932" spans="1:19">
      <c r="A932" s="3520" t="str">
        <f>面积表!D927</f>
        <v>813</v>
      </c>
      <c r="B932" s="54">
        <f>面积表!E927</f>
        <v>50.33</v>
      </c>
      <c r="C932" s="3517">
        <f t="shared" si="150"/>
        <v>1</v>
      </c>
      <c r="D932" s="2806" t="s">
        <v>4020</v>
      </c>
      <c r="E932" s="3517">
        <f t="shared" si="151"/>
        <v>1</v>
      </c>
      <c r="F932" s="667" t="s">
        <v>21</v>
      </c>
      <c r="G932" s="3517">
        <f t="shared" si="152"/>
        <v>1</v>
      </c>
      <c r="H932" s="667">
        <v>3</v>
      </c>
      <c r="I932" s="3517">
        <f t="shared" si="153"/>
        <v>1</v>
      </c>
      <c r="J932" s="667"/>
      <c r="K932" s="3517">
        <f t="shared" si="154"/>
        <v>1</v>
      </c>
      <c r="L932" s="667"/>
      <c r="M932" s="3517">
        <f t="shared" si="155"/>
        <v>1</v>
      </c>
      <c r="N932" s="667"/>
      <c r="O932" s="3517">
        <f t="shared" si="156"/>
        <v>1</v>
      </c>
      <c r="P932" s="667" t="s">
        <v>3408</v>
      </c>
      <c r="Q932" s="3517">
        <f t="shared" si="157"/>
        <v>1</v>
      </c>
      <c r="R932" s="3518">
        <f t="shared" ca="1" si="158"/>
        <v>14190</v>
      </c>
      <c r="S932" s="955">
        <f t="shared" ca="1" si="159"/>
        <v>71</v>
      </c>
    </row>
    <row r="933" spans="1:19">
      <c r="A933" s="3520" t="str">
        <f>面积表!D928</f>
        <v>814</v>
      </c>
      <c r="B933" s="54">
        <f>面积表!E928</f>
        <v>50.33</v>
      </c>
      <c r="C933" s="3517">
        <f t="shared" si="150"/>
        <v>1</v>
      </c>
      <c r="D933" s="2806" t="s">
        <v>4020</v>
      </c>
      <c r="E933" s="3517">
        <f t="shared" si="151"/>
        <v>1</v>
      </c>
      <c r="F933" s="667" t="s">
        <v>21</v>
      </c>
      <c r="G933" s="3517">
        <f t="shared" si="152"/>
        <v>1</v>
      </c>
      <c r="H933" s="667">
        <v>3</v>
      </c>
      <c r="I933" s="3517">
        <f t="shared" si="153"/>
        <v>1</v>
      </c>
      <c r="J933" s="667"/>
      <c r="K933" s="3517">
        <f t="shared" si="154"/>
        <v>1</v>
      </c>
      <c r="L933" s="667"/>
      <c r="M933" s="3517">
        <f t="shared" si="155"/>
        <v>1</v>
      </c>
      <c r="N933" s="667"/>
      <c r="O933" s="3517">
        <f t="shared" si="156"/>
        <v>1</v>
      </c>
      <c r="P933" s="667" t="s">
        <v>3408</v>
      </c>
      <c r="Q933" s="3517">
        <f t="shared" si="157"/>
        <v>1</v>
      </c>
      <c r="R933" s="3518">
        <f t="shared" ca="1" si="158"/>
        <v>14190</v>
      </c>
      <c r="S933" s="955">
        <f t="shared" ca="1" si="159"/>
        <v>71</v>
      </c>
    </row>
    <row r="934" spans="1:19">
      <c r="A934" s="3520" t="str">
        <f>面积表!D929</f>
        <v>815</v>
      </c>
      <c r="B934" s="54">
        <f>面积表!E929</f>
        <v>50.33</v>
      </c>
      <c r="C934" s="3517">
        <f t="shared" si="150"/>
        <v>1</v>
      </c>
      <c r="D934" s="2806" t="s">
        <v>4020</v>
      </c>
      <c r="E934" s="3517">
        <f t="shared" si="151"/>
        <v>1</v>
      </c>
      <c r="F934" s="667" t="s">
        <v>21</v>
      </c>
      <c r="G934" s="3517">
        <f t="shared" si="152"/>
        <v>1</v>
      </c>
      <c r="H934" s="667">
        <v>3</v>
      </c>
      <c r="I934" s="3517">
        <f t="shared" si="153"/>
        <v>1</v>
      </c>
      <c r="J934" s="667"/>
      <c r="K934" s="3517">
        <f t="shared" si="154"/>
        <v>1</v>
      </c>
      <c r="L934" s="667"/>
      <c r="M934" s="3517">
        <f t="shared" si="155"/>
        <v>1</v>
      </c>
      <c r="N934" s="667"/>
      <c r="O934" s="3517">
        <f t="shared" si="156"/>
        <v>1</v>
      </c>
      <c r="P934" s="667" t="s">
        <v>3408</v>
      </c>
      <c r="Q934" s="3517">
        <f t="shared" si="157"/>
        <v>1</v>
      </c>
      <c r="R934" s="3518">
        <f t="shared" ca="1" si="158"/>
        <v>14190</v>
      </c>
      <c r="S934" s="955">
        <f t="shared" ca="1" si="159"/>
        <v>71</v>
      </c>
    </row>
    <row r="935" spans="1:19">
      <c r="A935" s="3520" t="str">
        <f>面积表!D930</f>
        <v>816</v>
      </c>
      <c r="B935" s="54">
        <f>面积表!E930</f>
        <v>69.77</v>
      </c>
      <c r="C935" s="3517">
        <f t="shared" si="150"/>
        <v>1.01</v>
      </c>
      <c r="D935" s="2806" t="s">
        <v>4020</v>
      </c>
      <c r="E935" s="3517">
        <f t="shared" si="151"/>
        <v>1</v>
      </c>
      <c r="F935" s="667" t="s">
        <v>21</v>
      </c>
      <c r="G935" s="3517">
        <f t="shared" si="152"/>
        <v>1</v>
      </c>
      <c r="H935" s="667">
        <v>3</v>
      </c>
      <c r="I935" s="3517">
        <f t="shared" si="153"/>
        <v>1</v>
      </c>
      <c r="J935" s="667"/>
      <c r="K935" s="3517">
        <f t="shared" si="154"/>
        <v>1</v>
      </c>
      <c r="L935" s="667"/>
      <c r="M935" s="3517">
        <f t="shared" si="155"/>
        <v>1</v>
      </c>
      <c r="N935" s="667"/>
      <c r="O935" s="3517">
        <f t="shared" si="156"/>
        <v>1</v>
      </c>
      <c r="P935" s="667" t="s">
        <v>3408</v>
      </c>
      <c r="Q935" s="3517">
        <f t="shared" si="157"/>
        <v>1</v>
      </c>
      <c r="R935" s="3518">
        <f t="shared" ca="1" si="158"/>
        <v>14332</v>
      </c>
      <c r="S935" s="955">
        <f t="shared" ca="1" si="159"/>
        <v>100</v>
      </c>
    </row>
    <row r="936" spans="1:19">
      <c r="A936" s="3520" t="str">
        <f>面积表!D931</f>
        <v>817</v>
      </c>
      <c r="B936" s="54">
        <f>面积表!E931</f>
        <v>38.65</v>
      </c>
      <c r="C936" s="3517">
        <f t="shared" si="150"/>
        <v>1</v>
      </c>
      <c r="D936" s="2806" t="s">
        <v>4020</v>
      </c>
      <c r="E936" s="3517">
        <f t="shared" si="151"/>
        <v>1</v>
      </c>
      <c r="F936" s="667" t="s">
        <v>21</v>
      </c>
      <c r="G936" s="3517">
        <f t="shared" si="152"/>
        <v>1</v>
      </c>
      <c r="H936" s="667">
        <v>3</v>
      </c>
      <c r="I936" s="3517">
        <f t="shared" si="153"/>
        <v>1</v>
      </c>
      <c r="J936" s="667"/>
      <c r="K936" s="3517">
        <f t="shared" si="154"/>
        <v>1</v>
      </c>
      <c r="L936" s="667"/>
      <c r="M936" s="3517">
        <f t="shared" si="155"/>
        <v>1</v>
      </c>
      <c r="N936" s="667"/>
      <c r="O936" s="3517">
        <f t="shared" si="156"/>
        <v>1</v>
      </c>
      <c r="P936" s="667" t="s">
        <v>3408</v>
      </c>
      <c r="Q936" s="3517">
        <f t="shared" si="157"/>
        <v>1</v>
      </c>
      <c r="R936" s="3518">
        <f t="shared" ca="1" si="158"/>
        <v>14190</v>
      </c>
      <c r="S936" s="955">
        <f t="shared" ca="1" si="159"/>
        <v>55</v>
      </c>
    </row>
    <row r="937" spans="1:19">
      <c r="A937" s="3520" t="str">
        <f>面积表!D932</f>
        <v>818</v>
      </c>
      <c r="B937" s="54">
        <f>面积表!E932</f>
        <v>41.99</v>
      </c>
      <c r="C937" s="3517">
        <f t="shared" si="150"/>
        <v>1</v>
      </c>
      <c r="D937" s="2806" t="s">
        <v>4020</v>
      </c>
      <c r="E937" s="3517">
        <f t="shared" si="151"/>
        <v>1</v>
      </c>
      <c r="F937" s="667" t="s">
        <v>21</v>
      </c>
      <c r="G937" s="3517">
        <f t="shared" si="152"/>
        <v>1</v>
      </c>
      <c r="H937" s="667">
        <v>3</v>
      </c>
      <c r="I937" s="3517">
        <f t="shared" si="153"/>
        <v>1</v>
      </c>
      <c r="J937" s="667"/>
      <c r="K937" s="3517">
        <f t="shared" si="154"/>
        <v>1</v>
      </c>
      <c r="L937" s="667"/>
      <c r="M937" s="3517">
        <f t="shared" si="155"/>
        <v>1</v>
      </c>
      <c r="N937" s="667"/>
      <c r="O937" s="3517">
        <f t="shared" si="156"/>
        <v>1</v>
      </c>
      <c r="P937" s="667" t="s">
        <v>3408</v>
      </c>
      <c r="Q937" s="3517">
        <f t="shared" si="157"/>
        <v>1</v>
      </c>
      <c r="R937" s="3518">
        <f t="shared" ca="1" si="158"/>
        <v>14190</v>
      </c>
      <c r="S937" s="955">
        <f t="shared" ca="1" si="159"/>
        <v>60</v>
      </c>
    </row>
    <row r="938" spans="1:19">
      <c r="A938" s="3520" t="str">
        <f>面积表!D933</f>
        <v>819</v>
      </c>
      <c r="B938" s="54">
        <f>面积表!E933</f>
        <v>44.72</v>
      </c>
      <c r="C938" s="3517">
        <f t="shared" si="150"/>
        <v>1</v>
      </c>
      <c r="D938" s="2806" t="s">
        <v>4020</v>
      </c>
      <c r="E938" s="3517">
        <f t="shared" si="151"/>
        <v>1</v>
      </c>
      <c r="F938" s="667" t="s">
        <v>21</v>
      </c>
      <c r="G938" s="3517">
        <f t="shared" si="152"/>
        <v>1</v>
      </c>
      <c r="H938" s="667">
        <v>3</v>
      </c>
      <c r="I938" s="3517">
        <f t="shared" si="153"/>
        <v>1</v>
      </c>
      <c r="J938" s="667"/>
      <c r="K938" s="3517">
        <f t="shared" si="154"/>
        <v>1</v>
      </c>
      <c r="L938" s="667"/>
      <c r="M938" s="3517">
        <f t="shared" si="155"/>
        <v>1</v>
      </c>
      <c r="N938" s="667"/>
      <c r="O938" s="3517">
        <f t="shared" si="156"/>
        <v>1</v>
      </c>
      <c r="P938" s="667" t="s">
        <v>3408</v>
      </c>
      <c r="Q938" s="3517">
        <f t="shared" si="157"/>
        <v>1</v>
      </c>
      <c r="R938" s="3518">
        <f t="shared" ca="1" si="158"/>
        <v>14190</v>
      </c>
      <c r="S938" s="955">
        <f t="shared" ca="1" si="159"/>
        <v>63</v>
      </c>
    </row>
    <row r="939" spans="1:19">
      <c r="A939" s="3520" t="str">
        <f>面积表!D934</f>
        <v>820</v>
      </c>
      <c r="B939" s="54">
        <f>面积表!E934</f>
        <v>46.83</v>
      </c>
      <c r="C939" s="3517">
        <f t="shared" si="150"/>
        <v>1</v>
      </c>
      <c r="D939" s="2806" t="s">
        <v>4020</v>
      </c>
      <c r="E939" s="3517">
        <f t="shared" si="151"/>
        <v>1</v>
      </c>
      <c r="F939" s="667" t="s">
        <v>21</v>
      </c>
      <c r="G939" s="3517">
        <f t="shared" si="152"/>
        <v>1</v>
      </c>
      <c r="H939" s="667">
        <v>3</v>
      </c>
      <c r="I939" s="3517">
        <f t="shared" si="153"/>
        <v>1</v>
      </c>
      <c r="J939" s="667"/>
      <c r="K939" s="3517">
        <f t="shared" si="154"/>
        <v>1</v>
      </c>
      <c r="L939" s="667"/>
      <c r="M939" s="3517">
        <f t="shared" si="155"/>
        <v>1</v>
      </c>
      <c r="N939" s="667"/>
      <c r="O939" s="3517">
        <f t="shared" si="156"/>
        <v>1</v>
      </c>
      <c r="P939" s="667" t="s">
        <v>3408</v>
      </c>
      <c r="Q939" s="3517">
        <f t="shared" si="157"/>
        <v>1</v>
      </c>
      <c r="R939" s="3518">
        <f t="shared" ca="1" si="158"/>
        <v>14190</v>
      </c>
      <c r="S939" s="955">
        <f t="shared" ca="1" si="159"/>
        <v>66</v>
      </c>
    </row>
    <row r="940" spans="1:19">
      <c r="A940" s="3520" t="str">
        <f>面积表!D935</f>
        <v>821</v>
      </c>
      <c r="B940" s="54">
        <f>面积表!E935</f>
        <v>48.33</v>
      </c>
      <c r="C940" s="3517">
        <f t="shared" si="150"/>
        <v>1</v>
      </c>
      <c r="D940" s="2806" t="s">
        <v>4020</v>
      </c>
      <c r="E940" s="3517">
        <f t="shared" si="151"/>
        <v>1</v>
      </c>
      <c r="F940" s="667" t="s">
        <v>21</v>
      </c>
      <c r="G940" s="3517">
        <f t="shared" si="152"/>
        <v>1</v>
      </c>
      <c r="H940" s="667">
        <v>3</v>
      </c>
      <c r="I940" s="3517">
        <f t="shared" si="153"/>
        <v>1</v>
      </c>
      <c r="J940" s="667"/>
      <c r="K940" s="3517">
        <f t="shared" si="154"/>
        <v>1</v>
      </c>
      <c r="L940" s="667"/>
      <c r="M940" s="3517">
        <f t="shared" si="155"/>
        <v>1</v>
      </c>
      <c r="N940" s="667"/>
      <c r="O940" s="3517">
        <f t="shared" si="156"/>
        <v>1</v>
      </c>
      <c r="P940" s="667" t="s">
        <v>3408</v>
      </c>
      <c r="Q940" s="3517">
        <f t="shared" si="157"/>
        <v>1</v>
      </c>
      <c r="R940" s="3518">
        <f t="shared" ca="1" si="158"/>
        <v>14190</v>
      </c>
      <c r="S940" s="955">
        <f t="shared" ca="1" si="159"/>
        <v>69</v>
      </c>
    </row>
    <row r="941" spans="1:19">
      <c r="A941" s="3520" t="str">
        <f>面积表!D936</f>
        <v>822</v>
      </c>
      <c r="B941" s="54">
        <f>面积表!E936</f>
        <v>49.3</v>
      </c>
      <c r="C941" s="3517">
        <f t="shared" si="150"/>
        <v>1</v>
      </c>
      <c r="D941" s="2806" t="s">
        <v>4020</v>
      </c>
      <c r="E941" s="3517">
        <f t="shared" si="151"/>
        <v>1</v>
      </c>
      <c r="F941" s="667" t="s">
        <v>21</v>
      </c>
      <c r="G941" s="3517">
        <f t="shared" si="152"/>
        <v>1</v>
      </c>
      <c r="H941" s="667">
        <v>3</v>
      </c>
      <c r="I941" s="3517">
        <f t="shared" si="153"/>
        <v>1</v>
      </c>
      <c r="J941" s="667"/>
      <c r="K941" s="3517">
        <f t="shared" si="154"/>
        <v>1</v>
      </c>
      <c r="L941" s="667"/>
      <c r="M941" s="3517">
        <f t="shared" si="155"/>
        <v>1</v>
      </c>
      <c r="N941" s="667"/>
      <c r="O941" s="3517">
        <f t="shared" si="156"/>
        <v>1</v>
      </c>
      <c r="P941" s="667" t="s">
        <v>3408</v>
      </c>
      <c r="Q941" s="3517">
        <f t="shared" si="157"/>
        <v>1</v>
      </c>
      <c r="R941" s="3518">
        <f t="shared" ca="1" si="158"/>
        <v>14190</v>
      </c>
      <c r="S941" s="955">
        <f t="shared" ca="1" si="159"/>
        <v>70</v>
      </c>
    </row>
    <row r="942" spans="1:19">
      <c r="A942" s="3520" t="str">
        <f>面积表!D937</f>
        <v>823</v>
      </c>
      <c r="B942" s="54">
        <f>面积表!E937</f>
        <v>49.59</v>
      </c>
      <c r="C942" s="3517">
        <f t="shared" si="150"/>
        <v>1</v>
      </c>
      <c r="D942" s="2806" t="s">
        <v>4020</v>
      </c>
      <c r="E942" s="3517">
        <f t="shared" si="151"/>
        <v>1</v>
      </c>
      <c r="F942" s="667" t="s">
        <v>21</v>
      </c>
      <c r="G942" s="3517">
        <f t="shared" si="152"/>
        <v>1</v>
      </c>
      <c r="H942" s="667">
        <v>3</v>
      </c>
      <c r="I942" s="3517">
        <f t="shared" si="153"/>
        <v>1</v>
      </c>
      <c r="J942" s="667"/>
      <c r="K942" s="3517">
        <f t="shared" si="154"/>
        <v>1</v>
      </c>
      <c r="L942" s="667"/>
      <c r="M942" s="3517">
        <f t="shared" si="155"/>
        <v>1</v>
      </c>
      <c r="N942" s="667"/>
      <c r="O942" s="3517">
        <f t="shared" si="156"/>
        <v>1</v>
      </c>
      <c r="P942" s="667" t="s">
        <v>3408</v>
      </c>
      <c r="Q942" s="3517">
        <f t="shared" si="157"/>
        <v>1</v>
      </c>
      <c r="R942" s="3518">
        <f t="shared" ca="1" si="158"/>
        <v>14190</v>
      </c>
      <c r="S942" s="955">
        <f t="shared" ca="1" si="159"/>
        <v>70</v>
      </c>
    </row>
    <row r="943" spans="1:19">
      <c r="A943" s="3520" t="str">
        <f>面积表!D938</f>
        <v>824</v>
      </c>
      <c r="B943" s="54">
        <f>面积表!E938</f>
        <v>49.28</v>
      </c>
      <c r="C943" s="3517">
        <f t="shared" si="150"/>
        <v>1</v>
      </c>
      <c r="D943" s="2806" t="s">
        <v>4020</v>
      </c>
      <c r="E943" s="3517">
        <f t="shared" si="151"/>
        <v>1</v>
      </c>
      <c r="F943" s="667" t="s">
        <v>21</v>
      </c>
      <c r="G943" s="3517">
        <f t="shared" si="152"/>
        <v>1</v>
      </c>
      <c r="H943" s="667">
        <v>3</v>
      </c>
      <c r="I943" s="3517">
        <f t="shared" si="153"/>
        <v>1</v>
      </c>
      <c r="J943" s="667"/>
      <c r="K943" s="3517">
        <f t="shared" si="154"/>
        <v>1</v>
      </c>
      <c r="L943" s="667"/>
      <c r="M943" s="3517">
        <f t="shared" si="155"/>
        <v>1</v>
      </c>
      <c r="N943" s="667"/>
      <c r="O943" s="3517">
        <f t="shared" si="156"/>
        <v>1</v>
      </c>
      <c r="P943" s="667" t="s">
        <v>3408</v>
      </c>
      <c r="Q943" s="3517">
        <f t="shared" si="157"/>
        <v>1</v>
      </c>
      <c r="R943" s="3518">
        <f t="shared" ca="1" si="158"/>
        <v>14190</v>
      </c>
      <c r="S943" s="955">
        <f t="shared" ca="1" si="159"/>
        <v>70</v>
      </c>
    </row>
    <row r="944" spans="1:19">
      <c r="A944" s="3520" t="str">
        <f>面积表!D939</f>
        <v>825</v>
      </c>
      <c r="B944" s="54">
        <f>面积表!E939</f>
        <v>48.41</v>
      </c>
      <c r="C944" s="3517">
        <f t="shared" si="150"/>
        <v>1</v>
      </c>
      <c r="D944" s="2806" t="s">
        <v>4020</v>
      </c>
      <c r="E944" s="3517">
        <f t="shared" si="151"/>
        <v>1</v>
      </c>
      <c r="F944" s="667" t="s">
        <v>21</v>
      </c>
      <c r="G944" s="3517">
        <f t="shared" si="152"/>
        <v>1</v>
      </c>
      <c r="H944" s="667">
        <v>3</v>
      </c>
      <c r="I944" s="3517">
        <f t="shared" si="153"/>
        <v>1</v>
      </c>
      <c r="J944" s="667"/>
      <c r="K944" s="3517">
        <f t="shared" si="154"/>
        <v>1</v>
      </c>
      <c r="L944" s="667"/>
      <c r="M944" s="3517">
        <f t="shared" si="155"/>
        <v>1</v>
      </c>
      <c r="N944" s="667"/>
      <c r="O944" s="3517">
        <f t="shared" si="156"/>
        <v>1</v>
      </c>
      <c r="P944" s="667" t="s">
        <v>3408</v>
      </c>
      <c r="Q944" s="3517">
        <f t="shared" si="157"/>
        <v>1</v>
      </c>
      <c r="R944" s="3518">
        <f t="shared" ca="1" si="158"/>
        <v>14190</v>
      </c>
      <c r="S944" s="955">
        <f t="shared" ca="1" si="159"/>
        <v>69</v>
      </c>
    </row>
    <row r="945" spans="1:19">
      <c r="A945" s="3520" t="str">
        <f>面积表!D940</f>
        <v>826</v>
      </c>
      <c r="B945" s="54">
        <f>面积表!E940</f>
        <v>47.44</v>
      </c>
      <c r="C945" s="3517">
        <f t="shared" si="150"/>
        <v>1</v>
      </c>
      <c r="D945" s="2806" t="s">
        <v>4020</v>
      </c>
      <c r="E945" s="3517">
        <f t="shared" si="151"/>
        <v>1</v>
      </c>
      <c r="F945" s="667" t="s">
        <v>21</v>
      </c>
      <c r="G945" s="3517">
        <f t="shared" si="152"/>
        <v>1</v>
      </c>
      <c r="H945" s="667">
        <v>3</v>
      </c>
      <c r="I945" s="3517">
        <f t="shared" si="153"/>
        <v>1</v>
      </c>
      <c r="J945" s="667"/>
      <c r="K945" s="3517">
        <f t="shared" si="154"/>
        <v>1</v>
      </c>
      <c r="L945" s="667"/>
      <c r="M945" s="3517">
        <f t="shared" si="155"/>
        <v>1</v>
      </c>
      <c r="N945" s="667"/>
      <c r="O945" s="3517">
        <f t="shared" si="156"/>
        <v>1</v>
      </c>
      <c r="P945" s="667" t="s">
        <v>3408</v>
      </c>
      <c r="Q945" s="3517">
        <f t="shared" si="157"/>
        <v>1</v>
      </c>
      <c r="R945" s="3518">
        <f t="shared" ca="1" si="158"/>
        <v>14190</v>
      </c>
      <c r="S945" s="955">
        <f t="shared" ca="1" si="159"/>
        <v>67</v>
      </c>
    </row>
    <row r="946" spans="1:19">
      <c r="A946" s="3520" t="str">
        <f>面积表!D941</f>
        <v>901</v>
      </c>
      <c r="B946" s="54">
        <f>面积表!E941</f>
        <v>52.2</v>
      </c>
      <c r="C946" s="3517">
        <f t="shared" si="150"/>
        <v>1</v>
      </c>
      <c r="D946" s="2806" t="s">
        <v>4020</v>
      </c>
      <c r="E946" s="3517">
        <f t="shared" si="151"/>
        <v>1</v>
      </c>
      <c r="F946" s="667" t="s">
        <v>21</v>
      </c>
      <c r="G946" s="3517">
        <f t="shared" si="152"/>
        <v>1</v>
      </c>
      <c r="H946" s="667">
        <v>3</v>
      </c>
      <c r="I946" s="3517">
        <f t="shared" si="153"/>
        <v>1</v>
      </c>
      <c r="J946" s="667"/>
      <c r="K946" s="3517">
        <f t="shared" si="154"/>
        <v>1</v>
      </c>
      <c r="L946" s="667"/>
      <c r="M946" s="3517">
        <f t="shared" si="155"/>
        <v>1</v>
      </c>
      <c r="N946" s="667"/>
      <c r="O946" s="3517">
        <f t="shared" si="156"/>
        <v>1</v>
      </c>
      <c r="P946" s="667" t="s">
        <v>3552</v>
      </c>
      <c r="Q946" s="3517">
        <f t="shared" si="157"/>
        <v>1.0149999999999999</v>
      </c>
      <c r="R946" s="3518">
        <f t="shared" ca="1" si="158"/>
        <v>14403</v>
      </c>
      <c r="S946" s="955">
        <f t="shared" ca="1" si="159"/>
        <v>75</v>
      </c>
    </row>
    <row r="947" spans="1:19">
      <c r="A947" s="3520" t="str">
        <f>面积表!D942</f>
        <v>902</v>
      </c>
      <c r="B947" s="54">
        <f>面积表!E942</f>
        <v>50.33</v>
      </c>
      <c r="C947" s="3517">
        <f t="shared" si="150"/>
        <v>1</v>
      </c>
      <c r="D947" s="2806" t="s">
        <v>4020</v>
      </c>
      <c r="E947" s="3517">
        <f t="shared" si="151"/>
        <v>1</v>
      </c>
      <c r="F947" s="667" t="s">
        <v>21</v>
      </c>
      <c r="G947" s="3517">
        <f t="shared" si="152"/>
        <v>1</v>
      </c>
      <c r="H947" s="667">
        <v>3</v>
      </c>
      <c r="I947" s="3517">
        <f t="shared" si="153"/>
        <v>1</v>
      </c>
      <c r="J947" s="667"/>
      <c r="K947" s="3517">
        <f t="shared" si="154"/>
        <v>1</v>
      </c>
      <c r="L947" s="667"/>
      <c r="M947" s="3517">
        <f t="shared" si="155"/>
        <v>1</v>
      </c>
      <c r="N947" s="667"/>
      <c r="O947" s="3517">
        <f t="shared" si="156"/>
        <v>1</v>
      </c>
      <c r="P947" s="667" t="s">
        <v>3552</v>
      </c>
      <c r="Q947" s="3517">
        <f t="shared" si="157"/>
        <v>1.0149999999999999</v>
      </c>
      <c r="R947" s="3518">
        <f t="shared" ca="1" si="158"/>
        <v>14403</v>
      </c>
      <c r="S947" s="955">
        <f t="shared" ca="1" si="159"/>
        <v>72</v>
      </c>
    </row>
    <row r="948" spans="1:19">
      <c r="A948" s="3520" t="str">
        <f>面积表!D943</f>
        <v>903</v>
      </c>
      <c r="B948" s="54">
        <f>面积表!E943</f>
        <v>50.33</v>
      </c>
      <c r="C948" s="3517">
        <f t="shared" si="150"/>
        <v>1</v>
      </c>
      <c r="D948" s="2806" t="s">
        <v>4020</v>
      </c>
      <c r="E948" s="3517">
        <f t="shared" si="151"/>
        <v>1</v>
      </c>
      <c r="F948" s="667" t="s">
        <v>21</v>
      </c>
      <c r="G948" s="3517">
        <f t="shared" si="152"/>
        <v>1</v>
      </c>
      <c r="H948" s="667">
        <v>3</v>
      </c>
      <c r="I948" s="3517">
        <f t="shared" si="153"/>
        <v>1</v>
      </c>
      <c r="J948" s="667"/>
      <c r="K948" s="3517">
        <f t="shared" si="154"/>
        <v>1</v>
      </c>
      <c r="L948" s="667"/>
      <c r="M948" s="3517">
        <f t="shared" si="155"/>
        <v>1</v>
      </c>
      <c r="N948" s="667"/>
      <c r="O948" s="3517">
        <f t="shared" si="156"/>
        <v>1</v>
      </c>
      <c r="P948" s="667" t="s">
        <v>3552</v>
      </c>
      <c r="Q948" s="3517">
        <f t="shared" si="157"/>
        <v>1.0149999999999999</v>
      </c>
      <c r="R948" s="3518">
        <f t="shared" ca="1" si="158"/>
        <v>14403</v>
      </c>
      <c r="S948" s="955">
        <f t="shared" ca="1" si="159"/>
        <v>72</v>
      </c>
    </row>
    <row r="949" spans="1:19">
      <c r="A949" s="3520" t="str">
        <f>面积表!D944</f>
        <v>904</v>
      </c>
      <c r="B949" s="54">
        <f>面积表!E944</f>
        <v>50.33</v>
      </c>
      <c r="C949" s="3517">
        <f t="shared" si="150"/>
        <v>1</v>
      </c>
      <c r="D949" s="2806" t="s">
        <v>4020</v>
      </c>
      <c r="E949" s="3517">
        <f t="shared" si="151"/>
        <v>1</v>
      </c>
      <c r="F949" s="667" t="s">
        <v>21</v>
      </c>
      <c r="G949" s="3517">
        <f t="shared" si="152"/>
        <v>1</v>
      </c>
      <c r="H949" s="667">
        <v>3</v>
      </c>
      <c r="I949" s="3517">
        <f t="shared" si="153"/>
        <v>1</v>
      </c>
      <c r="J949" s="667"/>
      <c r="K949" s="3517">
        <f t="shared" si="154"/>
        <v>1</v>
      </c>
      <c r="L949" s="667"/>
      <c r="M949" s="3517">
        <f t="shared" si="155"/>
        <v>1</v>
      </c>
      <c r="N949" s="667"/>
      <c r="O949" s="3517">
        <f t="shared" si="156"/>
        <v>1</v>
      </c>
      <c r="P949" s="667" t="s">
        <v>3552</v>
      </c>
      <c r="Q949" s="3517">
        <f t="shared" si="157"/>
        <v>1.0149999999999999</v>
      </c>
      <c r="R949" s="3518">
        <f t="shared" ca="1" si="158"/>
        <v>14403</v>
      </c>
      <c r="S949" s="955">
        <f t="shared" ca="1" si="159"/>
        <v>72</v>
      </c>
    </row>
    <row r="950" spans="1:19">
      <c r="A950" s="3520" t="str">
        <f>面积表!D945</f>
        <v>905</v>
      </c>
      <c r="B950" s="54">
        <f>面积表!E945</f>
        <v>50.33</v>
      </c>
      <c r="C950" s="3517">
        <f t="shared" si="150"/>
        <v>1</v>
      </c>
      <c r="D950" s="2806" t="s">
        <v>4020</v>
      </c>
      <c r="E950" s="3517">
        <f t="shared" si="151"/>
        <v>1</v>
      </c>
      <c r="F950" s="667" t="s">
        <v>21</v>
      </c>
      <c r="G950" s="3517">
        <f t="shared" si="152"/>
        <v>1</v>
      </c>
      <c r="H950" s="667">
        <v>3</v>
      </c>
      <c r="I950" s="3517">
        <f t="shared" si="153"/>
        <v>1</v>
      </c>
      <c r="J950" s="667"/>
      <c r="K950" s="3517">
        <f t="shared" si="154"/>
        <v>1</v>
      </c>
      <c r="L950" s="667"/>
      <c r="M950" s="3517">
        <f t="shared" si="155"/>
        <v>1</v>
      </c>
      <c r="N950" s="667"/>
      <c r="O950" s="3517">
        <f t="shared" si="156"/>
        <v>1</v>
      </c>
      <c r="P950" s="667" t="s">
        <v>3552</v>
      </c>
      <c r="Q950" s="3517">
        <f t="shared" si="157"/>
        <v>1.0149999999999999</v>
      </c>
      <c r="R950" s="3518">
        <f t="shared" ca="1" si="158"/>
        <v>14403</v>
      </c>
      <c r="S950" s="955">
        <f t="shared" ca="1" si="159"/>
        <v>72</v>
      </c>
    </row>
    <row r="951" spans="1:19">
      <c r="A951" s="3520" t="str">
        <f>面积表!D946</f>
        <v>906</v>
      </c>
      <c r="B951" s="54">
        <f>面积表!E946</f>
        <v>50.33</v>
      </c>
      <c r="C951" s="3517">
        <f t="shared" si="150"/>
        <v>1</v>
      </c>
      <c r="D951" s="2806" t="s">
        <v>4020</v>
      </c>
      <c r="E951" s="3517">
        <f t="shared" si="151"/>
        <v>1</v>
      </c>
      <c r="F951" s="667" t="s">
        <v>21</v>
      </c>
      <c r="G951" s="3517">
        <f t="shared" si="152"/>
        <v>1</v>
      </c>
      <c r="H951" s="667">
        <v>3</v>
      </c>
      <c r="I951" s="3517">
        <f t="shared" si="153"/>
        <v>1</v>
      </c>
      <c r="J951" s="667"/>
      <c r="K951" s="3517">
        <f t="shared" si="154"/>
        <v>1</v>
      </c>
      <c r="L951" s="667"/>
      <c r="M951" s="3517">
        <f t="shared" si="155"/>
        <v>1</v>
      </c>
      <c r="N951" s="667"/>
      <c r="O951" s="3517">
        <f t="shared" si="156"/>
        <v>1</v>
      </c>
      <c r="P951" s="667" t="s">
        <v>3552</v>
      </c>
      <c r="Q951" s="3517">
        <f t="shared" si="157"/>
        <v>1.0149999999999999</v>
      </c>
      <c r="R951" s="3518">
        <f t="shared" ca="1" si="158"/>
        <v>14403</v>
      </c>
      <c r="S951" s="955">
        <f t="shared" ca="1" si="159"/>
        <v>72</v>
      </c>
    </row>
    <row r="952" spans="1:19">
      <c r="A952" s="3520" t="str">
        <f>面积表!D947</f>
        <v>907</v>
      </c>
      <c r="B952" s="54">
        <f>面积表!E947</f>
        <v>50.33</v>
      </c>
      <c r="C952" s="3517">
        <f t="shared" si="150"/>
        <v>1</v>
      </c>
      <c r="D952" s="2806" t="s">
        <v>4020</v>
      </c>
      <c r="E952" s="3517">
        <f t="shared" si="151"/>
        <v>1</v>
      </c>
      <c r="F952" s="667" t="s">
        <v>21</v>
      </c>
      <c r="G952" s="3517">
        <f t="shared" si="152"/>
        <v>1</v>
      </c>
      <c r="H952" s="667">
        <v>3</v>
      </c>
      <c r="I952" s="3517">
        <f t="shared" si="153"/>
        <v>1</v>
      </c>
      <c r="J952" s="667"/>
      <c r="K952" s="3517">
        <f t="shared" si="154"/>
        <v>1</v>
      </c>
      <c r="L952" s="667"/>
      <c r="M952" s="3517">
        <f t="shared" si="155"/>
        <v>1</v>
      </c>
      <c r="N952" s="667"/>
      <c r="O952" s="3517">
        <f t="shared" si="156"/>
        <v>1</v>
      </c>
      <c r="P952" s="667" t="s">
        <v>3552</v>
      </c>
      <c r="Q952" s="3517">
        <f t="shared" si="157"/>
        <v>1.0149999999999999</v>
      </c>
      <c r="R952" s="3518">
        <f t="shared" ca="1" si="158"/>
        <v>14403</v>
      </c>
      <c r="S952" s="955">
        <f t="shared" ca="1" si="159"/>
        <v>72</v>
      </c>
    </row>
    <row r="953" spans="1:19">
      <c r="A953" s="3520" t="str">
        <f>面积表!D948</f>
        <v>908</v>
      </c>
      <c r="B953" s="54">
        <f>面积表!E948</f>
        <v>50.33</v>
      </c>
      <c r="C953" s="3517">
        <f t="shared" si="150"/>
        <v>1</v>
      </c>
      <c r="D953" s="2806" t="s">
        <v>4020</v>
      </c>
      <c r="E953" s="3517">
        <f t="shared" si="151"/>
        <v>1</v>
      </c>
      <c r="F953" s="667" t="s">
        <v>21</v>
      </c>
      <c r="G953" s="3517">
        <f t="shared" si="152"/>
        <v>1</v>
      </c>
      <c r="H953" s="667">
        <v>3</v>
      </c>
      <c r="I953" s="3517">
        <f t="shared" si="153"/>
        <v>1</v>
      </c>
      <c r="J953" s="667"/>
      <c r="K953" s="3517">
        <f t="shared" si="154"/>
        <v>1</v>
      </c>
      <c r="L953" s="667"/>
      <c r="M953" s="3517">
        <f t="shared" si="155"/>
        <v>1</v>
      </c>
      <c r="N953" s="667"/>
      <c r="O953" s="3517">
        <f t="shared" si="156"/>
        <v>1</v>
      </c>
      <c r="P953" s="667" t="s">
        <v>3552</v>
      </c>
      <c r="Q953" s="3517">
        <f t="shared" si="157"/>
        <v>1.0149999999999999</v>
      </c>
      <c r="R953" s="3518">
        <f t="shared" ca="1" si="158"/>
        <v>14403</v>
      </c>
      <c r="S953" s="955">
        <f t="shared" ca="1" si="159"/>
        <v>72</v>
      </c>
    </row>
    <row r="954" spans="1:19">
      <c r="A954" s="3520" t="str">
        <f>面积表!D949</f>
        <v>909</v>
      </c>
      <c r="B954" s="54">
        <f>面积表!E949</f>
        <v>50.33</v>
      </c>
      <c r="C954" s="3517">
        <f t="shared" si="150"/>
        <v>1</v>
      </c>
      <c r="D954" s="2806" t="s">
        <v>4020</v>
      </c>
      <c r="E954" s="3517">
        <f t="shared" si="151"/>
        <v>1</v>
      </c>
      <c r="F954" s="667" t="s">
        <v>21</v>
      </c>
      <c r="G954" s="3517">
        <f t="shared" si="152"/>
        <v>1</v>
      </c>
      <c r="H954" s="667">
        <v>3</v>
      </c>
      <c r="I954" s="3517">
        <f t="shared" si="153"/>
        <v>1</v>
      </c>
      <c r="J954" s="667"/>
      <c r="K954" s="3517">
        <f t="shared" si="154"/>
        <v>1</v>
      </c>
      <c r="L954" s="667"/>
      <c r="M954" s="3517">
        <f t="shared" si="155"/>
        <v>1</v>
      </c>
      <c r="N954" s="667"/>
      <c r="O954" s="3517">
        <f t="shared" si="156"/>
        <v>1</v>
      </c>
      <c r="P954" s="667" t="s">
        <v>3552</v>
      </c>
      <c r="Q954" s="3517">
        <f t="shared" si="157"/>
        <v>1.0149999999999999</v>
      </c>
      <c r="R954" s="3518">
        <f t="shared" ca="1" si="158"/>
        <v>14403</v>
      </c>
      <c r="S954" s="955">
        <f t="shared" ca="1" si="159"/>
        <v>72</v>
      </c>
    </row>
    <row r="955" spans="1:19">
      <c r="A955" s="3520" t="str">
        <f>面积表!D950</f>
        <v>910</v>
      </c>
      <c r="B955" s="54">
        <f>面积表!E950</f>
        <v>50.33</v>
      </c>
      <c r="C955" s="3517">
        <f t="shared" si="150"/>
        <v>1</v>
      </c>
      <c r="D955" s="2806" t="s">
        <v>4020</v>
      </c>
      <c r="E955" s="3517">
        <f t="shared" si="151"/>
        <v>1</v>
      </c>
      <c r="F955" s="667" t="s">
        <v>21</v>
      </c>
      <c r="G955" s="3517">
        <f t="shared" si="152"/>
        <v>1</v>
      </c>
      <c r="H955" s="667">
        <v>3</v>
      </c>
      <c r="I955" s="3517">
        <f t="shared" si="153"/>
        <v>1</v>
      </c>
      <c r="J955" s="667"/>
      <c r="K955" s="3517">
        <f t="shared" si="154"/>
        <v>1</v>
      </c>
      <c r="L955" s="667"/>
      <c r="M955" s="3517">
        <f t="shared" si="155"/>
        <v>1</v>
      </c>
      <c r="N955" s="667"/>
      <c r="O955" s="3517">
        <f t="shared" si="156"/>
        <v>1</v>
      </c>
      <c r="P955" s="667" t="s">
        <v>3552</v>
      </c>
      <c r="Q955" s="3517">
        <f t="shared" si="157"/>
        <v>1.0149999999999999</v>
      </c>
      <c r="R955" s="3518">
        <f t="shared" ca="1" si="158"/>
        <v>14403</v>
      </c>
      <c r="S955" s="955">
        <f t="shared" ca="1" si="159"/>
        <v>72</v>
      </c>
    </row>
    <row r="956" spans="1:19">
      <c r="A956" s="3520" t="str">
        <f>面积表!D951</f>
        <v>911</v>
      </c>
      <c r="B956" s="54">
        <f>面积表!E951</f>
        <v>50.33</v>
      </c>
      <c r="C956" s="3517">
        <f t="shared" si="150"/>
        <v>1</v>
      </c>
      <c r="D956" s="2806" t="s">
        <v>4020</v>
      </c>
      <c r="E956" s="3517">
        <f t="shared" si="151"/>
        <v>1</v>
      </c>
      <c r="F956" s="667" t="s">
        <v>21</v>
      </c>
      <c r="G956" s="3517">
        <f t="shared" si="152"/>
        <v>1</v>
      </c>
      <c r="H956" s="667">
        <v>3</v>
      </c>
      <c r="I956" s="3517">
        <f t="shared" si="153"/>
        <v>1</v>
      </c>
      <c r="J956" s="667"/>
      <c r="K956" s="3517">
        <f t="shared" si="154"/>
        <v>1</v>
      </c>
      <c r="L956" s="667"/>
      <c r="M956" s="3517">
        <f t="shared" si="155"/>
        <v>1</v>
      </c>
      <c r="N956" s="667"/>
      <c r="O956" s="3517">
        <f t="shared" si="156"/>
        <v>1</v>
      </c>
      <c r="P956" s="667" t="s">
        <v>3552</v>
      </c>
      <c r="Q956" s="3517">
        <f t="shared" si="157"/>
        <v>1.0149999999999999</v>
      </c>
      <c r="R956" s="3518">
        <f t="shared" ca="1" si="158"/>
        <v>14403</v>
      </c>
      <c r="S956" s="955">
        <f t="shared" ca="1" si="159"/>
        <v>72</v>
      </c>
    </row>
    <row r="957" spans="1:19">
      <c r="A957" s="3520" t="str">
        <f>面积表!D952</f>
        <v>912</v>
      </c>
      <c r="B957" s="54">
        <f>面积表!E952</f>
        <v>50.33</v>
      </c>
      <c r="C957" s="3517">
        <f t="shared" si="150"/>
        <v>1</v>
      </c>
      <c r="D957" s="2806" t="s">
        <v>4020</v>
      </c>
      <c r="E957" s="3517">
        <f t="shared" si="151"/>
        <v>1</v>
      </c>
      <c r="F957" s="667" t="s">
        <v>21</v>
      </c>
      <c r="G957" s="3517">
        <f t="shared" si="152"/>
        <v>1</v>
      </c>
      <c r="H957" s="667">
        <v>3</v>
      </c>
      <c r="I957" s="3517">
        <f t="shared" si="153"/>
        <v>1</v>
      </c>
      <c r="J957" s="667"/>
      <c r="K957" s="3517">
        <f t="shared" si="154"/>
        <v>1</v>
      </c>
      <c r="L957" s="667"/>
      <c r="M957" s="3517">
        <f t="shared" si="155"/>
        <v>1</v>
      </c>
      <c r="N957" s="667"/>
      <c r="O957" s="3517">
        <f t="shared" si="156"/>
        <v>1</v>
      </c>
      <c r="P957" s="667" t="s">
        <v>3552</v>
      </c>
      <c r="Q957" s="3517">
        <f t="shared" si="157"/>
        <v>1.0149999999999999</v>
      </c>
      <c r="R957" s="3518">
        <f t="shared" ca="1" si="158"/>
        <v>14403</v>
      </c>
      <c r="S957" s="955">
        <f t="shared" ca="1" si="159"/>
        <v>72</v>
      </c>
    </row>
    <row r="958" spans="1:19">
      <c r="A958" s="3520" t="str">
        <f>面积表!D953</f>
        <v>913</v>
      </c>
      <c r="B958" s="54">
        <f>面积表!E953</f>
        <v>50.33</v>
      </c>
      <c r="C958" s="3517">
        <f t="shared" si="150"/>
        <v>1</v>
      </c>
      <c r="D958" s="2806" t="s">
        <v>4020</v>
      </c>
      <c r="E958" s="3517">
        <f t="shared" si="151"/>
        <v>1</v>
      </c>
      <c r="F958" s="667" t="s">
        <v>21</v>
      </c>
      <c r="G958" s="3517">
        <f t="shared" si="152"/>
        <v>1</v>
      </c>
      <c r="H958" s="667">
        <v>3</v>
      </c>
      <c r="I958" s="3517">
        <f t="shared" si="153"/>
        <v>1</v>
      </c>
      <c r="J958" s="667"/>
      <c r="K958" s="3517">
        <f t="shared" si="154"/>
        <v>1</v>
      </c>
      <c r="L958" s="667"/>
      <c r="M958" s="3517">
        <f t="shared" si="155"/>
        <v>1</v>
      </c>
      <c r="N958" s="667"/>
      <c r="O958" s="3517">
        <f t="shared" si="156"/>
        <v>1</v>
      </c>
      <c r="P958" s="667" t="s">
        <v>3552</v>
      </c>
      <c r="Q958" s="3517">
        <f t="shared" si="157"/>
        <v>1.0149999999999999</v>
      </c>
      <c r="R958" s="3518">
        <f t="shared" ca="1" si="158"/>
        <v>14403</v>
      </c>
      <c r="S958" s="955">
        <f t="shared" ca="1" si="159"/>
        <v>72</v>
      </c>
    </row>
    <row r="959" spans="1:19">
      <c r="A959" s="3520" t="str">
        <f>面积表!D954</f>
        <v>914</v>
      </c>
      <c r="B959" s="54">
        <f>面积表!E954</f>
        <v>50.33</v>
      </c>
      <c r="C959" s="3517">
        <f t="shared" si="150"/>
        <v>1</v>
      </c>
      <c r="D959" s="2806" t="s">
        <v>4020</v>
      </c>
      <c r="E959" s="3517">
        <f t="shared" si="151"/>
        <v>1</v>
      </c>
      <c r="F959" s="667" t="s">
        <v>21</v>
      </c>
      <c r="G959" s="3517">
        <f t="shared" si="152"/>
        <v>1</v>
      </c>
      <c r="H959" s="667">
        <v>3</v>
      </c>
      <c r="I959" s="3517">
        <f t="shared" si="153"/>
        <v>1</v>
      </c>
      <c r="J959" s="667"/>
      <c r="K959" s="3517">
        <f t="shared" si="154"/>
        <v>1</v>
      </c>
      <c r="L959" s="667"/>
      <c r="M959" s="3517">
        <f t="shared" si="155"/>
        <v>1</v>
      </c>
      <c r="N959" s="667"/>
      <c r="O959" s="3517">
        <f t="shared" si="156"/>
        <v>1</v>
      </c>
      <c r="P959" s="667" t="s">
        <v>3552</v>
      </c>
      <c r="Q959" s="3517">
        <f t="shared" si="157"/>
        <v>1.0149999999999999</v>
      </c>
      <c r="R959" s="3518">
        <f t="shared" ca="1" si="158"/>
        <v>14403</v>
      </c>
      <c r="S959" s="955">
        <f t="shared" ca="1" si="159"/>
        <v>72</v>
      </c>
    </row>
    <row r="960" spans="1:19">
      <c r="A960" s="3520" t="str">
        <f>面积表!D955</f>
        <v>915</v>
      </c>
      <c r="B960" s="54">
        <f>面积表!E955</f>
        <v>50.33</v>
      </c>
      <c r="C960" s="3517">
        <f t="shared" si="150"/>
        <v>1</v>
      </c>
      <c r="D960" s="2806" t="s">
        <v>4020</v>
      </c>
      <c r="E960" s="3517">
        <f t="shared" si="151"/>
        <v>1</v>
      </c>
      <c r="F960" s="667" t="s">
        <v>21</v>
      </c>
      <c r="G960" s="3517">
        <f t="shared" si="152"/>
        <v>1</v>
      </c>
      <c r="H960" s="667">
        <v>3</v>
      </c>
      <c r="I960" s="3517">
        <f t="shared" si="153"/>
        <v>1</v>
      </c>
      <c r="J960" s="667"/>
      <c r="K960" s="3517">
        <f t="shared" si="154"/>
        <v>1</v>
      </c>
      <c r="L960" s="667"/>
      <c r="M960" s="3517">
        <f t="shared" si="155"/>
        <v>1</v>
      </c>
      <c r="N960" s="667"/>
      <c r="O960" s="3517">
        <f t="shared" si="156"/>
        <v>1</v>
      </c>
      <c r="P960" s="667" t="s">
        <v>3552</v>
      </c>
      <c r="Q960" s="3517">
        <f t="shared" si="157"/>
        <v>1.0149999999999999</v>
      </c>
      <c r="R960" s="3518">
        <f t="shared" ca="1" si="158"/>
        <v>14403</v>
      </c>
      <c r="S960" s="955">
        <f t="shared" ca="1" si="159"/>
        <v>72</v>
      </c>
    </row>
    <row r="961" spans="1:19">
      <c r="A961" s="3520" t="str">
        <f>面积表!D956</f>
        <v>916</v>
      </c>
      <c r="B961" s="54">
        <f>面积表!E956</f>
        <v>69.77</v>
      </c>
      <c r="C961" s="3517">
        <f t="shared" si="150"/>
        <v>1.01</v>
      </c>
      <c r="D961" s="2806" t="s">
        <v>4020</v>
      </c>
      <c r="E961" s="3517">
        <f t="shared" si="151"/>
        <v>1</v>
      </c>
      <c r="F961" s="667" t="s">
        <v>21</v>
      </c>
      <c r="G961" s="3517">
        <f t="shared" si="152"/>
        <v>1</v>
      </c>
      <c r="H961" s="667">
        <v>3</v>
      </c>
      <c r="I961" s="3517">
        <f t="shared" si="153"/>
        <v>1</v>
      </c>
      <c r="J961" s="667"/>
      <c r="K961" s="3517">
        <f t="shared" si="154"/>
        <v>1</v>
      </c>
      <c r="L961" s="667"/>
      <c r="M961" s="3517">
        <f t="shared" si="155"/>
        <v>1</v>
      </c>
      <c r="N961" s="667"/>
      <c r="O961" s="3517">
        <f t="shared" si="156"/>
        <v>1</v>
      </c>
      <c r="P961" s="667" t="s">
        <v>3552</v>
      </c>
      <c r="Q961" s="3517">
        <f t="shared" si="157"/>
        <v>1.0149999999999999</v>
      </c>
      <c r="R961" s="3518">
        <f t="shared" ca="1" si="158"/>
        <v>14547</v>
      </c>
      <c r="S961" s="955">
        <f t="shared" ca="1" si="159"/>
        <v>101</v>
      </c>
    </row>
    <row r="962" spans="1:19">
      <c r="A962" s="3520" t="str">
        <f>面积表!D957</f>
        <v>917</v>
      </c>
      <c r="B962" s="54">
        <f>面积表!E957</f>
        <v>38.65</v>
      </c>
      <c r="C962" s="3517">
        <f t="shared" si="150"/>
        <v>1</v>
      </c>
      <c r="D962" s="2806" t="s">
        <v>4020</v>
      </c>
      <c r="E962" s="3517">
        <f t="shared" si="151"/>
        <v>1</v>
      </c>
      <c r="F962" s="667" t="s">
        <v>21</v>
      </c>
      <c r="G962" s="3517">
        <f t="shared" si="152"/>
        <v>1</v>
      </c>
      <c r="H962" s="667">
        <v>3</v>
      </c>
      <c r="I962" s="3517">
        <f t="shared" si="153"/>
        <v>1</v>
      </c>
      <c r="J962" s="667"/>
      <c r="K962" s="3517">
        <f t="shared" si="154"/>
        <v>1</v>
      </c>
      <c r="L962" s="667"/>
      <c r="M962" s="3517">
        <f t="shared" si="155"/>
        <v>1</v>
      </c>
      <c r="N962" s="667"/>
      <c r="O962" s="3517">
        <f t="shared" si="156"/>
        <v>1</v>
      </c>
      <c r="P962" s="667" t="s">
        <v>3552</v>
      </c>
      <c r="Q962" s="3517">
        <f t="shared" si="157"/>
        <v>1.0149999999999999</v>
      </c>
      <c r="R962" s="3518">
        <f t="shared" ca="1" si="158"/>
        <v>14403</v>
      </c>
      <c r="S962" s="955">
        <f t="shared" ca="1" si="159"/>
        <v>56</v>
      </c>
    </row>
    <row r="963" spans="1:19">
      <c r="A963" s="3520" t="str">
        <f>面积表!D958</f>
        <v>918</v>
      </c>
      <c r="B963" s="54">
        <f>面积表!E958</f>
        <v>41.99</v>
      </c>
      <c r="C963" s="3517">
        <f t="shared" si="150"/>
        <v>1</v>
      </c>
      <c r="D963" s="2806" t="s">
        <v>4020</v>
      </c>
      <c r="E963" s="3517">
        <f t="shared" si="151"/>
        <v>1</v>
      </c>
      <c r="F963" s="667" t="s">
        <v>21</v>
      </c>
      <c r="G963" s="3517">
        <f t="shared" si="152"/>
        <v>1</v>
      </c>
      <c r="H963" s="667">
        <v>3</v>
      </c>
      <c r="I963" s="3517">
        <f t="shared" si="153"/>
        <v>1</v>
      </c>
      <c r="J963" s="667"/>
      <c r="K963" s="3517">
        <f t="shared" si="154"/>
        <v>1</v>
      </c>
      <c r="L963" s="667"/>
      <c r="M963" s="3517">
        <f t="shared" si="155"/>
        <v>1</v>
      </c>
      <c r="N963" s="667"/>
      <c r="O963" s="3517">
        <f t="shared" si="156"/>
        <v>1</v>
      </c>
      <c r="P963" s="667" t="s">
        <v>3552</v>
      </c>
      <c r="Q963" s="3517">
        <f t="shared" si="157"/>
        <v>1.0149999999999999</v>
      </c>
      <c r="R963" s="3518">
        <f t="shared" ca="1" si="158"/>
        <v>14403</v>
      </c>
      <c r="S963" s="955">
        <f t="shared" ca="1" si="159"/>
        <v>60</v>
      </c>
    </row>
    <row r="964" spans="1:19">
      <c r="A964" s="3520" t="str">
        <f>面积表!D959</f>
        <v>919</v>
      </c>
      <c r="B964" s="54">
        <f>面积表!E959</f>
        <v>44.72</v>
      </c>
      <c r="C964" s="3517">
        <f t="shared" si="150"/>
        <v>1</v>
      </c>
      <c r="D964" s="2806" t="s">
        <v>4020</v>
      </c>
      <c r="E964" s="3517">
        <f t="shared" si="151"/>
        <v>1</v>
      </c>
      <c r="F964" s="667" t="s">
        <v>21</v>
      </c>
      <c r="G964" s="3517">
        <f t="shared" si="152"/>
        <v>1</v>
      </c>
      <c r="H964" s="667">
        <v>3</v>
      </c>
      <c r="I964" s="3517">
        <f t="shared" si="153"/>
        <v>1</v>
      </c>
      <c r="J964" s="667"/>
      <c r="K964" s="3517">
        <f t="shared" si="154"/>
        <v>1</v>
      </c>
      <c r="L964" s="667"/>
      <c r="M964" s="3517">
        <f t="shared" si="155"/>
        <v>1</v>
      </c>
      <c r="N964" s="667"/>
      <c r="O964" s="3517">
        <f t="shared" si="156"/>
        <v>1</v>
      </c>
      <c r="P964" s="667" t="s">
        <v>3552</v>
      </c>
      <c r="Q964" s="3517">
        <f t="shared" si="157"/>
        <v>1.0149999999999999</v>
      </c>
      <c r="R964" s="3518">
        <f t="shared" ca="1" si="158"/>
        <v>14403</v>
      </c>
      <c r="S964" s="955">
        <f t="shared" ca="1" si="159"/>
        <v>64</v>
      </c>
    </row>
    <row r="965" spans="1:19">
      <c r="A965" s="3520" t="str">
        <f>面积表!D960</f>
        <v>920</v>
      </c>
      <c r="B965" s="54">
        <f>面积表!E960</f>
        <v>46.83</v>
      </c>
      <c r="C965" s="3517">
        <f t="shared" si="150"/>
        <v>1</v>
      </c>
      <c r="D965" s="2806" t="s">
        <v>4020</v>
      </c>
      <c r="E965" s="3517">
        <f t="shared" si="151"/>
        <v>1</v>
      </c>
      <c r="F965" s="667" t="s">
        <v>21</v>
      </c>
      <c r="G965" s="3517">
        <f t="shared" si="152"/>
        <v>1</v>
      </c>
      <c r="H965" s="667">
        <v>3</v>
      </c>
      <c r="I965" s="3517">
        <f t="shared" si="153"/>
        <v>1</v>
      </c>
      <c r="J965" s="667"/>
      <c r="K965" s="3517">
        <f t="shared" si="154"/>
        <v>1</v>
      </c>
      <c r="L965" s="667"/>
      <c r="M965" s="3517">
        <f t="shared" si="155"/>
        <v>1</v>
      </c>
      <c r="N965" s="667"/>
      <c r="O965" s="3517">
        <f t="shared" si="156"/>
        <v>1</v>
      </c>
      <c r="P965" s="667" t="s">
        <v>3552</v>
      </c>
      <c r="Q965" s="3517">
        <f t="shared" si="157"/>
        <v>1.0149999999999999</v>
      </c>
      <c r="R965" s="3518">
        <f t="shared" ca="1" si="158"/>
        <v>14403</v>
      </c>
      <c r="S965" s="955">
        <f t="shared" ca="1" si="159"/>
        <v>67</v>
      </c>
    </row>
    <row r="966" spans="1:19">
      <c r="A966" s="3520" t="str">
        <f>面积表!D961</f>
        <v>921</v>
      </c>
      <c r="B966" s="54">
        <f>面积表!E961</f>
        <v>48.33</v>
      </c>
      <c r="C966" s="3517">
        <f t="shared" si="150"/>
        <v>1</v>
      </c>
      <c r="D966" s="2806" t="s">
        <v>4020</v>
      </c>
      <c r="E966" s="3517">
        <f t="shared" si="151"/>
        <v>1</v>
      </c>
      <c r="F966" s="667" t="s">
        <v>21</v>
      </c>
      <c r="G966" s="3517">
        <f t="shared" si="152"/>
        <v>1</v>
      </c>
      <c r="H966" s="667">
        <v>3</v>
      </c>
      <c r="I966" s="3517">
        <f t="shared" si="153"/>
        <v>1</v>
      </c>
      <c r="J966" s="667"/>
      <c r="K966" s="3517">
        <f t="shared" si="154"/>
        <v>1</v>
      </c>
      <c r="L966" s="667"/>
      <c r="M966" s="3517">
        <f t="shared" si="155"/>
        <v>1</v>
      </c>
      <c r="N966" s="667"/>
      <c r="O966" s="3517">
        <f t="shared" si="156"/>
        <v>1</v>
      </c>
      <c r="P966" s="667" t="s">
        <v>3552</v>
      </c>
      <c r="Q966" s="3517">
        <f t="shared" si="157"/>
        <v>1.0149999999999999</v>
      </c>
      <c r="R966" s="3518">
        <f t="shared" ca="1" si="158"/>
        <v>14403</v>
      </c>
      <c r="S966" s="955">
        <f t="shared" ca="1" si="159"/>
        <v>70</v>
      </c>
    </row>
    <row r="967" spans="1:19">
      <c r="A967" s="3520" t="str">
        <f>面积表!D962</f>
        <v>922</v>
      </c>
      <c r="B967" s="54">
        <f>面积表!E962</f>
        <v>49.3</v>
      </c>
      <c r="C967" s="3517">
        <f t="shared" si="150"/>
        <v>1</v>
      </c>
      <c r="D967" s="2806" t="s">
        <v>4020</v>
      </c>
      <c r="E967" s="3517">
        <f t="shared" si="151"/>
        <v>1</v>
      </c>
      <c r="F967" s="667" t="s">
        <v>21</v>
      </c>
      <c r="G967" s="3517">
        <f t="shared" si="152"/>
        <v>1</v>
      </c>
      <c r="H967" s="667">
        <v>3</v>
      </c>
      <c r="I967" s="3517">
        <f t="shared" si="153"/>
        <v>1</v>
      </c>
      <c r="J967" s="667"/>
      <c r="K967" s="3517">
        <f t="shared" si="154"/>
        <v>1</v>
      </c>
      <c r="L967" s="667"/>
      <c r="M967" s="3517">
        <f t="shared" si="155"/>
        <v>1</v>
      </c>
      <c r="N967" s="667"/>
      <c r="O967" s="3517">
        <f t="shared" si="156"/>
        <v>1</v>
      </c>
      <c r="P967" s="667" t="s">
        <v>3552</v>
      </c>
      <c r="Q967" s="3517">
        <f t="shared" si="157"/>
        <v>1.0149999999999999</v>
      </c>
      <c r="R967" s="3518">
        <f t="shared" ca="1" si="158"/>
        <v>14403</v>
      </c>
      <c r="S967" s="955">
        <f t="shared" ca="1" si="159"/>
        <v>71</v>
      </c>
    </row>
    <row r="968" spans="1:19">
      <c r="A968" s="3520" t="str">
        <f>面积表!D963</f>
        <v>923</v>
      </c>
      <c r="B968" s="54">
        <f>面积表!E963</f>
        <v>49.59</v>
      </c>
      <c r="C968" s="3517">
        <f t="shared" si="150"/>
        <v>1</v>
      </c>
      <c r="D968" s="2806" t="s">
        <v>4020</v>
      </c>
      <c r="E968" s="3517">
        <f t="shared" si="151"/>
        <v>1</v>
      </c>
      <c r="F968" s="667" t="s">
        <v>21</v>
      </c>
      <c r="G968" s="3517">
        <f t="shared" si="152"/>
        <v>1</v>
      </c>
      <c r="H968" s="667">
        <v>3</v>
      </c>
      <c r="I968" s="3517">
        <f t="shared" si="153"/>
        <v>1</v>
      </c>
      <c r="J968" s="667"/>
      <c r="K968" s="3517">
        <f t="shared" si="154"/>
        <v>1</v>
      </c>
      <c r="L968" s="667"/>
      <c r="M968" s="3517">
        <f t="shared" si="155"/>
        <v>1</v>
      </c>
      <c r="N968" s="667"/>
      <c r="O968" s="3517">
        <f t="shared" si="156"/>
        <v>1</v>
      </c>
      <c r="P968" s="667" t="s">
        <v>3552</v>
      </c>
      <c r="Q968" s="3517">
        <f t="shared" si="157"/>
        <v>1.0149999999999999</v>
      </c>
      <c r="R968" s="3518">
        <f t="shared" ca="1" si="158"/>
        <v>14403</v>
      </c>
      <c r="S968" s="955">
        <f t="shared" ca="1" si="159"/>
        <v>71</v>
      </c>
    </row>
    <row r="969" spans="1:19">
      <c r="A969" s="3520" t="str">
        <f>面积表!D964</f>
        <v>924</v>
      </c>
      <c r="B969" s="54">
        <f>面积表!E964</f>
        <v>49.28</v>
      </c>
      <c r="C969" s="3517">
        <f t="shared" si="150"/>
        <v>1</v>
      </c>
      <c r="D969" s="2806" t="s">
        <v>4020</v>
      </c>
      <c r="E969" s="3517">
        <f t="shared" si="151"/>
        <v>1</v>
      </c>
      <c r="F969" s="667" t="s">
        <v>21</v>
      </c>
      <c r="G969" s="3517">
        <f t="shared" si="152"/>
        <v>1</v>
      </c>
      <c r="H969" s="667">
        <v>3</v>
      </c>
      <c r="I969" s="3517">
        <f t="shared" si="153"/>
        <v>1</v>
      </c>
      <c r="J969" s="667"/>
      <c r="K969" s="3517">
        <f t="shared" si="154"/>
        <v>1</v>
      </c>
      <c r="L969" s="667"/>
      <c r="M969" s="3517">
        <f t="shared" si="155"/>
        <v>1</v>
      </c>
      <c r="N969" s="667"/>
      <c r="O969" s="3517">
        <f t="shared" si="156"/>
        <v>1</v>
      </c>
      <c r="P969" s="667" t="s">
        <v>3552</v>
      </c>
      <c r="Q969" s="3517">
        <f t="shared" si="157"/>
        <v>1.0149999999999999</v>
      </c>
      <c r="R969" s="3518">
        <f t="shared" ca="1" si="158"/>
        <v>14403</v>
      </c>
      <c r="S969" s="955">
        <f t="shared" ca="1" si="159"/>
        <v>71</v>
      </c>
    </row>
    <row r="970" spans="1:19">
      <c r="A970" s="3520" t="str">
        <f>面积表!D965</f>
        <v>925</v>
      </c>
      <c r="B970" s="54">
        <f>面积表!E965</f>
        <v>48.41</v>
      </c>
      <c r="C970" s="3517">
        <f t="shared" si="150"/>
        <v>1</v>
      </c>
      <c r="D970" s="2806" t="s">
        <v>4020</v>
      </c>
      <c r="E970" s="3517">
        <f t="shared" si="151"/>
        <v>1</v>
      </c>
      <c r="F970" s="667" t="s">
        <v>21</v>
      </c>
      <c r="G970" s="3517">
        <f t="shared" si="152"/>
        <v>1</v>
      </c>
      <c r="H970" s="667">
        <v>3</v>
      </c>
      <c r="I970" s="3517">
        <f t="shared" si="153"/>
        <v>1</v>
      </c>
      <c r="J970" s="667"/>
      <c r="K970" s="3517">
        <f t="shared" si="154"/>
        <v>1</v>
      </c>
      <c r="L970" s="667"/>
      <c r="M970" s="3517">
        <f t="shared" si="155"/>
        <v>1</v>
      </c>
      <c r="N970" s="667"/>
      <c r="O970" s="3517">
        <f t="shared" si="156"/>
        <v>1</v>
      </c>
      <c r="P970" s="667" t="s">
        <v>3552</v>
      </c>
      <c r="Q970" s="3517">
        <f t="shared" si="157"/>
        <v>1.0149999999999999</v>
      </c>
      <c r="R970" s="3518">
        <f t="shared" ca="1" si="158"/>
        <v>14403</v>
      </c>
      <c r="S970" s="955">
        <f t="shared" ca="1" si="159"/>
        <v>70</v>
      </c>
    </row>
    <row r="971" spans="1:19">
      <c r="A971" s="3520" t="str">
        <f>面积表!D966</f>
        <v>926</v>
      </c>
      <c r="B971" s="54">
        <f>面积表!E966</f>
        <v>47.44</v>
      </c>
      <c r="C971" s="3517">
        <f t="shared" si="150"/>
        <v>1</v>
      </c>
      <c r="D971" s="2806" t="s">
        <v>4020</v>
      </c>
      <c r="E971" s="3517">
        <f t="shared" si="151"/>
        <v>1</v>
      </c>
      <c r="F971" s="667" t="s">
        <v>21</v>
      </c>
      <c r="G971" s="3517">
        <f t="shared" si="152"/>
        <v>1</v>
      </c>
      <c r="H971" s="667">
        <v>3</v>
      </c>
      <c r="I971" s="3517">
        <f t="shared" si="153"/>
        <v>1</v>
      </c>
      <c r="J971" s="667"/>
      <c r="K971" s="3517">
        <f t="shared" si="154"/>
        <v>1</v>
      </c>
      <c r="L971" s="667"/>
      <c r="M971" s="3517">
        <f t="shared" si="155"/>
        <v>1</v>
      </c>
      <c r="N971" s="667"/>
      <c r="O971" s="3517">
        <f t="shared" si="156"/>
        <v>1</v>
      </c>
      <c r="P971" s="667" t="s">
        <v>3552</v>
      </c>
      <c r="Q971" s="3517">
        <f t="shared" si="157"/>
        <v>1.0149999999999999</v>
      </c>
      <c r="R971" s="3518">
        <f t="shared" ca="1" si="158"/>
        <v>14403</v>
      </c>
      <c r="S971" s="955">
        <f t="shared" ca="1" si="159"/>
        <v>68</v>
      </c>
    </row>
    <row r="972" spans="1:19">
      <c r="A972" s="3520" t="str">
        <f>面积表!D967</f>
        <v>1001</v>
      </c>
      <c r="B972" s="54">
        <f>面积表!E967</f>
        <v>52.2</v>
      </c>
      <c r="C972" s="3517">
        <f t="shared" si="150"/>
        <v>1</v>
      </c>
      <c r="D972" s="2806" t="s">
        <v>4020</v>
      </c>
      <c r="E972" s="3517">
        <f t="shared" si="151"/>
        <v>1</v>
      </c>
      <c r="F972" s="667" t="s">
        <v>21</v>
      </c>
      <c r="G972" s="3517">
        <f t="shared" si="152"/>
        <v>1</v>
      </c>
      <c r="H972" s="667">
        <v>3</v>
      </c>
      <c r="I972" s="3517">
        <f t="shared" si="153"/>
        <v>1</v>
      </c>
      <c r="J972" s="667"/>
      <c r="K972" s="3517">
        <f t="shared" si="154"/>
        <v>1</v>
      </c>
      <c r="L972" s="667"/>
      <c r="M972" s="3517">
        <f t="shared" si="155"/>
        <v>1</v>
      </c>
      <c r="N972" s="667"/>
      <c r="O972" s="3517">
        <f t="shared" si="156"/>
        <v>1</v>
      </c>
      <c r="P972" s="667" t="s">
        <v>3552</v>
      </c>
      <c r="Q972" s="3517">
        <f t="shared" si="157"/>
        <v>1.0149999999999999</v>
      </c>
      <c r="R972" s="3518">
        <f t="shared" ca="1" si="158"/>
        <v>14403</v>
      </c>
      <c r="S972" s="955">
        <f t="shared" ca="1" si="159"/>
        <v>75</v>
      </c>
    </row>
    <row r="973" spans="1:19">
      <c r="A973" s="3520" t="str">
        <f>面积表!D968</f>
        <v>1002</v>
      </c>
      <c r="B973" s="54">
        <f>面积表!E968</f>
        <v>50.33</v>
      </c>
      <c r="C973" s="3517">
        <f t="shared" ref="C973:C1036" si="160">IF(B973="",1,(LOOKUP(B973,$3:$3,$4:$4)-LOOKUP($B$24,$3:$3,$4:$4)+100)/100)</f>
        <v>1</v>
      </c>
      <c r="D973" s="2806" t="s">
        <v>4020</v>
      </c>
      <c r="E973" s="3517">
        <f t="shared" ref="E973:E1036" si="161">(SUMIF($5:$5,D973,$6:$6)-SUMIF($5:$5,$D$24,$6:$6)+100)/100</f>
        <v>1</v>
      </c>
      <c r="F973" s="667" t="s">
        <v>21</v>
      </c>
      <c r="G973" s="3517">
        <f t="shared" ref="G973:G1036" si="162">(SUMIF($7:$7,F973,$8:$8)-SUMIF($7:$7,$F$24,$8:$8)+100)/100</f>
        <v>1</v>
      </c>
      <c r="H973" s="667">
        <v>3</v>
      </c>
      <c r="I973" s="3517">
        <f t="shared" ref="I973:I1036" si="163">(SUMIF($9:$9,H973,$10:$10)-SUMIF($9:$9,$H$24,$10:$10)+100)/100</f>
        <v>1</v>
      </c>
      <c r="J973" s="667"/>
      <c r="K973" s="3517">
        <f t="shared" ref="K973:K1036" si="164">(SUMIF($11:$11,J973,$12:$12)-SUMIF($11:$11,$J$24,$12:$12)+100)/100</f>
        <v>1</v>
      </c>
      <c r="L973" s="667"/>
      <c r="M973" s="3517">
        <f t="shared" ref="M973:M1036" si="165">(SUMIF($13:$13,L973,$14:$14)-SUMIF($13:$13,$L$24,$14:$14)+100)/100</f>
        <v>1</v>
      </c>
      <c r="N973" s="667"/>
      <c r="O973" s="3517">
        <f t="shared" ref="O973:O1036" si="166">(SUMIF($15:$15,N973,$16:$16)-SUMIF($15:$15,$N$24,$16:$16)+100)/100</f>
        <v>1</v>
      </c>
      <c r="P973" s="667" t="s">
        <v>3552</v>
      </c>
      <c r="Q973" s="3517">
        <f t="shared" ref="Q973:Q1036" si="167">(SUMIF($17:$17,P973,$18:$18)-SUMIF($17:$17,$P$24,$18:$18)+100)/100</f>
        <v>1.0149999999999999</v>
      </c>
      <c r="R973" s="3518">
        <f t="shared" ref="R973:R1036" ca="1" si="168">IF(B973="",0,ROUND($R$24*C973*E973*G973*I973*K973*M973*O973*Q973,0))</f>
        <v>14403</v>
      </c>
      <c r="S973" s="955">
        <f t="shared" ref="S973:S1036" ca="1" si="169">ROUND(R973*B973/10000,0)</f>
        <v>72</v>
      </c>
    </row>
    <row r="974" spans="1:19">
      <c r="A974" s="3520" t="str">
        <f>面积表!D969</f>
        <v>1003</v>
      </c>
      <c r="B974" s="54">
        <f>面积表!E969</f>
        <v>50.33</v>
      </c>
      <c r="C974" s="3517">
        <f t="shared" si="160"/>
        <v>1</v>
      </c>
      <c r="D974" s="2806" t="s">
        <v>4020</v>
      </c>
      <c r="E974" s="3517">
        <f t="shared" si="161"/>
        <v>1</v>
      </c>
      <c r="F974" s="667" t="s">
        <v>21</v>
      </c>
      <c r="G974" s="3517">
        <f t="shared" si="162"/>
        <v>1</v>
      </c>
      <c r="H974" s="667">
        <v>3</v>
      </c>
      <c r="I974" s="3517">
        <f t="shared" si="163"/>
        <v>1</v>
      </c>
      <c r="J974" s="667"/>
      <c r="K974" s="3517">
        <f t="shared" si="164"/>
        <v>1</v>
      </c>
      <c r="L974" s="667"/>
      <c r="M974" s="3517">
        <f t="shared" si="165"/>
        <v>1</v>
      </c>
      <c r="N974" s="667"/>
      <c r="O974" s="3517">
        <f t="shared" si="166"/>
        <v>1</v>
      </c>
      <c r="P974" s="667" t="s">
        <v>3552</v>
      </c>
      <c r="Q974" s="3517">
        <f t="shared" si="167"/>
        <v>1.0149999999999999</v>
      </c>
      <c r="R974" s="3518">
        <f t="shared" ca="1" si="168"/>
        <v>14403</v>
      </c>
      <c r="S974" s="955">
        <f t="shared" ca="1" si="169"/>
        <v>72</v>
      </c>
    </row>
    <row r="975" spans="1:19">
      <c r="A975" s="3520" t="str">
        <f>面积表!D970</f>
        <v>1004</v>
      </c>
      <c r="B975" s="54">
        <f>面积表!E970</f>
        <v>50.33</v>
      </c>
      <c r="C975" s="3517">
        <f t="shared" si="160"/>
        <v>1</v>
      </c>
      <c r="D975" s="2806" t="s">
        <v>4020</v>
      </c>
      <c r="E975" s="3517">
        <f t="shared" si="161"/>
        <v>1</v>
      </c>
      <c r="F975" s="667" t="s">
        <v>21</v>
      </c>
      <c r="G975" s="3517">
        <f t="shared" si="162"/>
        <v>1</v>
      </c>
      <c r="H975" s="667">
        <v>3</v>
      </c>
      <c r="I975" s="3517">
        <f t="shared" si="163"/>
        <v>1</v>
      </c>
      <c r="J975" s="667"/>
      <c r="K975" s="3517">
        <f t="shared" si="164"/>
        <v>1</v>
      </c>
      <c r="L975" s="667"/>
      <c r="M975" s="3517">
        <f t="shared" si="165"/>
        <v>1</v>
      </c>
      <c r="N975" s="667"/>
      <c r="O975" s="3517">
        <f t="shared" si="166"/>
        <v>1</v>
      </c>
      <c r="P975" s="667" t="s">
        <v>3552</v>
      </c>
      <c r="Q975" s="3517">
        <f t="shared" si="167"/>
        <v>1.0149999999999999</v>
      </c>
      <c r="R975" s="3518">
        <f t="shared" ca="1" si="168"/>
        <v>14403</v>
      </c>
      <c r="S975" s="955">
        <f t="shared" ca="1" si="169"/>
        <v>72</v>
      </c>
    </row>
    <row r="976" spans="1:19">
      <c r="A976" s="3520" t="str">
        <f>面积表!D971</f>
        <v>1005</v>
      </c>
      <c r="B976" s="54">
        <f>面积表!E971</f>
        <v>50.33</v>
      </c>
      <c r="C976" s="3517">
        <f t="shared" si="160"/>
        <v>1</v>
      </c>
      <c r="D976" s="2806" t="s">
        <v>4020</v>
      </c>
      <c r="E976" s="3517">
        <f t="shared" si="161"/>
        <v>1</v>
      </c>
      <c r="F976" s="667" t="s">
        <v>21</v>
      </c>
      <c r="G976" s="3517">
        <f t="shared" si="162"/>
        <v>1</v>
      </c>
      <c r="H976" s="667">
        <v>3</v>
      </c>
      <c r="I976" s="3517">
        <f t="shared" si="163"/>
        <v>1</v>
      </c>
      <c r="J976" s="667"/>
      <c r="K976" s="3517">
        <f t="shared" si="164"/>
        <v>1</v>
      </c>
      <c r="L976" s="667"/>
      <c r="M976" s="3517">
        <f t="shared" si="165"/>
        <v>1</v>
      </c>
      <c r="N976" s="667"/>
      <c r="O976" s="3517">
        <f t="shared" si="166"/>
        <v>1</v>
      </c>
      <c r="P976" s="667" t="s">
        <v>3552</v>
      </c>
      <c r="Q976" s="3517">
        <f t="shared" si="167"/>
        <v>1.0149999999999999</v>
      </c>
      <c r="R976" s="3518">
        <f t="shared" ca="1" si="168"/>
        <v>14403</v>
      </c>
      <c r="S976" s="955">
        <f t="shared" ca="1" si="169"/>
        <v>72</v>
      </c>
    </row>
    <row r="977" spans="1:19">
      <c r="A977" s="3520" t="str">
        <f>面积表!D972</f>
        <v>1006</v>
      </c>
      <c r="B977" s="54">
        <f>面积表!E972</f>
        <v>50.33</v>
      </c>
      <c r="C977" s="3517">
        <f t="shared" si="160"/>
        <v>1</v>
      </c>
      <c r="D977" s="2806" t="s">
        <v>4020</v>
      </c>
      <c r="E977" s="3517">
        <f t="shared" si="161"/>
        <v>1</v>
      </c>
      <c r="F977" s="667" t="s">
        <v>21</v>
      </c>
      <c r="G977" s="3517">
        <f t="shared" si="162"/>
        <v>1</v>
      </c>
      <c r="H977" s="667">
        <v>3</v>
      </c>
      <c r="I977" s="3517">
        <f t="shared" si="163"/>
        <v>1</v>
      </c>
      <c r="J977" s="667"/>
      <c r="K977" s="3517">
        <f t="shared" si="164"/>
        <v>1</v>
      </c>
      <c r="L977" s="667"/>
      <c r="M977" s="3517">
        <f t="shared" si="165"/>
        <v>1</v>
      </c>
      <c r="N977" s="667"/>
      <c r="O977" s="3517">
        <f t="shared" si="166"/>
        <v>1</v>
      </c>
      <c r="P977" s="667" t="s">
        <v>3552</v>
      </c>
      <c r="Q977" s="3517">
        <f t="shared" si="167"/>
        <v>1.0149999999999999</v>
      </c>
      <c r="R977" s="3518">
        <f t="shared" ca="1" si="168"/>
        <v>14403</v>
      </c>
      <c r="S977" s="955">
        <f t="shared" ca="1" si="169"/>
        <v>72</v>
      </c>
    </row>
    <row r="978" spans="1:19">
      <c r="A978" s="3520" t="str">
        <f>面积表!D973</f>
        <v>1007</v>
      </c>
      <c r="B978" s="54">
        <f>面积表!E973</f>
        <v>50.33</v>
      </c>
      <c r="C978" s="3517">
        <f t="shared" si="160"/>
        <v>1</v>
      </c>
      <c r="D978" s="2806" t="s">
        <v>4020</v>
      </c>
      <c r="E978" s="3517">
        <f t="shared" si="161"/>
        <v>1</v>
      </c>
      <c r="F978" s="667" t="s">
        <v>21</v>
      </c>
      <c r="G978" s="3517">
        <f t="shared" si="162"/>
        <v>1</v>
      </c>
      <c r="H978" s="667">
        <v>3</v>
      </c>
      <c r="I978" s="3517">
        <f t="shared" si="163"/>
        <v>1</v>
      </c>
      <c r="J978" s="667"/>
      <c r="K978" s="3517">
        <f t="shared" si="164"/>
        <v>1</v>
      </c>
      <c r="L978" s="667"/>
      <c r="M978" s="3517">
        <f t="shared" si="165"/>
        <v>1</v>
      </c>
      <c r="N978" s="667"/>
      <c r="O978" s="3517">
        <f t="shared" si="166"/>
        <v>1</v>
      </c>
      <c r="P978" s="667" t="s">
        <v>3552</v>
      </c>
      <c r="Q978" s="3517">
        <f t="shared" si="167"/>
        <v>1.0149999999999999</v>
      </c>
      <c r="R978" s="3518">
        <f t="shared" ca="1" si="168"/>
        <v>14403</v>
      </c>
      <c r="S978" s="955">
        <f t="shared" ca="1" si="169"/>
        <v>72</v>
      </c>
    </row>
    <row r="979" spans="1:19">
      <c r="A979" s="3520" t="str">
        <f>面积表!D974</f>
        <v>1008</v>
      </c>
      <c r="B979" s="54">
        <f>面积表!E974</f>
        <v>50.33</v>
      </c>
      <c r="C979" s="3517">
        <f t="shared" si="160"/>
        <v>1</v>
      </c>
      <c r="D979" s="2806" t="s">
        <v>4020</v>
      </c>
      <c r="E979" s="3517">
        <f t="shared" si="161"/>
        <v>1</v>
      </c>
      <c r="F979" s="667" t="s">
        <v>21</v>
      </c>
      <c r="G979" s="3517">
        <f t="shared" si="162"/>
        <v>1</v>
      </c>
      <c r="H979" s="667">
        <v>3</v>
      </c>
      <c r="I979" s="3517">
        <f t="shared" si="163"/>
        <v>1</v>
      </c>
      <c r="J979" s="667"/>
      <c r="K979" s="3517">
        <f t="shared" si="164"/>
        <v>1</v>
      </c>
      <c r="L979" s="667"/>
      <c r="M979" s="3517">
        <f t="shared" si="165"/>
        <v>1</v>
      </c>
      <c r="N979" s="667"/>
      <c r="O979" s="3517">
        <f t="shared" si="166"/>
        <v>1</v>
      </c>
      <c r="P979" s="667" t="s">
        <v>3552</v>
      </c>
      <c r="Q979" s="3517">
        <f t="shared" si="167"/>
        <v>1.0149999999999999</v>
      </c>
      <c r="R979" s="3518">
        <f t="shared" ca="1" si="168"/>
        <v>14403</v>
      </c>
      <c r="S979" s="955">
        <f t="shared" ca="1" si="169"/>
        <v>72</v>
      </c>
    </row>
    <row r="980" spans="1:19">
      <c r="A980" s="3520" t="str">
        <f>面积表!D975</f>
        <v>1009</v>
      </c>
      <c r="B980" s="54">
        <f>面积表!E975</f>
        <v>50.33</v>
      </c>
      <c r="C980" s="3517">
        <f t="shared" si="160"/>
        <v>1</v>
      </c>
      <c r="D980" s="2806" t="s">
        <v>4020</v>
      </c>
      <c r="E980" s="3517">
        <f t="shared" si="161"/>
        <v>1</v>
      </c>
      <c r="F980" s="667" t="s">
        <v>21</v>
      </c>
      <c r="G980" s="3517">
        <f t="shared" si="162"/>
        <v>1</v>
      </c>
      <c r="H980" s="667">
        <v>3</v>
      </c>
      <c r="I980" s="3517">
        <f t="shared" si="163"/>
        <v>1</v>
      </c>
      <c r="J980" s="667"/>
      <c r="K980" s="3517">
        <f t="shared" si="164"/>
        <v>1</v>
      </c>
      <c r="L980" s="667"/>
      <c r="M980" s="3517">
        <f t="shared" si="165"/>
        <v>1</v>
      </c>
      <c r="N980" s="667"/>
      <c r="O980" s="3517">
        <f t="shared" si="166"/>
        <v>1</v>
      </c>
      <c r="P980" s="667" t="s">
        <v>3552</v>
      </c>
      <c r="Q980" s="3517">
        <f t="shared" si="167"/>
        <v>1.0149999999999999</v>
      </c>
      <c r="R980" s="3518">
        <f t="shared" ca="1" si="168"/>
        <v>14403</v>
      </c>
      <c r="S980" s="955">
        <f t="shared" ca="1" si="169"/>
        <v>72</v>
      </c>
    </row>
    <row r="981" spans="1:19">
      <c r="A981" s="3520" t="str">
        <f>面积表!D976</f>
        <v>1010</v>
      </c>
      <c r="B981" s="54">
        <f>面积表!E976</f>
        <v>50.33</v>
      </c>
      <c r="C981" s="3517">
        <f t="shared" si="160"/>
        <v>1</v>
      </c>
      <c r="D981" s="2806" t="s">
        <v>4020</v>
      </c>
      <c r="E981" s="3517">
        <f t="shared" si="161"/>
        <v>1</v>
      </c>
      <c r="F981" s="667" t="s">
        <v>21</v>
      </c>
      <c r="G981" s="3517">
        <f t="shared" si="162"/>
        <v>1</v>
      </c>
      <c r="H981" s="667">
        <v>3</v>
      </c>
      <c r="I981" s="3517">
        <f t="shared" si="163"/>
        <v>1</v>
      </c>
      <c r="J981" s="667"/>
      <c r="K981" s="3517">
        <f t="shared" si="164"/>
        <v>1</v>
      </c>
      <c r="L981" s="667"/>
      <c r="M981" s="3517">
        <f t="shared" si="165"/>
        <v>1</v>
      </c>
      <c r="N981" s="667"/>
      <c r="O981" s="3517">
        <f t="shared" si="166"/>
        <v>1</v>
      </c>
      <c r="P981" s="667" t="s">
        <v>3552</v>
      </c>
      <c r="Q981" s="3517">
        <f t="shared" si="167"/>
        <v>1.0149999999999999</v>
      </c>
      <c r="R981" s="3518">
        <f t="shared" ca="1" si="168"/>
        <v>14403</v>
      </c>
      <c r="S981" s="955">
        <f t="shared" ca="1" si="169"/>
        <v>72</v>
      </c>
    </row>
    <row r="982" spans="1:19">
      <c r="A982" s="3520" t="str">
        <f>面积表!D977</f>
        <v>1011</v>
      </c>
      <c r="B982" s="54">
        <f>面积表!E977</f>
        <v>50.33</v>
      </c>
      <c r="C982" s="3517">
        <f t="shared" si="160"/>
        <v>1</v>
      </c>
      <c r="D982" s="2806" t="s">
        <v>4020</v>
      </c>
      <c r="E982" s="3517">
        <f t="shared" si="161"/>
        <v>1</v>
      </c>
      <c r="F982" s="667" t="s">
        <v>21</v>
      </c>
      <c r="G982" s="3517">
        <f t="shared" si="162"/>
        <v>1</v>
      </c>
      <c r="H982" s="667">
        <v>3</v>
      </c>
      <c r="I982" s="3517">
        <f t="shared" si="163"/>
        <v>1</v>
      </c>
      <c r="J982" s="667"/>
      <c r="K982" s="3517">
        <f t="shared" si="164"/>
        <v>1</v>
      </c>
      <c r="L982" s="667"/>
      <c r="M982" s="3517">
        <f t="shared" si="165"/>
        <v>1</v>
      </c>
      <c r="N982" s="667"/>
      <c r="O982" s="3517">
        <f t="shared" si="166"/>
        <v>1</v>
      </c>
      <c r="P982" s="667" t="s">
        <v>3552</v>
      </c>
      <c r="Q982" s="3517">
        <f t="shared" si="167"/>
        <v>1.0149999999999999</v>
      </c>
      <c r="R982" s="3518">
        <f t="shared" ca="1" si="168"/>
        <v>14403</v>
      </c>
      <c r="S982" s="955">
        <f t="shared" ca="1" si="169"/>
        <v>72</v>
      </c>
    </row>
    <row r="983" spans="1:19">
      <c r="A983" s="3520" t="str">
        <f>面积表!D978</f>
        <v>1012</v>
      </c>
      <c r="B983" s="54">
        <f>面积表!E978</f>
        <v>50.33</v>
      </c>
      <c r="C983" s="3517">
        <f t="shared" si="160"/>
        <v>1</v>
      </c>
      <c r="D983" s="2806" t="s">
        <v>4020</v>
      </c>
      <c r="E983" s="3517">
        <f t="shared" si="161"/>
        <v>1</v>
      </c>
      <c r="F983" s="667" t="s">
        <v>21</v>
      </c>
      <c r="G983" s="3517">
        <f t="shared" si="162"/>
        <v>1</v>
      </c>
      <c r="H983" s="667">
        <v>3</v>
      </c>
      <c r="I983" s="3517">
        <f t="shared" si="163"/>
        <v>1</v>
      </c>
      <c r="J983" s="667"/>
      <c r="K983" s="3517">
        <f t="shared" si="164"/>
        <v>1</v>
      </c>
      <c r="L983" s="667"/>
      <c r="M983" s="3517">
        <f t="shared" si="165"/>
        <v>1</v>
      </c>
      <c r="N983" s="667"/>
      <c r="O983" s="3517">
        <f t="shared" si="166"/>
        <v>1</v>
      </c>
      <c r="P983" s="667" t="s">
        <v>3552</v>
      </c>
      <c r="Q983" s="3517">
        <f t="shared" si="167"/>
        <v>1.0149999999999999</v>
      </c>
      <c r="R983" s="3518">
        <f t="shared" ca="1" si="168"/>
        <v>14403</v>
      </c>
      <c r="S983" s="955">
        <f t="shared" ca="1" si="169"/>
        <v>72</v>
      </c>
    </row>
    <row r="984" spans="1:19">
      <c r="A984" s="3520" t="str">
        <f>面积表!D979</f>
        <v>1013</v>
      </c>
      <c r="B984" s="54">
        <f>面积表!E979</f>
        <v>50.33</v>
      </c>
      <c r="C984" s="3517">
        <f t="shared" si="160"/>
        <v>1</v>
      </c>
      <c r="D984" s="2806" t="s">
        <v>4020</v>
      </c>
      <c r="E984" s="3517">
        <f t="shared" si="161"/>
        <v>1</v>
      </c>
      <c r="F984" s="667" t="s">
        <v>21</v>
      </c>
      <c r="G984" s="3517">
        <f t="shared" si="162"/>
        <v>1</v>
      </c>
      <c r="H984" s="667">
        <v>3</v>
      </c>
      <c r="I984" s="3517">
        <f t="shared" si="163"/>
        <v>1</v>
      </c>
      <c r="J984" s="667"/>
      <c r="K984" s="3517">
        <f t="shared" si="164"/>
        <v>1</v>
      </c>
      <c r="L984" s="667"/>
      <c r="M984" s="3517">
        <f t="shared" si="165"/>
        <v>1</v>
      </c>
      <c r="N984" s="667"/>
      <c r="O984" s="3517">
        <f t="shared" si="166"/>
        <v>1</v>
      </c>
      <c r="P984" s="667" t="s">
        <v>3552</v>
      </c>
      <c r="Q984" s="3517">
        <f t="shared" si="167"/>
        <v>1.0149999999999999</v>
      </c>
      <c r="R984" s="3518">
        <f t="shared" ca="1" si="168"/>
        <v>14403</v>
      </c>
      <c r="S984" s="955">
        <f t="shared" ca="1" si="169"/>
        <v>72</v>
      </c>
    </row>
    <row r="985" spans="1:19">
      <c r="A985" s="3520" t="str">
        <f>面积表!D980</f>
        <v>1014</v>
      </c>
      <c r="B985" s="54">
        <f>面积表!E980</f>
        <v>50.33</v>
      </c>
      <c r="C985" s="3517">
        <f t="shared" si="160"/>
        <v>1</v>
      </c>
      <c r="D985" s="2806" t="s">
        <v>4020</v>
      </c>
      <c r="E985" s="3517">
        <f t="shared" si="161"/>
        <v>1</v>
      </c>
      <c r="F985" s="667" t="s">
        <v>21</v>
      </c>
      <c r="G985" s="3517">
        <f t="shared" si="162"/>
        <v>1</v>
      </c>
      <c r="H985" s="667">
        <v>3</v>
      </c>
      <c r="I985" s="3517">
        <f t="shared" si="163"/>
        <v>1</v>
      </c>
      <c r="J985" s="667"/>
      <c r="K985" s="3517">
        <f t="shared" si="164"/>
        <v>1</v>
      </c>
      <c r="L985" s="667"/>
      <c r="M985" s="3517">
        <f t="shared" si="165"/>
        <v>1</v>
      </c>
      <c r="N985" s="667"/>
      <c r="O985" s="3517">
        <f t="shared" si="166"/>
        <v>1</v>
      </c>
      <c r="P985" s="667" t="s">
        <v>3552</v>
      </c>
      <c r="Q985" s="3517">
        <f t="shared" si="167"/>
        <v>1.0149999999999999</v>
      </c>
      <c r="R985" s="3518">
        <f t="shared" ca="1" si="168"/>
        <v>14403</v>
      </c>
      <c r="S985" s="955">
        <f t="shared" ca="1" si="169"/>
        <v>72</v>
      </c>
    </row>
    <row r="986" spans="1:19">
      <c r="A986" s="3520" t="str">
        <f>面积表!D981</f>
        <v>1015</v>
      </c>
      <c r="B986" s="54">
        <f>面积表!E981</f>
        <v>50.33</v>
      </c>
      <c r="C986" s="3517">
        <f t="shared" si="160"/>
        <v>1</v>
      </c>
      <c r="D986" s="2806" t="s">
        <v>4020</v>
      </c>
      <c r="E986" s="3517">
        <f t="shared" si="161"/>
        <v>1</v>
      </c>
      <c r="F986" s="667" t="s">
        <v>21</v>
      </c>
      <c r="G986" s="3517">
        <f t="shared" si="162"/>
        <v>1</v>
      </c>
      <c r="H986" s="667">
        <v>3</v>
      </c>
      <c r="I986" s="3517">
        <f t="shared" si="163"/>
        <v>1</v>
      </c>
      <c r="J986" s="667"/>
      <c r="K986" s="3517">
        <f t="shared" si="164"/>
        <v>1</v>
      </c>
      <c r="L986" s="667"/>
      <c r="M986" s="3517">
        <f t="shared" si="165"/>
        <v>1</v>
      </c>
      <c r="N986" s="667"/>
      <c r="O986" s="3517">
        <f t="shared" si="166"/>
        <v>1</v>
      </c>
      <c r="P986" s="667" t="s">
        <v>3552</v>
      </c>
      <c r="Q986" s="3517">
        <f t="shared" si="167"/>
        <v>1.0149999999999999</v>
      </c>
      <c r="R986" s="3518">
        <f t="shared" ca="1" si="168"/>
        <v>14403</v>
      </c>
      <c r="S986" s="955">
        <f t="shared" ca="1" si="169"/>
        <v>72</v>
      </c>
    </row>
    <row r="987" spans="1:19">
      <c r="A987" s="3520" t="str">
        <f>面积表!D982</f>
        <v>1016</v>
      </c>
      <c r="B987" s="54">
        <f>面积表!E982</f>
        <v>69.77</v>
      </c>
      <c r="C987" s="3517">
        <f t="shared" si="160"/>
        <v>1.01</v>
      </c>
      <c r="D987" s="2806" t="s">
        <v>4020</v>
      </c>
      <c r="E987" s="3517">
        <f t="shared" si="161"/>
        <v>1</v>
      </c>
      <c r="F987" s="667" t="s">
        <v>21</v>
      </c>
      <c r="G987" s="3517">
        <f t="shared" si="162"/>
        <v>1</v>
      </c>
      <c r="H987" s="667">
        <v>3</v>
      </c>
      <c r="I987" s="3517">
        <f t="shared" si="163"/>
        <v>1</v>
      </c>
      <c r="J987" s="667"/>
      <c r="K987" s="3517">
        <f t="shared" si="164"/>
        <v>1</v>
      </c>
      <c r="L987" s="667"/>
      <c r="M987" s="3517">
        <f t="shared" si="165"/>
        <v>1</v>
      </c>
      <c r="N987" s="667"/>
      <c r="O987" s="3517">
        <f t="shared" si="166"/>
        <v>1</v>
      </c>
      <c r="P987" s="667" t="s">
        <v>3552</v>
      </c>
      <c r="Q987" s="3517">
        <f t="shared" si="167"/>
        <v>1.0149999999999999</v>
      </c>
      <c r="R987" s="3518">
        <f t="shared" ca="1" si="168"/>
        <v>14547</v>
      </c>
      <c r="S987" s="955">
        <f t="shared" ca="1" si="169"/>
        <v>101</v>
      </c>
    </row>
    <row r="988" spans="1:19">
      <c r="A988" s="3520" t="str">
        <f>面积表!D983</f>
        <v>1017</v>
      </c>
      <c r="B988" s="54">
        <f>面积表!E983</f>
        <v>38.65</v>
      </c>
      <c r="C988" s="3517">
        <f t="shared" si="160"/>
        <v>1</v>
      </c>
      <c r="D988" s="2806" t="s">
        <v>4020</v>
      </c>
      <c r="E988" s="3517">
        <f t="shared" si="161"/>
        <v>1</v>
      </c>
      <c r="F988" s="667" t="s">
        <v>21</v>
      </c>
      <c r="G988" s="3517">
        <f t="shared" si="162"/>
        <v>1</v>
      </c>
      <c r="H988" s="667">
        <v>3</v>
      </c>
      <c r="I988" s="3517">
        <f t="shared" si="163"/>
        <v>1</v>
      </c>
      <c r="J988" s="667"/>
      <c r="K988" s="3517">
        <f t="shared" si="164"/>
        <v>1</v>
      </c>
      <c r="L988" s="667"/>
      <c r="M988" s="3517">
        <f t="shared" si="165"/>
        <v>1</v>
      </c>
      <c r="N988" s="667"/>
      <c r="O988" s="3517">
        <f t="shared" si="166"/>
        <v>1</v>
      </c>
      <c r="P988" s="667" t="s">
        <v>3552</v>
      </c>
      <c r="Q988" s="3517">
        <f t="shared" si="167"/>
        <v>1.0149999999999999</v>
      </c>
      <c r="R988" s="3518">
        <f t="shared" ca="1" si="168"/>
        <v>14403</v>
      </c>
      <c r="S988" s="955">
        <f t="shared" ca="1" si="169"/>
        <v>56</v>
      </c>
    </row>
    <row r="989" spans="1:19">
      <c r="A989" s="3520" t="str">
        <f>面积表!D984</f>
        <v>1018</v>
      </c>
      <c r="B989" s="54">
        <f>面积表!E984</f>
        <v>41.99</v>
      </c>
      <c r="C989" s="3517">
        <f t="shared" si="160"/>
        <v>1</v>
      </c>
      <c r="D989" s="2806" t="s">
        <v>4020</v>
      </c>
      <c r="E989" s="3517">
        <f t="shared" si="161"/>
        <v>1</v>
      </c>
      <c r="F989" s="667" t="s">
        <v>21</v>
      </c>
      <c r="G989" s="3517">
        <f t="shared" si="162"/>
        <v>1</v>
      </c>
      <c r="H989" s="667">
        <v>3</v>
      </c>
      <c r="I989" s="3517">
        <f t="shared" si="163"/>
        <v>1</v>
      </c>
      <c r="J989" s="667"/>
      <c r="K989" s="3517">
        <f t="shared" si="164"/>
        <v>1</v>
      </c>
      <c r="L989" s="667"/>
      <c r="M989" s="3517">
        <f t="shared" si="165"/>
        <v>1</v>
      </c>
      <c r="N989" s="667"/>
      <c r="O989" s="3517">
        <f t="shared" si="166"/>
        <v>1</v>
      </c>
      <c r="P989" s="667" t="s">
        <v>3552</v>
      </c>
      <c r="Q989" s="3517">
        <f t="shared" si="167"/>
        <v>1.0149999999999999</v>
      </c>
      <c r="R989" s="3518">
        <f t="shared" ca="1" si="168"/>
        <v>14403</v>
      </c>
      <c r="S989" s="955">
        <f t="shared" ca="1" si="169"/>
        <v>60</v>
      </c>
    </row>
    <row r="990" spans="1:19">
      <c r="A990" s="3520" t="str">
        <f>面积表!D985</f>
        <v>1019</v>
      </c>
      <c r="B990" s="54">
        <f>面积表!E985</f>
        <v>44.72</v>
      </c>
      <c r="C990" s="3517">
        <f t="shared" si="160"/>
        <v>1</v>
      </c>
      <c r="D990" s="2806" t="s">
        <v>4020</v>
      </c>
      <c r="E990" s="3517">
        <f t="shared" si="161"/>
        <v>1</v>
      </c>
      <c r="F990" s="667" t="s">
        <v>21</v>
      </c>
      <c r="G990" s="3517">
        <f t="shared" si="162"/>
        <v>1</v>
      </c>
      <c r="H990" s="667">
        <v>3</v>
      </c>
      <c r="I990" s="3517">
        <f t="shared" si="163"/>
        <v>1</v>
      </c>
      <c r="J990" s="667"/>
      <c r="K990" s="3517">
        <f t="shared" si="164"/>
        <v>1</v>
      </c>
      <c r="L990" s="667"/>
      <c r="M990" s="3517">
        <f t="shared" si="165"/>
        <v>1</v>
      </c>
      <c r="N990" s="667"/>
      <c r="O990" s="3517">
        <f t="shared" si="166"/>
        <v>1</v>
      </c>
      <c r="P990" s="667" t="s">
        <v>3552</v>
      </c>
      <c r="Q990" s="3517">
        <f t="shared" si="167"/>
        <v>1.0149999999999999</v>
      </c>
      <c r="R990" s="3518">
        <f t="shared" ca="1" si="168"/>
        <v>14403</v>
      </c>
      <c r="S990" s="955">
        <f t="shared" ca="1" si="169"/>
        <v>64</v>
      </c>
    </row>
    <row r="991" spans="1:19">
      <c r="A991" s="3520" t="str">
        <f>面积表!D986</f>
        <v>1020</v>
      </c>
      <c r="B991" s="54">
        <f>面积表!E986</f>
        <v>46.83</v>
      </c>
      <c r="C991" s="3517">
        <f t="shared" si="160"/>
        <v>1</v>
      </c>
      <c r="D991" s="2806" t="s">
        <v>4020</v>
      </c>
      <c r="E991" s="3517">
        <f t="shared" si="161"/>
        <v>1</v>
      </c>
      <c r="F991" s="667" t="s">
        <v>21</v>
      </c>
      <c r="G991" s="3517">
        <f t="shared" si="162"/>
        <v>1</v>
      </c>
      <c r="H991" s="667">
        <v>3</v>
      </c>
      <c r="I991" s="3517">
        <f t="shared" si="163"/>
        <v>1</v>
      </c>
      <c r="J991" s="667"/>
      <c r="K991" s="3517">
        <f t="shared" si="164"/>
        <v>1</v>
      </c>
      <c r="L991" s="667"/>
      <c r="M991" s="3517">
        <f t="shared" si="165"/>
        <v>1</v>
      </c>
      <c r="N991" s="667"/>
      <c r="O991" s="3517">
        <f t="shared" si="166"/>
        <v>1</v>
      </c>
      <c r="P991" s="667" t="s">
        <v>3552</v>
      </c>
      <c r="Q991" s="3517">
        <f t="shared" si="167"/>
        <v>1.0149999999999999</v>
      </c>
      <c r="R991" s="3518">
        <f t="shared" ca="1" si="168"/>
        <v>14403</v>
      </c>
      <c r="S991" s="955">
        <f t="shared" ca="1" si="169"/>
        <v>67</v>
      </c>
    </row>
    <row r="992" spans="1:19">
      <c r="A992" s="3520" t="str">
        <f>面积表!D987</f>
        <v>1021</v>
      </c>
      <c r="B992" s="54">
        <f>面积表!E987</f>
        <v>48.33</v>
      </c>
      <c r="C992" s="3517">
        <f t="shared" si="160"/>
        <v>1</v>
      </c>
      <c r="D992" s="2806" t="s">
        <v>4020</v>
      </c>
      <c r="E992" s="3517">
        <f t="shared" si="161"/>
        <v>1</v>
      </c>
      <c r="F992" s="667" t="s">
        <v>21</v>
      </c>
      <c r="G992" s="3517">
        <f t="shared" si="162"/>
        <v>1</v>
      </c>
      <c r="H992" s="667">
        <v>3</v>
      </c>
      <c r="I992" s="3517">
        <f t="shared" si="163"/>
        <v>1</v>
      </c>
      <c r="J992" s="667"/>
      <c r="K992" s="3517">
        <f t="shared" si="164"/>
        <v>1</v>
      </c>
      <c r="L992" s="667"/>
      <c r="M992" s="3517">
        <f t="shared" si="165"/>
        <v>1</v>
      </c>
      <c r="N992" s="667"/>
      <c r="O992" s="3517">
        <f t="shared" si="166"/>
        <v>1</v>
      </c>
      <c r="P992" s="667" t="s">
        <v>3552</v>
      </c>
      <c r="Q992" s="3517">
        <f t="shared" si="167"/>
        <v>1.0149999999999999</v>
      </c>
      <c r="R992" s="3518">
        <f t="shared" ca="1" si="168"/>
        <v>14403</v>
      </c>
      <c r="S992" s="955">
        <f t="shared" ca="1" si="169"/>
        <v>70</v>
      </c>
    </row>
    <row r="993" spans="1:19">
      <c r="A993" s="3520" t="str">
        <f>面积表!D988</f>
        <v>1022</v>
      </c>
      <c r="B993" s="54">
        <f>面积表!E988</f>
        <v>49.3</v>
      </c>
      <c r="C993" s="3517">
        <f t="shared" si="160"/>
        <v>1</v>
      </c>
      <c r="D993" s="2806" t="s">
        <v>4020</v>
      </c>
      <c r="E993" s="3517">
        <f t="shared" si="161"/>
        <v>1</v>
      </c>
      <c r="F993" s="667" t="s">
        <v>21</v>
      </c>
      <c r="G993" s="3517">
        <f t="shared" si="162"/>
        <v>1</v>
      </c>
      <c r="H993" s="667">
        <v>3</v>
      </c>
      <c r="I993" s="3517">
        <f t="shared" si="163"/>
        <v>1</v>
      </c>
      <c r="J993" s="667"/>
      <c r="K993" s="3517">
        <f t="shared" si="164"/>
        <v>1</v>
      </c>
      <c r="L993" s="667"/>
      <c r="M993" s="3517">
        <f t="shared" si="165"/>
        <v>1</v>
      </c>
      <c r="N993" s="667"/>
      <c r="O993" s="3517">
        <f t="shared" si="166"/>
        <v>1</v>
      </c>
      <c r="P993" s="667" t="s">
        <v>3552</v>
      </c>
      <c r="Q993" s="3517">
        <f t="shared" si="167"/>
        <v>1.0149999999999999</v>
      </c>
      <c r="R993" s="3518">
        <f t="shared" ca="1" si="168"/>
        <v>14403</v>
      </c>
      <c r="S993" s="955">
        <f t="shared" ca="1" si="169"/>
        <v>71</v>
      </c>
    </row>
    <row r="994" spans="1:19">
      <c r="A994" s="3520" t="str">
        <f>面积表!D989</f>
        <v>1023</v>
      </c>
      <c r="B994" s="54">
        <f>面积表!E989</f>
        <v>49.59</v>
      </c>
      <c r="C994" s="3517">
        <f t="shared" si="160"/>
        <v>1</v>
      </c>
      <c r="D994" s="2806" t="s">
        <v>4020</v>
      </c>
      <c r="E994" s="3517">
        <f t="shared" si="161"/>
        <v>1</v>
      </c>
      <c r="F994" s="667" t="s">
        <v>21</v>
      </c>
      <c r="G994" s="3517">
        <f t="shared" si="162"/>
        <v>1</v>
      </c>
      <c r="H994" s="667">
        <v>3</v>
      </c>
      <c r="I994" s="3517">
        <f t="shared" si="163"/>
        <v>1</v>
      </c>
      <c r="J994" s="667"/>
      <c r="K994" s="3517">
        <f t="shared" si="164"/>
        <v>1</v>
      </c>
      <c r="L994" s="667"/>
      <c r="M994" s="3517">
        <f t="shared" si="165"/>
        <v>1</v>
      </c>
      <c r="N994" s="667"/>
      <c r="O994" s="3517">
        <f t="shared" si="166"/>
        <v>1</v>
      </c>
      <c r="P994" s="667" t="s">
        <v>3552</v>
      </c>
      <c r="Q994" s="3517">
        <f t="shared" si="167"/>
        <v>1.0149999999999999</v>
      </c>
      <c r="R994" s="3518">
        <f t="shared" ca="1" si="168"/>
        <v>14403</v>
      </c>
      <c r="S994" s="955">
        <f t="shared" ca="1" si="169"/>
        <v>71</v>
      </c>
    </row>
    <row r="995" spans="1:19">
      <c r="A995" s="3520" t="str">
        <f>面积表!D990</f>
        <v>1024</v>
      </c>
      <c r="B995" s="54">
        <f>面积表!E990</f>
        <v>49.28</v>
      </c>
      <c r="C995" s="3517">
        <f t="shared" si="160"/>
        <v>1</v>
      </c>
      <c r="D995" s="2806" t="s">
        <v>4020</v>
      </c>
      <c r="E995" s="3517">
        <f t="shared" si="161"/>
        <v>1</v>
      </c>
      <c r="F995" s="667" t="s">
        <v>21</v>
      </c>
      <c r="G995" s="3517">
        <f t="shared" si="162"/>
        <v>1</v>
      </c>
      <c r="H995" s="667">
        <v>3</v>
      </c>
      <c r="I995" s="3517">
        <f t="shared" si="163"/>
        <v>1</v>
      </c>
      <c r="J995" s="667"/>
      <c r="K995" s="3517">
        <f t="shared" si="164"/>
        <v>1</v>
      </c>
      <c r="L995" s="667"/>
      <c r="M995" s="3517">
        <f t="shared" si="165"/>
        <v>1</v>
      </c>
      <c r="N995" s="667"/>
      <c r="O995" s="3517">
        <f t="shared" si="166"/>
        <v>1</v>
      </c>
      <c r="P995" s="667" t="s">
        <v>3552</v>
      </c>
      <c r="Q995" s="3517">
        <f t="shared" si="167"/>
        <v>1.0149999999999999</v>
      </c>
      <c r="R995" s="3518">
        <f t="shared" ca="1" si="168"/>
        <v>14403</v>
      </c>
      <c r="S995" s="955">
        <f t="shared" ca="1" si="169"/>
        <v>71</v>
      </c>
    </row>
    <row r="996" spans="1:19">
      <c r="A996" s="3520" t="str">
        <f>面积表!D991</f>
        <v>1025</v>
      </c>
      <c r="B996" s="54">
        <f>面积表!E991</f>
        <v>48.41</v>
      </c>
      <c r="C996" s="3517">
        <f t="shared" si="160"/>
        <v>1</v>
      </c>
      <c r="D996" s="2806" t="s">
        <v>4020</v>
      </c>
      <c r="E996" s="3517">
        <f t="shared" si="161"/>
        <v>1</v>
      </c>
      <c r="F996" s="667" t="s">
        <v>21</v>
      </c>
      <c r="G996" s="3517">
        <f t="shared" si="162"/>
        <v>1</v>
      </c>
      <c r="H996" s="667">
        <v>3</v>
      </c>
      <c r="I996" s="3517">
        <f t="shared" si="163"/>
        <v>1</v>
      </c>
      <c r="J996" s="667"/>
      <c r="K996" s="3517">
        <f t="shared" si="164"/>
        <v>1</v>
      </c>
      <c r="L996" s="667"/>
      <c r="M996" s="3517">
        <f t="shared" si="165"/>
        <v>1</v>
      </c>
      <c r="N996" s="667"/>
      <c r="O996" s="3517">
        <f t="shared" si="166"/>
        <v>1</v>
      </c>
      <c r="P996" s="667" t="s">
        <v>3552</v>
      </c>
      <c r="Q996" s="3517">
        <f t="shared" si="167"/>
        <v>1.0149999999999999</v>
      </c>
      <c r="R996" s="3518">
        <f t="shared" ca="1" si="168"/>
        <v>14403</v>
      </c>
      <c r="S996" s="955">
        <f t="shared" ca="1" si="169"/>
        <v>70</v>
      </c>
    </row>
    <row r="997" spans="1:19">
      <c r="A997" s="3520" t="str">
        <f>面积表!D992</f>
        <v>1026</v>
      </c>
      <c r="B997" s="54">
        <f>面积表!E992</f>
        <v>47.44</v>
      </c>
      <c r="C997" s="3517">
        <f t="shared" si="160"/>
        <v>1</v>
      </c>
      <c r="D997" s="2806" t="s">
        <v>4020</v>
      </c>
      <c r="E997" s="3517">
        <f t="shared" si="161"/>
        <v>1</v>
      </c>
      <c r="F997" s="667" t="s">
        <v>21</v>
      </c>
      <c r="G997" s="3517">
        <f t="shared" si="162"/>
        <v>1</v>
      </c>
      <c r="H997" s="667">
        <v>3</v>
      </c>
      <c r="I997" s="3517">
        <f t="shared" si="163"/>
        <v>1</v>
      </c>
      <c r="J997" s="667"/>
      <c r="K997" s="3517">
        <f t="shared" si="164"/>
        <v>1</v>
      </c>
      <c r="L997" s="667"/>
      <c r="M997" s="3517">
        <f t="shared" si="165"/>
        <v>1</v>
      </c>
      <c r="N997" s="667"/>
      <c r="O997" s="3517">
        <f t="shared" si="166"/>
        <v>1</v>
      </c>
      <c r="P997" s="667" t="s">
        <v>3552</v>
      </c>
      <c r="Q997" s="3517">
        <f t="shared" si="167"/>
        <v>1.0149999999999999</v>
      </c>
      <c r="R997" s="3518">
        <f t="shared" ca="1" si="168"/>
        <v>14403</v>
      </c>
      <c r="S997" s="955">
        <f t="shared" ca="1" si="169"/>
        <v>68</v>
      </c>
    </row>
    <row r="998" spans="1:19">
      <c r="A998" s="3520" t="str">
        <f>面积表!D993</f>
        <v>1101</v>
      </c>
      <c r="B998" s="54">
        <f>面积表!E993</f>
        <v>52.2</v>
      </c>
      <c r="C998" s="3517">
        <f t="shared" si="160"/>
        <v>1</v>
      </c>
      <c r="D998" s="2806" t="s">
        <v>4020</v>
      </c>
      <c r="E998" s="3517">
        <f t="shared" si="161"/>
        <v>1</v>
      </c>
      <c r="F998" s="667" t="s">
        <v>21</v>
      </c>
      <c r="G998" s="3517">
        <f t="shared" si="162"/>
        <v>1</v>
      </c>
      <c r="H998" s="667">
        <v>3</v>
      </c>
      <c r="I998" s="3517">
        <f t="shared" si="163"/>
        <v>1</v>
      </c>
      <c r="J998" s="667"/>
      <c r="K998" s="3517">
        <f t="shared" si="164"/>
        <v>1</v>
      </c>
      <c r="L998" s="667"/>
      <c r="M998" s="3517">
        <f t="shared" si="165"/>
        <v>1</v>
      </c>
      <c r="N998" s="667"/>
      <c r="O998" s="3517">
        <f t="shared" si="166"/>
        <v>1</v>
      </c>
      <c r="P998" s="667" t="s">
        <v>3552</v>
      </c>
      <c r="Q998" s="3517">
        <f t="shared" si="167"/>
        <v>1.0149999999999999</v>
      </c>
      <c r="R998" s="3518">
        <f t="shared" ca="1" si="168"/>
        <v>14403</v>
      </c>
      <c r="S998" s="955">
        <f t="shared" ca="1" si="169"/>
        <v>75</v>
      </c>
    </row>
    <row r="999" spans="1:19">
      <c r="A999" s="3520" t="str">
        <f>面积表!D994</f>
        <v>1102</v>
      </c>
      <c r="B999" s="54">
        <f>面积表!E994</f>
        <v>50.33</v>
      </c>
      <c r="C999" s="3517">
        <f t="shared" si="160"/>
        <v>1</v>
      </c>
      <c r="D999" s="2806" t="s">
        <v>4020</v>
      </c>
      <c r="E999" s="3517">
        <f t="shared" si="161"/>
        <v>1</v>
      </c>
      <c r="F999" s="667" t="s">
        <v>21</v>
      </c>
      <c r="G999" s="3517">
        <f t="shared" si="162"/>
        <v>1</v>
      </c>
      <c r="H999" s="667">
        <v>3</v>
      </c>
      <c r="I999" s="3517">
        <f t="shared" si="163"/>
        <v>1</v>
      </c>
      <c r="J999" s="667"/>
      <c r="K999" s="3517">
        <f t="shared" si="164"/>
        <v>1</v>
      </c>
      <c r="L999" s="667"/>
      <c r="M999" s="3517">
        <f t="shared" si="165"/>
        <v>1</v>
      </c>
      <c r="N999" s="667"/>
      <c r="O999" s="3517">
        <f t="shared" si="166"/>
        <v>1</v>
      </c>
      <c r="P999" s="667" t="s">
        <v>3552</v>
      </c>
      <c r="Q999" s="3517">
        <f t="shared" si="167"/>
        <v>1.0149999999999999</v>
      </c>
      <c r="R999" s="3518">
        <f t="shared" ca="1" si="168"/>
        <v>14403</v>
      </c>
      <c r="S999" s="955">
        <f t="shared" ca="1" si="169"/>
        <v>72</v>
      </c>
    </row>
    <row r="1000" spans="1:19">
      <c r="A1000" s="3520" t="str">
        <f>面积表!D995</f>
        <v>1103</v>
      </c>
      <c r="B1000" s="54">
        <f>面积表!E995</f>
        <v>50.33</v>
      </c>
      <c r="C1000" s="3517">
        <f t="shared" si="160"/>
        <v>1</v>
      </c>
      <c r="D1000" s="2806" t="s">
        <v>4020</v>
      </c>
      <c r="E1000" s="3517">
        <f t="shared" si="161"/>
        <v>1</v>
      </c>
      <c r="F1000" s="667" t="s">
        <v>21</v>
      </c>
      <c r="G1000" s="3517">
        <f t="shared" si="162"/>
        <v>1</v>
      </c>
      <c r="H1000" s="667">
        <v>3</v>
      </c>
      <c r="I1000" s="3517">
        <f t="shared" si="163"/>
        <v>1</v>
      </c>
      <c r="J1000" s="667"/>
      <c r="K1000" s="3517">
        <f t="shared" si="164"/>
        <v>1</v>
      </c>
      <c r="L1000" s="667"/>
      <c r="M1000" s="3517">
        <f t="shared" si="165"/>
        <v>1</v>
      </c>
      <c r="N1000" s="667"/>
      <c r="O1000" s="3517">
        <f t="shared" si="166"/>
        <v>1</v>
      </c>
      <c r="P1000" s="667" t="s">
        <v>3552</v>
      </c>
      <c r="Q1000" s="3517">
        <f t="shared" si="167"/>
        <v>1.0149999999999999</v>
      </c>
      <c r="R1000" s="3518">
        <f t="shared" ca="1" si="168"/>
        <v>14403</v>
      </c>
      <c r="S1000" s="955">
        <f t="shared" ca="1" si="169"/>
        <v>72</v>
      </c>
    </row>
    <row r="1001" spans="1:19">
      <c r="A1001" s="3520" t="str">
        <f>面积表!D996</f>
        <v>1104</v>
      </c>
      <c r="B1001" s="54">
        <f>面积表!E996</f>
        <v>50.33</v>
      </c>
      <c r="C1001" s="3517">
        <f t="shared" si="160"/>
        <v>1</v>
      </c>
      <c r="D1001" s="2806" t="s">
        <v>4020</v>
      </c>
      <c r="E1001" s="3517">
        <f t="shared" si="161"/>
        <v>1</v>
      </c>
      <c r="F1001" s="667" t="s">
        <v>21</v>
      </c>
      <c r="G1001" s="3517">
        <f t="shared" si="162"/>
        <v>1</v>
      </c>
      <c r="H1001" s="667">
        <v>3</v>
      </c>
      <c r="I1001" s="3517">
        <f t="shared" si="163"/>
        <v>1</v>
      </c>
      <c r="J1001" s="667"/>
      <c r="K1001" s="3517">
        <f t="shared" si="164"/>
        <v>1</v>
      </c>
      <c r="L1001" s="667"/>
      <c r="M1001" s="3517">
        <f t="shared" si="165"/>
        <v>1</v>
      </c>
      <c r="N1001" s="667"/>
      <c r="O1001" s="3517">
        <f t="shared" si="166"/>
        <v>1</v>
      </c>
      <c r="P1001" s="667" t="s">
        <v>3552</v>
      </c>
      <c r="Q1001" s="3517">
        <f t="shared" si="167"/>
        <v>1.0149999999999999</v>
      </c>
      <c r="R1001" s="3518">
        <f t="shared" ca="1" si="168"/>
        <v>14403</v>
      </c>
      <c r="S1001" s="955">
        <f t="shared" ca="1" si="169"/>
        <v>72</v>
      </c>
    </row>
    <row r="1002" spans="1:19">
      <c r="A1002" s="3520" t="str">
        <f>面积表!D997</f>
        <v>1105</v>
      </c>
      <c r="B1002" s="54">
        <f>面积表!E997</f>
        <v>50.33</v>
      </c>
      <c r="C1002" s="3517">
        <f t="shared" si="160"/>
        <v>1</v>
      </c>
      <c r="D1002" s="2806" t="s">
        <v>4020</v>
      </c>
      <c r="E1002" s="3517">
        <f t="shared" si="161"/>
        <v>1</v>
      </c>
      <c r="F1002" s="667" t="s">
        <v>21</v>
      </c>
      <c r="G1002" s="3517">
        <f t="shared" si="162"/>
        <v>1</v>
      </c>
      <c r="H1002" s="667">
        <v>3</v>
      </c>
      <c r="I1002" s="3517">
        <f t="shared" si="163"/>
        <v>1</v>
      </c>
      <c r="J1002" s="667"/>
      <c r="K1002" s="3517">
        <f t="shared" si="164"/>
        <v>1</v>
      </c>
      <c r="L1002" s="667"/>
      <c r="M1002" s="3517">
        <f t="shared" si="165"/>
        <v>1</v>
      </c>
      <c r="N1002" s="667"/>
      <c r="O1002" s="3517">
        <f t="shared" si="166"/>
        <v>1</v>
      </c>
      <c r="P1002" s="667" t="s">
        <v>3552</v>
      </c>
      <c r="Q1002" s="3517">
        <f t="shared" si="167"/>
        <v>1.0149999999999999</v>
      </c>
      <c r="R1002" s="3518">
        <f t="shared" ca="1" si="168"/>
        <v>14403</v>
      </c>
      <c r="S1002" s="955">
        <f t="shared" ca="1" si="169"/>
        <v>72</v>
      </c>
    </row>
    <row r="1003" spans="1:19">
      <c r="A1003" s="3520" t="str">
        <f>面积表!D998</f>
        <v>1106</v>
      </c>
      <c r="B1003" s="54">
        <f>面积表!E998</f>
        <v>50.33</v>
      </c>
      <c r="C1003" s="3517">
        <f t="shared" si="160"/>
        <v>1</v>
      </c>
      <c r="D1003" s="2806" t="s">
        <v>4020</v>
      </c>
      <c r="E1003" s="3517">
        <f t="shared" si="161"/>
        <v>1</v>
      </c>
      <c r="F1003" s="667" t="s">
        <v>21</v>
      </c>
      <c r="G1003" s="3517">
        <f t="shared" si="162"/>
        <v>1</v>
      </c>
      <c r="H1003" s="667">
        <v>3</v>
      </c>
      <c r="I1003" s="3517">
        <f t="shared" si="163"/>
        <v>1</v>
      </c>
      <c r="J1003" s="667"/>
      <c r="K1003" s="3517">
        <f t="shared" si="164"/>
        <v>1</v>
      </c>
      <c r="L1003" s="667"/>
      <c r="M1003" s="3517">
        <f t="shared" si="165"/>
        <v>1</v>
      </c>
      <c r="N1003" s="667"/>
      <c r="O1003" s="3517">
        <f t="shared" si="166"/>
        <v>1</v>
      </c>
      <c r="P1003" s="667" t="s">
        <v>3552</v>
      </c>
      <c r="Q1003" s="3517">
        <f t="shared" si="167"/>
        <v>1.0149999999999999</v>
      </c>
      <c r="R1003" s="3518">
        <f t="shared" ca="1" si="168"/>
        <v>14403</v>
      </c>
      <c r="S1003" s="955">
        <f t="shared" ca="1" si="169"/>
        <v>72</v>
      </c>
    </row>
    <row r="1004" spans="1:19">
      <c r="A1004" s="3520" t="str">
        <f>面积表!D999</f>
        <v>1107</v>
      </c>
      <c r="B1004" s="54">
        <f>面积表!E999</f>
        <v>50.33</v>
      </c>
      <c r="C1004" s="3517">
        <f t="shared" si="160"/>
        <v>1</v>
      </c>
      <c r="D1004" s="2806" t="s">
        <v>4020</v>
      </c>
      <c r="E1004" s="3517">
        <f t="shared" si="161"/>
        <v>1</v>
      </c>
      <c r="F1004" s="667" t="s">
        <v>21</v>
      </c>
      <c r="G1004" s="3517">
        <f t="shared" si="162"/>
        <v>1</v>
      </c>
      <c r="H1004" s="667">
        <v>3</v>
      </c>
      <c r="I1004" s="3517">
        <f t="shared" si="163"/>
        <v>1</v>
      </c>
      <c r="J1004" s="667"/>
      <c r="K1004" s="3517">
        <f t="shared" si="164"/>
        <v>1</v>
      </c>
      <c r="L1004" s="667"/>
      <c r="M1004" s="3517">
        <f t="shared" si="165"/>
        <v>1</v>
      </c>
      <c r="N1004" s="667"/>
      <c r="O1004" s="3517">
        <f t="shared" si="166"/>
        <v>1</v>
      </c>
      <c r="P1004" s="667" t="s">
        <v>3552</v>
      </c>
      <c r="Q1004" s="3517">
        <f t="shared" si="167"/>
        <v>1.0149999999999999</v>
      </c>
      <c r="R1004" s="3518">
        <f t="shared" ca="1" si="168"/>
        <v>14403</v>
      </c>
      <c r="S1004" s="955">
        <f t="shared" ca="1" si="169"/>
        <v>72</v>
      </c>
    </row>
    <row r="1005" spans="1:19">
      <c r="A1005" s="3520" t="str">
        <f>面积表!D1000</f>
        <v>1108</v>
      </c>
      <c r="B1005" s="54">
        <f>面积表!E1000</f>
        <v>50.33</v>
      </c>
      <c r="C1005" s="3517">
        <f t="shared" si="160"/>
        <v>1</v>
      </c>
      <c r="D1005" s="2806" t="s">
        <v>4020</v>
      </c>
      <c r="E1005" s="3517">
        <f t="shared" si="161"/>
        <v>1</v>
      </c>
      <c r="F1005" s="667" t="s">
        <v>21</v>
      </c>
      <c r="G1005" s="3517">
        <f t="shared" si="162"/>
        <v>1</v>
      </c>
      <c r="H1005" s="667">
        <v>3</v>
      </c>
      <c r="I1005" s="3517">
        <f t="shared" si="163"/>
        <v>1</v>
      </c>
      <c r="J1005" s="667"/>
      <c r="K1005" s="3517">
        <f t="shared" si="164"/>
        <v>1</v>
      </c>
      <c r="L1005" s="667"/>
      <c r="M1005" s="3517">
        <f t="shared" si="165"/>
        <v>1</v>
      </c>
      <c r="N1005" s="667"/>
      <c r="O1005" s="3517">
        <f t="shared" si="166"/>
        <v>1</v>
      </c>
      <c r="P1005" s="667" t="s">
        <v>3552</v>
      </c>
      <c r="Q1005" s="3517">
        <f t="shared" si="167"/>
        <v>1.0149999999999999</v>
      </c>
      <c r="R1005" s="3518">
        <f t="shared" ca="1" si="168"/>
        <v>14403</v>
      </c>
      <c r="S1005" s="955">
        <f t="shared" ca="1" si="169"/>
        <v>72</v>
      </c>
    </row>
    <row r="1006" spans="1:19">
      <c r="A1006" s="3520" t="str">
        <f>面积表!D1001</f>
        <v>1109</v>
      </c>
      <c r="B1006" s="54">
        <f>面积表!E1001</f>
        <v>50.33</v>
      </c>
      <c r="C1006" s="3517">
        <f t="shared" si="160"/>
        <v>1</v>
      </c>
      <c r="D1006" s="2806" t="s">
        <v>4020</v>
      </c>
      <c r="E1006" s="3517">
        <f t="shared" si="161"/>
        <v>1</v>
      </c>
      <c r="F1006" s="667" t="s">
        <v>21</v>
      </c>
      <c r="G1006" s="3517">
        <f t="shared" si="162"/>
        <v>1</v>
      </c>
      <c r="H1006" s="667">
        <v>3</v>
      </c>
      <c r="I1006" s="3517">
        <f t="shared" si="163"/>
        <v>1</v>
      </c>
      <c r="J1006" s="667"/>
      <c r="K1006" s="3517">
        <f t="shared" si="164"/>
        <v>1</v>
      </c>
      <c r="L1006" s="667"/>
      <c r="M1006" s="3517">
        <f t="shared" si="165"/>
        <v>1</v>
      </c>
      <c r="N1006" s="667"/>
      <c r="O1006" s="3517">
        <f t="shared" si="166"/>
        <v>1</v>
      </c>
      <c r="P1006" s="667" t="s">
        <v>3552</v>
      </c>
      <c r="Q1006" s="3517">
        <f t="shared" si="167"/>
        <v>1.0149999999999999</v>
      </c>
      <c r="R1006" s="3518">
        <f t="shared" ca="1" si="168"/>
        <v>14403</v>
      </c>
      <c r="S1006" s="955">
        <f t="shared" ca="1" si="169"/>
        <v>72</v>
      </c>
    </row>
    <row r="1007" spans="1:19">
      <c r="A1007" s="3520" t="str">
        <f>面积表!D1002</f>
        <v>1110</v>
      </c>
      <c r="B1007" s="54">
        <f>面积表!E1002</f>
        <v>50.33</v>
      </c>
      <c r="C1007" s="3517">
        <f t="shared" si="160"/>
        <v>1</v>
      </c>
      <c r="D1007" s="2806" t="s">
        <v>4020</v>
      </c>
      <c r="E1007" s="3517">
        <f t="shared" si="161"/>
        <v>1</v>
      </c>
      <c r="F1007" s="667" t="s">
        <v>21</v>
      </c>
      <c r="G1007" s="3517">
        <f t="shared" si="162"/>
        <v>1</v>
      </c>
      <c r="H1007" s="667">
        <v>3</v>
      </c>
      <c r="I1007" s="3517">
        <f t="shared" si="163"/>
        <v>1</v>
      </c>
      <c r="J1007" s="667"/>
      <c r="K1007" s="3517">
        <f t="shared" si="164"/>
        <v>1</v>
      </c>
      <c r="L1007" s="667"/>
      <c r="M1007" s="3517">
        <f t="shared" si="165"/>
        <v>1</v>
      </c>
      <c r="N1007" s="667"/>
      <c r="O1007" s="3517">
        <f t="shared" si="166"/>
        <v>1</v>
      </c>
      <c r="P1007" s="667" t="s">
        <v>3552</v>
      </c>
      <c r="Q1007" s="3517">
        <f t="shared" si="167"/>
        <v>1.0149999999999999</v>
      </c>
      <c r="R1007" s="3518">
        <f t="shared" ca="1" si="168"/>
        <v>14403</v>
      </c>
      <c r="S1007" s="955">
        <f t="shared" ca="1" si="169"/>
        <v>72</v>
      </c>
    </row>
    <row r="1008" spans="1:19">
      <c r="A1008" s="3520" t="str">
        <f>面积表!D1003</f>
        <v>1111</v>
      </c>
      <c r="B1008" s="54">
        <f>面积表!E1003</f>
        <v>50.33</v>
      </c>
      <c r="C1008" s="3517">
        <f t="shared" si="160"/>
        <v>1</v>
      </c>
      <c r="D1008" s="2806" t="s">
        <v>4020</v>
      </c>
      <c r="E1008" s="3517">
        <f t="shared" si="161"/>
        <v>1</v>
      </c>
      <c r="F1008" s="667" t="s">
        <v>21</v>
      </c>
      <c r="G1008" s="3517">
        <f t="shared" si="162"/>
        <v>1</v>
      </c>
      <c r="H1008" s="667">
        <v>3</v>
      </c>
      <c r="I1008" s="3517">
        <f t="shared" si="163"/>
        <v>1</v>
      </c>
      <c r="J1008" s="667"/>
      <c r="K1008" s="3517">
        <f t="shared" si="164"/>
        <v>1</v>
      </c>
      <c r="L1008" s="667"/>
      <c r="M1008" s="3517">
        <f t="shared" si="165"/>
        <v>1</v>
      </c>
      <c r="N1008" s="667"/>
      <c r="O1008" s="3517">
        <f t="shared" si="166"/>
        <v>1</v>
      </c>
      <c r="P1008" s="667" t="s">
        <v>3552</v>
      </c>
      <c r="Q1008" s="3517">
        <f t="shared" si="167"/>
        <v>1.0149999999999999</v>
      </c>
      <c r="R1008" s="3518">
        <f t="shared" ca="1" si="168"/>
        <v>14403</v>
      </c>
      <c r="S1008" s="955">
        <f t="shared" ca="1" si="169"/>
        <v>72</v>
      </c>
    </row>
    <row r="1009" spans="1:19">
      <c r="A1009" s="3520" t="str">
        <f>面积表!D1004</f>
        <v>1112</v>
      </c>
      <c r="B1009" s="54">
        <f>面积表!E1004</f>
        <v>50.33</v>
      </c>
      <c r="C1009" s="3517">
        <f t="shared" si="160"/>
        <v>1</v>
      </c>
      <c r="D1009" s="2806" t="s">
        <v>4020</v>
      </c>
      <c r="E1009" s="3517">
        <f t="shared" si="161"/>
        <v>1</v>
      </c>
      <c r="F1009" s="667" t="s">
        <v>21</v>
      </c>
      <c r="G1009" s="3517">
        <f t="shared" si="162"/>
        <v>1</v>
      </c>
      <c r="H1009" s="667">
        <v>3</v>
      </c>
      <c r="I1009" s="3517">
        <f t="shared" si="163"/>
        <v>1</v>
      </c>
      <c r="J1009" s="667"/>
      <c r="K1009" s="3517">
        <f t="shared" si="164"/>
        <v>1</v>
      </c>
      <c r="L1009" s="667"/>
      <c r="M1009" s="3517">
        <f t="shared" si="165"/>
        <v>1</v>
      </c>
      <c r="N1009" s="667"/>
      <c r="O1009" s="3517">
        <f t="shared" si="166"/>
        <v>1</v>
      </c>
      <c r="P1009" s="667" t="s">
        <v>3552</v>
      </c>
      <c r="Q1009" s="3517">
        <f t="shared" si="167"/>
        <v>1.0149999999999999</v>
      </c>
      <c r="R1009" s="3518">
        <f t="shared" ca="1" si="168"/>
        <v>14403</v>
      </c>
      <c r="S1009" s="955">
        <f t="shared" ca="1" si="169"/>
        <v>72</v>
      </c>
    </row>
    <row r="1010" spans="1:19">
      <c r="A1010" s="3520" t="str">
        <f>面积表!D1005</f>
        <v>1113</v>
      </c>
      <c r="B1010" s="54">
        <f>面积表!E1005</f>
        <v>50.33</v>
      </c>
      <c r="C1010" s="3517">
        <f t="shared" si="160"/>
        <v>1</v>
      </c>
      <c r="D1010" s="2806" t="s">
        <v>4020</v>
      </c>
      <c r="E1010" s="3517">
        <f t="shared" si="161"/>
        <v>1</v>
      </c>
      <c r="F1010" s="667" t="s">
        <v>21</v>
      </c>
      <c r="G1010" s="3517">
        <f t="shared" si="162"/>
        <v>1</v>
      </c>
      <c r="H1010" s="667">
        <v>3</v>
      </c>
      <c r="I1010" s="3517">
        <f t="shared" si="163"/>
        <v>1</v>
      </c>
      <c r="J1010" s="667"/>
      <c r="K1010" s="3517">
        <f t="shared" si="164"/>
        <v>1</v>
      </c>
      <c r="L1010" s="667"/>
      <c r="M1010" s="3517">
        <f t="shared" si="165"/>
        <v>1</v>
      </c>
      <c r="N1010" s="667"/>
      <c r="O1010" s="3517">
        <f t="shared" si="166"/>
        <v>1</v>
      </c>
      <c r="P1010" s="667" t="s">
        <v>3552</v>
      </c>
      <c r="Q1010" s="3517">
        <f t="shared" si="167"/>
        <v>1.0149999999999999</v>
      </c>
      <c r="R1010" s="3518">
        <f t="shared" ca="1" si="168"/>
        <v>14403</v>
      </c>
      <c r="S1010" s="955">
        <f t="shared" ca="1" si="169"/>
        <v>72</v>
      </c>
    </row>
    <row r="1011" spans="1:19">
      <c r="A1011" s="3520" t="str">
        <f>面积表!D1006</f>
        <v>1114</v>
      </c>
      <c r="B1011" s="54">
        <f>面积表!E1006</f>
        <v>50.33</v>
      </c>
      <c r="C1011" s="3517">
        <f t="shared" si="160"/>
        <v>1</v>
      </c>
      <c r="D1011" s="2806" t="s">
        <v>4020</v>
      </c>
      <c r="E1011" s="3517">
        <f t="shared" si="161"/>
        <v>1</v>
      </c>
      <c r="F1011" s="667" t="s">
        <v>21</v>
      </c>
      <c r="G1011" s="3517">
        <f t="shared" si="162"/>
        <v>1</v>
      </c>
      <c r="H1011" s="667">
        <v>3</v>
      </c>
      <c r="I1011" s="3517">
        <f t="shared" si="163"/>
        <v>1</v>
      </c>
      <c r="J1011" s="667"/>
      <c r="K1011" s="3517">
        <f t="shared" si="164"/>
        <v>1</v>
      </c>
      <c r="L1011" s="667"/>
      <c r="M1011" s="3517">
        <f t="shared" si="165"/>
        <v>1</v>
      </c>
      <c r="N1011" s="667"/>
      <c r="O1011" s="3517">
        <f t="shared" si="166"/>
        <v>1</v>
      </c>
      <c r="P1011" s="667" t="s">
        <v>3552</v>
      </c>
      <c r="Q1011" s="3517">
        <f t="shared" si="167"/>
        <v>1.0149999999999999</v>
      </c>
      <c r="R1011" s="3518">
        <f t="shared" ca="1" si="168"/>
        <v>14403</v>
      </c>
      <c r="S1011" s="955">
        <f t="shared" ca="1" si="169"/>
        <v>72</v>
      </c>
    </row>
    <row r="1012" spans="1:19">
      <c r="A1012" s="3520" t="str">
        <f>面积表!D1007</f>
        <v>1115</v>
      </c>
      <c r="B1012" s="54">
        <f>面积表!E1007</f>
        <v>50.33</v>
      </c>
      <c r="C1012" s="3517">
        <f t="shared" si="160"/>
        <v>1</v>
      </c>
      <c r="D1012" s="2806" t="s">
        <v>4020</v>
      </c>
      <c r="E1012" s="3517">
        <f t="shared" si="161"/>
        <v>1</v>
      </c>
      <c r="F1012" s="667" t="s">
        <v>21</v>
      </c>
      <c r="G1012" s="3517">
        <f t="shared" si="162"/>
        <v>1</v>
      </c>
      <c r="H1012" s="667">
        <v>3</v>
      </c>
      <c r="I1012" s="3517">
        <f t="shared" si="163"/>
        <v>1</v>
      </c>
      <c r="J1012" s="667"/>
      <c r="K1012" s="3517">
        <f t="shared" si="164"/>
        <v>1</v>
      </c>
      <c r="L1012" s="667"/>
      <c r="M1012" s="3517">
        <f t="shared" si="165"/>
        <v>1</v>
      </c>
      <c r="N1012" s="667"/>
      <c r="O1012" s="3517">
        <f t="shared" si="166"/>
        <v>1</v>
      </c>
      <c r="P1012" s="667" t="s">
        <v>3552</v>
      </c>
      <c r="Q1012" s="3517">
        <f t="shared" si="167"/>
        <v>1.0149999999999999</v>
      </c>
      <c r="R1012" s="3518">
        <f t="shared" ca="1" si="168"/>
        <v>14403</v>
      </c>
      <c r="S1012" s="955">
        <f t="shared" ca="1" si="169"/>
        <v>72</v>
      </c>
    </row>
    <row r="1013" spans="1:19">
      <c r="A1013" s="3520" t="str">
        <f>面积表!D1008</f>
        <v>1116</v>
      </c>
      <c r="B1013" s="54">
        <f>面积表!E1008</f>
        <v>69.77</v>
      </c>
      <c r="C1013" s="3517">
        <f t="shared" si="160"/>
        <v>1.01</v>
      </c>
      <c r="D1013" s="2806" t="s">
        <v>4020</v>
      </c>
      <c r="E1013" s="3517">
        <f t="shared" si="161"/>
        <v>1</v>
      </c>
      <c r="F1013" s="667" t="s">
        <v>21</v>
      </c>
      <c r="G1013" s="3517">
        <f t="shared" si="162"/>
        <v>1</v>
      </c>
      <c r="H1013" s="667">
        <v>3</v>
      </c>
      <c r="I1013" s="3517">
        <f t="shared" si="163"/>
        <v>1</v>
      </c>
      <c r="J1013" s="667"/>
      <c r="K1013" s="3517">
        <f t="shared" si="164"/>
        <v>1</v>
      </c>
      <c r="L1013" s="667"/>
      <c r="M1013" s="3517">
        <f t="shared" si="165"/>
        <v>1</v>
      </c>
      <c r="N1013" s="667"/>
      <c r="O1013" s="3517">
        <f t="shared" si="166"/>
        <v>1</v>
      </c>
      <c r="P1013" s="667" t="s">
        <v>3552</v>
      </c>
      <c r="Q1013" s="3517">
        <f t="shared" si="167"/>
        <v>1.0149999999999999</v>
      </c>
      <c r="R1013" s="3518">
        <f t="shared" ca="1" si="168"/>
        <v>14547</v>
      </c>
      <c r="S1013" s="955">
        <f t="shared" ca="1" si="169"/>
        <v>101</v>
      </c>
    </row>
    <row r="1014" spans="1:19">
      <c r="A1014" s="3520" t="str">
        <f>面积表!D1009</f>
        <v>1117</v>
      </c>
      <c r="B1014" s="54">
        <f>面积表!E1009</f>
        <v>38.65</v>
      </c>
      <c r="C1014" s="3517">
        <f t="shared" si="160"/>
        <v>1</v>
      </c>
      <c r="D1014" s="2806" t="s">
        <v>4020</v>
      </c>
      <c r="E1014" s="3517">
        <f t="shared" si="161"/>
        <v>1</v>
      </c>
      <c r="F1014" s="667" t="s">
        <v>21</v>
      </c>
      <c r="G1014" s="3517">
        <f t="shared" si="162"/>
        <v>1</v>
      </c>
      <c r="H1014" s="667">
        <v>3</v>
      </c>
      <c r="I1014" s="3517">
        <f t="shared" si="163"/>
        <v>1</v>
      </c>
      <c r="J1014" s="667"/>
      <c r="K1014" s="3517">
        <f t="shared" si="164"/>
        <v>1</v>
      </c>
      <c r="L1014" s="667"/>
      <c r="M1014" s="3517">
        <f t="shared" si="165"/>
        <v>1</v>
      </c>
      <c r="N1014" s="667"/>
      <c r="O1014" s="3517">
        <f t="shared" si="166"/>
        <v>1</v>
      </c>
      <c r="P1014" s="667" t="s">
        <v>3552</v>
      </c>
      <c r="Q1014" s="3517">
        <f t="shared" si="167"/>
        <v>1.0149999999999999</v>
      </c>
      <c r="R1014" s="3518">
        <f t="shared" ca="1" si="168"/>
        <v>14403</v>
      </c>
      <c r="S1014" s="955">
        <f t="shared" ca="1" si="169"/>
        <v>56</v>
      </c>
    </row>
    <row r="1015" spans="1:19">
      <c r="A1015" s="3520" t="str">
        <f>面积表!D1010</f>
        <v>1118</v>
      </c>
      <c r="B1015" s="54">
        <f>面积表!E1010</f>
        <v>41.99</v>
      </c>
      <c r="C1015" s="3517">
        <f t="shared" si="160"/>
        <v>1</v>
      </c>
      <c r="D1015" s="2806" t="s">
        <v>4020</v>
      </c>
      <c r="E1015" s="3517">
        <f t="shared" si="161"/>
        <v>1</v>
      </c>
      <c r="F1015" s="667" t="s">
        <v>21</v>
      </c>
      <c r="G1015" s="3517">
        <f t="shared" si="162"/>
        <v>1</v>
      </c>
      <c r="H1015" s="667">
        <v>3</v>
      </c>
      <c r="I1015" s="3517">
        <f t="shared" si="163"/>
        <v>1</v>
      </c>
      <c r="J1015" s="667"/>
      <c r="K1015" s="3517">
        <f t="shared" si="164"/>
        <v>1</v>
      </c>
      <c r="L1015" s="667"/>
      <c r="M1015" s="3517">
        <f t="shared" si="165"/>
        <v>1</v>
      </c>
      <c r="N1015" s="667"/>
      <c r="O1015" s="3517">
        <f t="shared" si="166"/>
        <v>1</v>
      </c>
      <c r="P1015" s="667" t="s">
        <v>3552</v>
      </c>
      <c r="Q1015" s="3517">
        <f t="shared" si="167"/>
        <v>1.0149999999999999</v>
      </c>
      <c r="R1015" s="3518">
        <f t="shared" ca="1" si="168"/>
        <v>14403</v>
      </c>
      <c r="S1015" s="955">
        <f t="shared" ca="1" si="169"/>
        <v>60</v>
      </c>
    </row>
    <row r="1016" spans="1:19">
      <c r="A1016" s="3520" t="str">
        <f>面积表!D1011</f>
        <v>1119</v>
      </c>
      <c r="B1016" s="54">
        <f>面积表!E1011</f>
        <v>44.72</v>
      </c>
      <c r="C1016" s="3517">
        <f t="shared" si="160"/>
        <v>1</v>
      </c>
      <c r="D1016" s="2806" t="s">
        <v>4020</v>
      </c>
      <c r="E1016" s="3517">
        <f t="shared" si="161"/>
        <v>1</v>
      </c>
      <c r="F1016" s="667" t="s">
        <v>21</v>
      </c>
      <c r="G1016" s="3517">
        <f t="shared" si="162"/>
        <v>1</v>
      </c>
      <c r="H1016" s="667">
        <v>3</v>
      </c>
      <c r="I1016" s="3517">
        <f t="shared" si="163"/>
        <v>1</v>
      </c>
      <c r="J1016" s="667"/>
      <c r="K1016" s="3517">
        <f t="shared" si="164"/>
        <v>1</v>
      </c>
      <c r="L1016" s="667"/>
      <c r="M1016" s="3517">
        <f t="shared" si="165"/>
        <v>1</v>
      </c>
      <c r="N1016" s="667"/>
      <c r="O1016" s="3517">
        <f t="shared" si="166"/>
        <v>1</v>
      </c>
      <c r="P1016" s="667" t="s">
        <v>3552</v>
      </c>
      <c r="Q1016" s="3517">
        <f t="shared" si="167"/>
        <v>1.0149999999999999</v>
      </c>
      <c r="R1016" s="3518">
        <f t="shared" ca="1" si="168"/>
        <v>14403</v>
      </c>
      <c r="S1016" s="955">
        <f t="shared" ca="1" si="169"/>
        <v>64</v>
      </c>
    </row>
    <row r="1017" spans="1:19">
      <c r="A1017" s="3520" t="str">
        <f>面积表!D1012</f>
        <v>1120</v>
      </c>
      <c r="B1017" s="54">
        <f>面积表!E1012</f>
        <v>46.83</v>
      </c>
      <c r="C1017" s="3517">
        <f t="shared" si="160"/>
        <v>1</v>
      </c>
      <c r="D1017" s="2806" t="s">
        <v>4020</v>
      </c>
      <c r="E1017" s="3517">
        <f t="shared" si="161"/>
        <v>1</v>
      </c>
      <c r="F1017" s="667" t="s">
        <v>21</v>
      </c>
      <c r="G1017" s="3517">
        <f t="shared" si="162"/>
        <v>1</v>
      </c>
      <c r="H1017" s="667">
        <v>3</v>
      </c>
      <c r="I1017" s="3517">
        <f t="shared" si="163"/>
        <v>1</v>
      </c>
      <c r="J1017" s="667"/>
      <c r="K1017" s="3517">
        <f t="shared" si="164"/>
        <v>1</v>
      </c>
      <c r="L1017" s="667"/>
      <c r="M1017" s="3517">
        <f t="shared" si="165"/>
        <v>1</v>
      </c>
      <c r="N1017" s="667"/>
      <c r="O1017" s="3517">
        <f t="shared" si="166"/>
        <v>1</v>
      </c>
      <c r="P1017" s="667" t="s">
        <v>3552</v>
      </c>
      <c r="Q1017" s="3517">
        <f t="shared" si="167"/>
        <v>1.0149999999999999</v>
      </c>
      <c r="R1017" s="3518">
        <f t="shared" ca="1" si="168"/>
        <v>14403</v>
      </c>
      <c r="S1017" s="955">
        <f t="shared" ca="1" si="169"/>
        <v>67</v>
      </c>
    </row>
    <row r="1018" spans="1:19">
      <c r="A1018" s="3520" t="str">
        <f>面积表!D1013</f>
        <v>1121</v>
      </c>
      <c r="B1018" s="54">
        <f>面积表!E1013</f>
        <v>48.33</v>
      </c>
      <c r="C1018" s="3517">
        <f t="shared" si="160"/>
        <v>1</v>
      </c>
      <c r="D1018" s="2806" t="s">
        <v>4020</v>
      </c>
      <c r="E1018" s="3517">
        <f t="shared" si="161"/>
        <v>1</v>
      </c>
      <c r="F1018" s="667" t="s">
        <v>21</v>
      </c>
      <c r="G1018" s="3517">
        <f t="shared" si="162"/>
        <v>1</v>
      </c>
      <c r="H1018" s="667">
        <v>3</v>
      </c>
      <c r="I1018" s="3517">
        <f t="shared" si="163"/>
        <v>1</v>
      </c>
      <c r="J1018" s="667"/>
      <c r="K1018" s="3517">
        <f t="shared" si="164"/>
        <v>1</v>
      </c>
      <c r="L1018" s="667"/>
      <c r="M1018" s="3517">
        <f t="shared" si="165"/>
        <v>1</v>
      </c>
      <c r="N1018" s="667"/>
      <c r="O1018" s="3517">
        <f t="shared" si="166"/>
        <v>1</v>
      </c>
      <c r="P1018" s="667" t="s">
        <v>3552</v>
      </c>
      <c r="Q1018" s="3517">
        <f t="shared" si="167"/>
        <v>1.0149999999999999</v>
      </c>
      <c r="R1018" s="3518">
        <f t="shared" ca="1" si="168"/>
        <v>14403</v>
      </c>
      <c r="S1018" s="955">
        <f t="shared" ca="1" si="169"/>
        <v>70</v>
      </c>
    </row>
    <row r="1019" spans="1:19">
      <c r="A1019" s="3520" t="str">
        <f>面积表!D1014</f>
        <v>1122</v>
      </c>
      <c r="B1019" s="54">
        <f>面积表!E1014</f>
        <v>49.3</v>
      </c>
      <c r="C1019" s="3517">
        <f t="shared" si="160"/>
        <v>1</v>
      </c>
      <c r="D1019" s="2806" t="s">
        <v>4020</v>
      </c>
      <c r="E1019" s="3517">
        <f t="shared" si="161"/>
        <v>1</v>
      </c>
      <c r="F1019" s="667" t="s">
        <v>21</v>
      </c>
      <c r="G1019" s="3517">
        <f t="shared" si="162"/>
        <v>1</v>
      </c>
      <c r="H1019" s="667">
        <v>3</v>
      </c>
      <c r="I1019" s="3517">
        <f t="shared" si="163"/>
        <v>1</v>
      </c>
      <c r="J1019" s="667"/>
      <c r="K1019" s="3517">
        <f t="shared" si="164"/>
        <v>1</v>
      </c>
      <c r="L1019" s="667"/>
      <c r="M1019" s="3517">
        <f t="shared" si="165"/>
        <v>1</v>
      </c>
      <c r="N1019" s="667"/>
      <c r="O1019" s="3517">
        <f t="shared" si="166"/>
        <v>1</v>
      </c>
      <c r="P1019" s="667" t="s">
        <v>3552</v>
      </c>
      <c r="Q1019" s="3517">
        <f t="shared" si="167"/>
        <v>1.0149999999999999</v>
      </c>
      <c r="R1019" s="3518">
        <f t="shared" ca="1" si="168"/>
        <v>14403</v>
      </c>
      <c r="S1019" s="955">
        <f t="shared" ca="1" si="169"/>
        <v>71</v>
      </c>
    </row>
    <row r="1020" spans="1:19">
      <c r="A1020" s="3520" t="str">
        <f>面积表!D1015</f>
        <v>1123</v>
      </c>
      <c r="B1020" s="54">
        <f>面积表!E1015</f>
        <v>49.59</v>
      </c>
      <c r="C1020" s="3517">
        <f t="shared" si="160"/>
        <v>1</v>
      </c>
      <c r="D1020" s="2806" t="s">
        <v>4020</v>
      </c>
      <c r="E1020" s="3517">
        <f t="shared" si="161"/>
        <v>1</v>
      </c>
      <c r="F1020" s="667" t="s">
        <v>21</v>
      </c>
      <c r="G1020" s="3517">
        <f t="shared" si="162"/>
        <v>1</v>
      </c>
      <c r="H1020" s="667">
        <v>3</v>
      </c>
      <c r="I1020" s="3517">
        <f t="shared" si="163"/>
        <v>1</v>
      </c>
      <c r="J1020" s="667"/>
      <c r="K1020" s="3517">
        <f t="shared" si="164"/>
        <v>1</v>
      </c>
      <c r="L1020" s="667"/>
      <c r="M1020" s="3517">
        <f t="shared" si="165"/>
        <v>1</v>
      </c>
      <c r="N1020" s="667"/>
      <c r="O1020" s="3517">
        <f t="shared" si="166"/>
        <v>1</v>
      </c>
      <c r="P1020" s="667" t="s">
        <v>3552</v>
      </c>
      <c r="Q1020" s="3517">
        <f t="shared" si="167"/>
        <v>1.0149999999999999</v>
      </c>
      <c r="R1020" s="3518">
        <f t="shared" ca="1" si="168"/>
        <v>14403</v>
      </c>
      <c r="S1020" s="955">
        <f t="shared" ca="1" si="169"/>
        <v>71</v>
      </c>
    </row>
    <row r="1021" spans="1:19">
      <c r="A1021" s="3520" t="str">
        <f>面积表!D1016</f>
        <v>1124</v>
      </c>
      <c r="B1021" s="54">
        <f>面积表!E1016</f>
        <v>49.28</v>
      </c>
      <c r="C1021" s="3517">
        <f t="shared" si="160"/>
        <v>1</v>
      </c>
      <c r="D1021" s="2806" t="s">
        <v>4020</v>
      </c>
      <c r="E1021" s="3517">
        <f t="shared" si="161"/>
        <v>1</v>
      </c>
      <c r="F1021" s="667" t="s">
        <v>21</v>
      </c>
      <c r="G1021" s="3517">
        <f t="shared" si="162"/>
        <v>1</v>
      </c>
      <c r="H1021" s="667">
        <v>3</v>
      </c>
      <c r="I1021" s="3517">
        <f t="shared" si="163"/>
        <v>1</v>
      </c>
      <c r="J1021" s="667"/>
      <c r="K1021" s="3517">
        <f t="shared" si="164"/>
        <v>1</v>
      </c>
      <c r="L1021" s="667"/>
      <c r="M1021" s="3517">
        <f t="shared" si="165"/>
        <v>1</v>
      </c>
      <c r="N1021" s="667"/>
      <c r="O1021" s="3517">
        <f t="shared" si="166"/>
        <v>1</v>
      </c>
      <c r="P1021" s="667" t="s">
        <v>3552</v>
      </c>
      <c r="Q1021" s="3517">
        <f t="shared" si="167"/>
        <v>1.0149999999999999</v>
      </c>
      <c r="R1021" s="3518">
        <f t="shared" ca="1" si="168"/>
        <v>14403</v>
      </c>
      <c r="S1021" s="955">
        <f t="shared" ca="1" si="169"/>
        <v>71</v>
      </c>
    </row>
    <row r="1022" spans="1:19">
      <c r="A1022" s="3520" t="str">
        <f>面积表!D1017</f>
        <v>1125</v>
      </c>
      <c r="B1022" s="54">
        <f>面积表!E1017</f>
        <v>48.41</v>
      </c>
      <c r="C1022" s="3517">
        <f t="shared" si="160"/>
        <v>1</v>
      </c>
      <c r="D1022" s="2806" t="s">
        <v>4020</v>
      </c>
      <c r="E1022" s="3517">
        <f t="shared" si="161"/>
        <v>1</v>
      </c>
      <c r="F1022" s="667" t="s">
        <v>21</v>
      </c>
      <c r="G1022" s="3517">
        <f t="shared" si="162"/>
        <v>1</v>
      </c>
      <c r="H1022" s="667">
        <v>3</v>
      </c>
      <c r="I1022" s="3517">
        <f t="shared" si="163"/>
        <v>1</v>
      </c>
      <c r="J1022" s="667"/>
      <c r="K1022" s="3517">
        <f t="shared" si="164"/>
        <v>1</v>
      </c>
      <c r="L1022" s="667"/>
      <c r="M1022" s="3517">
        <f t="shared" si="165"/>
        <v>1</v>
      </c>
      <c r="N1022" s="667"/>
      <c r="O1022" s="3517">
        <f t="shared" si="166"/>
        <v>1</v>
      </c>
      <c r="P1022" s="667" t="s">
        <v>3552</v>
      </c>
      <c r="Q1022" s="3517">
        <f t="shared" si="167"/>
        <v>1.0149999999999999</v>
      </c>
      <c r="R1022" s="3518">
        <f t="shared" ca="1" si="168"/>
        <v>14403</v>
      </c>
      <c r="S1022" s="955">
        <f t="shared" ca="1" si="169"/>
        <v>70</v>
      </c>
    </row>
    <row r="1023" spans="1:19">
      <c r="A1023" s="3520" t="str">
        <f>面积表!D1018</f>
        <v>1126</v>
      </c>
      <c r="B1023" s="54">
        <f>面积表!E1018</f>
        <v>47.44</v>
      </c>
      <c r="C1023" s="3517">
        <f t="shared" si="160"/>
        <v>1</v>
      </c>
      <c r="D1023" s="2806" t="s">
        <v>4020</v>
      </c>
      <c r="E1023" s="3517">
        <f t="shared" si="161"/>
        <v>1</v>
      </c>
      <c r="F1023" s="667" t="s">
        <v>21</v>
      </c>
      <c r="G1023" s="3517">
        <f t="shared" si="162"/>
        <v>1</v>
      </c>
      <c r="H1023" s="667">
        <v>3</v>
      </c>
      <c r="I1023" s="3517">
        <f t="shared" si="163"/>
        <v>1</v>
      </c>
      <c r="J1023" s="667"/>
      <c r="K1023" s="3517">
        <f t="shared" si="164"/>
        <v>1</v>
      </c>
      <c r="L1023" s="667"/>
      <c r="M1023" s="3517">
        <f t="shared" si="165"/>
        <v>1</v>
      </c>
      <c r="N1023" s="667"/>
      <c r="O1023" s="3517">
        <f t="shared" si="166"/>
        <v>1</v>
      </c>
      <c r="P1023" s="667" t="s">
        <v>3552</v>
      </c>
      <c r="Q1023" s="3517">
        <f t="shared" si="167"/>
        <v>1.0149999999999999</v>
      </c>
      <c r="R1023" s="3518">
        <f t="shared" ca="1" si="168"/>
        <v>14403</v>
      </c>
      <c r="S1023" s="955">
        <f t="shared" ca="1" si="169"/>
        <v>68</v>
      </c>
    </row>
    <row r="1024" spans="1:19">
      <c r="A1024" s="3520" t="str">
        <f>面积表!D1019</f>
        <v>1201</v>
      </c>
      <c r="B1024" s="54">
        <f>面积表!E1019</f>
        <v>52.2</v>
      </c>
      <c r="C1024" s="3517">
        <f t="shared" si="160"/>
        <v>1</v>
      </c>
      <c r="D1024" s="2806" t="s">
        <v>4020</v>
      </c>
      <c r="E1024" s="3517">
        <f t="shared" si="161"/>
        <v>1</v>
      </c>
      <c r="F1024" s="667" t="s">
        <v>21</v>
      </c>
      <c r="G1024" s="3517">
        <f t="shared" si="162"/>
        <v>1</v>
      </c>
      <c r="H1024" s="667">
        <v>3</v>
      </c>
      <c r="I1024" s="3517">
        <f t="shared" si="163"/>
        <v>1</v>
      </c>
      <c r="J1024" s="667"/>
      <c r="K1024" s="3517">
        <f t="shared" si="164"/>
        <v>1</v>
      </c>
      <c r="L1024" s="667"/>
      <c r="M1024" s="3517">
        <f t="shared" si="165"/>
        <v>1</v>
      </c>
      <c r="N1024" s="667"/>
      <c r="O1024" s="3517">
        <f t="shared" si="166"/>
        <v>1</v>
      </c>
      <c r="P1024" s="667" t="s">
        <v>3552</v>
      </c>
      <c r="Q1024" s="3517">
        <f t="shared" si="167"/>
        <v>1.0149999999999999</v>
      </c>
      <c r="R1024" s="3518">
        <f t="shared" ca="1" si="168"/>
        <v>14403</v>
      </c>
      <c r="S1024" s="955">
        <f t="shared" ca="1" si="169"/>
        <v>75</v>
      </c>
    </row>
    <row r="1025" spans="1:19">
      <c r="A1025" s="3520" t="str">
        <f>面积表!D1020</f>
        <v>1202</v>
      </c>
      <c r="B1025" s="54">
        <f>面积表!E1020</f>
        <v>50.33</v>
      </c>
      <c r="C1025" s="3517">
        <f t="shared" si="160"/>
        <v>1</v>
      </c>
      <c r="D1025" s="2806" t="s">
        <v>4020</v>
      </c>
      <c r="E1025" s="3517">
        <f t="shared" si="161"/>
        <v>1</v>
      </c>
      <c r="F1025" s="667" t="s">
        <v>21</v>
      </c>
      <c r="G1025" s="3517">
        <f t="shared" si="162"/>
        <v>1</v>
      </c>
      <c r="H1025" s="667">
        <v>3</v>
      </c>
      <c r="I1025" s="3517">
        <f t="shared" si="163"/>
        <v>1</v>
      </c>
      <c r="J1025" s="667"/>
      <c r="K1025" s="3517">
        <f t="shared" si="164"/>
        <v>1</v>
      </c>
      <c r="L1025" s="667"/>
      <c r="M1025" s="3517">
        <f t="shared" si="165"/>
        <v>1</v>
      </c>
      <c r="N1025" s="667"/>
      <c r="O1025" s="3517">
        <f t="shared" si="166"/>
        <v>1</v>
      </c>
      <c r="P1025" s="667" t="s">
        <v>3552</v>
      </c>
      <c r="Q1025" s="3517">
        <f t="shared" si="167"/>
        <v>1.0149999999999999</v>
      </c>
      <c r="R1025" s="3518">
        <f t="shared" ca="1" si="168"/>
        <v>14403</v>
      </c>
      <c r="S1025" s="955">
        <f t="shared" ca="1" si="169"/>
        <v>72</v>
      </c>
    </row>
    <row r="1026" spans="1:19">
      <c r="A1026" s="3520" t="str">
        <f>面积表!D1021</f>
        <v>1203</v>
      </c>
      <c r="B1026" s="54">
        <f>面积表!E1021</f>
        <v>50.33</v>
      </c>
      <c r="C1026" s="3517">
        <f t="shared" si="160"/>
        <v>1</v>
      </c>
      <c r="D1026" s="2806" t="s">
        <v>4020</v>
      </c>
      <c r="E1026" s="3517">
        <f t="shared" si="161"/>
        <v>1</v>
      </c>
      <c r="F1026" s="667" t="s">
        <v>21</v>
      </c>
      <c r="G1026" s="3517">
        <f t="shared" si="162"/>
        <v>1</v>
      </c>
      <c r="H1026" s="667">
        <v>3</v>
      </c>
      <c r="I1026" s="3517">
        <f t="shared" si="163"/>
        <v>1</v>
      </c>
      <c r="J1026" s="667"/>
      <c r="K1026" s="3517">
        <f t="shared" si="164"/>
        <v>1</v>
      </c>
      <c r="L1026" s="667"/>
      <c r="M1026" s="3517">
        <f t="shared" si="165"/>
        <v>1</v>
      </c>
      <c r="N1026" s="667"/>
      <c r="O1026" s="3517">
        <f t="shared" si="166"/>
        <v>1</v>
      </c>
      <c r="P1026" s="667" t="s">
        <v>3552</v>
      </c>
      <c r="Q1026" s="3517">
        <f t="shared" si="167"/>
        <v>1.0149999999999999</v>
      </c>
      <c r="R1026" s="3518">
        <f t="shared" ca="1" si="168"/>
        <v>14403</v>
      </c>
      <c r="S1026" s="955">
        <f t="shared" ca="1" si="169"/>
        <v>72</v>
      </c>
    </row>
    <row r="1027" spans="1:19">
      <c r="A1027" s="3520" t="str">
        <f>面积表!D1022</f>
        <v>1204</v>
      </c>
      <c r="B1027" s="54">
        <f>面积表!E1022</f>
        <v>50.33</v>
      </c>
      <c r="C1027" s="3517">
        <f t="shared" si="160"/>
        <v>1</v>
      </c>
      <c r="D1027" s="2806" t="s">
        <v>4020</v>
      </c>
      <c r="E1027" s="3517">
        <f t="shared" si="161"/>
        <v>1</v>
      </c>
      <c r="F1027" s="667" t="s">
        <v>21</v>
      </c>
      <c r="G1027" s="3517">
        <f t="shared" si="162"/>
        <v>1</v>
      </c>
      <c r="H1027" s="667">
        <v>3</v>
      </c>
      <c r="I1027" s="3517">
        <f t="shared" si="163"/>
        <v>1</v>
      </c>
      <c r="J1027" s="667"/>
      <c r="K1027" s="3517">
        <f t="shared" si="164"/>
        <v>1</v>
      </c>
      <c r="L1027" s="667"/>
      <c r="M1027" s="3517">
        <f t="shared" si="165"/>
        <v>1</v>
      </c>
      <c r="N1027" s="667"/>
      <c r="O1027" s="3517">
        <f t="shared" si="166"/>
        <v>1</v>
      </c>
      <c r="P1027" s="667" t="s">
        <v>3552</v>
      </c>
      <c r="Q1027" s="3517">
        <f t="shared" si="167"/>
        <v>1.0149999999999999</v>
      </c>
      <c r="R1027" s="3518">
        <f t="shared" ca="1" si="168"/>
        <v>14403</v>
      </c>
      <c r="S1027" s="955">
        <f t="shared" ca="1" si="169"/>
        <v>72</v>
      </c>
    </row>
    <row r="1028" spans="1:19">
      <c r="A1028" s="3520" t="str">
        <f>面积表!D1023</f>
        <v>1205</v>
      </c>
      <c r="B1028" s="54">
        <f>面积表!E1023</f>
        <v>50.33</v>
      </c>
      <c r="C1028" s="3517">
        <f t="shared" si="160"/>
        <v>1</v>
      </c>
      <c r="D1028" s="2806" t="s">
        <v>4020</v>
      </c>
      <c r="E1028" s="3517">
        <f t="shared" si="161"/>
        <v>1</v>
      </c>
      <c r="F1028" s="667" t="s">
        <v>21</v>
      </c>
      <c r="G1028" s="3517">
        <f t="shared" si="162"/>
        <v>1</v>
      </c>
      <c r="H1028" s="667">
        <v>3</v>
      </c>
      <c r="I1028" s="3517">
        <f t="shared" si="163"/>
        <v>1</v>
      </c>
      <c r="J1028" s="667"/>
      <c r="K1028" s="3517">
        <f t="shared" si="164"/>
        <v>1</v>
      </c>
      <c r="L1028" s="667"/>
      <c r="M1028" s="3517">
        <f t="shared" si="165"/>
        <v>1</v>
      </c>
      <c r="N1028" s="667"/>
      <c r="O1028" s="3517">
        <f t="shared" si="166"/>
        <v>1</v>
      </c>
      <c r="P1028" s="667" t="s">
        <v>3552</v>
      </c>
      <c r="Q1028" s="3517">
        <f t="shared" si="167"/>
        <v>1.0149999999999999</v>
      </c>
      <c r="R1028" s="3518">
        <f t="shared" ca="1" si="168"/>
        <v>14403</v>
      </c>
      <c r="S1028" s="955">
        <f t="shared" ca="1" si="169"/>
        <v>72</v>
      </c>
    </row>
    <row r="1029" spans="1:19">
      <c r="A1029" s="3520" t="str">
        <f>面积表!D1024</f>
        <v>1206</v>
      </c>
      <c r="B1029" s="54">
        <f>面积表!E1024</f>
        <v>50.33</v>
      </c>
      <c r="C1029" s="3517">
        <f t="shared" si="160"/>
        <v>1</v>
      </c>
      <c r="D1029" s="2806" t="s">
        <v>4020</v>
      </c>
      <c r="E1029" s="3517">
        <f t="shared" si="161"/>
        <v>1</v>
      </c>
      <c r="F1029" s="667" t="s">
        <v>21</v>
      </c>
      <c r="G1029" s="3517">
        <f t="shared" si="162"/>
        <v>1</v>
      </c>
      <c r="H1029" s="667">
        <v>3</v>
      </c>
      <c r="I1029" s="3517">
        <f t="shared" si="163"/>
        <v>1</v>
      </c>
      <c r="J1029" s="667"/>
      <c r="K1029" s="3517">
        <f t="shared" si="164"/>
        <v>1</v>
      </c>
      <c r="L1029" s="667"/>
      <c r="M1029" s="3517">
        <f t="shared" si="165"/>
        <v>1</v>
      </c>
      <c r="N1029" s="667"/>
      <c r="O1029" s="3517">
        <f t="shared" si="166"/>
        <v>1</v>
      </c>
      <c r="P1029" s="667" t="s">
        <v>3552</v>
      </c>
      <c r="Q1029" s="3517">
        <f t="shared" si="167"/>
        <v>1.0149999999999999</v>
      </c>
      <c r="R1029" s="3518">
        <f t="shared" ca="1" si="168"/>
        <v>14403</v>
      </c>
      <c r="S1029" s="955">
        <f t="shared" ca="1" si="169"/>
        <v>72</v>
      </c>
    </row>
    <row r="1030" spans="1:19">
      <c r="A1030" s="3520" t="str">
        <f>面积表!D1025</f>
        <v>1207</v>
      </c>
      <c r="B1030" s="54">
        <f>面积表!E1025</f>
        <v>50.33</v>
      </c>
      <c r="C1030" s="3517">
        <f t="shared" si="160"/>
        <v>1</v>
      </c>
      <c r="D1030" s="2806" t="s">
        <v>4020</v>
      </c>
      <c r="E1030" s="3517">
        <f t="shared" si="161"/>
        <v>1</v>
      </c>
      <c r="F1030" s="667" t="s">
        <v>21</v>
      </c>
      <c r="G1030" s="3517">
        <f t="shared" si="162"/>
        <v>1</v>
      </c>
      <c r="H1030" s="667">
        <v>3</v>
      </c>
      <c r="I1030" s="3517">
        <f t="shared" si="163"/>
        <v>1</v>
      </c>
      <c r="J1030" s="667"/>
      <c r="K1030" s="3517">
        <f t="shared" si="164"/>
        <v>1</v>
      </c>
      <c r="L1030" s="667"/>
      <c r="M1030" s="3517">
        <f t="shared" si="165"/>
        <v>1</v>
      </c>
      <c r="N1030" s="667"/>
      <c r="O1030" s="3517">
        <f t="shared" si="166"/>
        <v>1</v>
      </c>
      <c r="P1030" s="667" t="s">
        <v>3552</v>
      </c>
      <c r="Q1030" s="3517">
        <f t="shared" si="167"/>
        <v>1.0149999999999999</v>
      </c>
      <c r="R1030" s="3518">
        <f t="shared" ca="1" si="168"/>
        <v>14403</v>
      </c>
      <c r="S1030" s="955">
        <f t="shared" ca="1" si="169"/>
        <v>72</v>
      </c>
    </row>
    <row r="1031" spans="1:19">
      <c r="A1031" s="3520" t="str">
        <f>面积表!D1026</f>
        <v>1208</v>
      </c>
      <c r="B1031" s="54">
        <f>面积表!E1026</f>
        <v>50.33</v>
      </c>
      <c r="C1031" s="3517">
        <f t="shared" si="160"/>
        <v>1</v>
      </c>
      <c r="D1031" s="2806" t="s">
        <v>4020</v>
      </c>
      <c r="E1031" s="3517">
        <f t="shared" si="161"/>
        <v>1</v>
      </c>
      <c r="F1031" s="667" t="s">
        <v>21</v>
      </c>
      <c r="G1031" s="3517">
        <f t="shared" si="162"/>
        <v>1</v>
      </c>
      <c r="H1031" s="667">
        <v>3</v>
      </c>
      <c r="I1031" s="3517">
        <f t="shared" si="163"/>
        <v>1</v>
      </c>
      <c r="J1031" s="667"/>
      <c r="K1031" s="3517">
        <f t="shared" si="164"/>
        <v>1</v>
      </c>
      <c r="L1031" s="667"/>
      <c r="M1031" s="3517">
        <f t="shared" si="165"/>
        <v>1</v>
      </c>
      <c r="N1031" s="667"/>
      <c r="O1031" s="3517">
        <f t="shared" si="166"/>
        <v>1</v>
      </c>
      <c r="P1031" s="667" t="s">
        <v>3552</v>
      </c>
      <c r="Q1031" s="3517">
        <f t="shared" si="167"/>
        <v>1.0149999999999999</v>
      </c>
      <c r="R1031" s="3518">
        <f t="shared" ca="1" si="168"/>
        <v>14403</v>
      </c>
      <c r="S1031" s="955">
        <f t="shared" ca="1" si="169"/>
        <v>72</v>
      </c>
    </row>
    <row r="1032" spans="1:19">
      <c r="A1032" s="3520" t="str">
        <f>面积表!D1027</f>
        <v>1209</v>
      </c>
      <c r="B1032" s="54">
        <f>面积表!E1027</f>
        <v>50.33</v>
      </c>
      <c r="C1032" s="3517">
        <f t="shared" si="160"/>
        <v>1</v>
      </c>
      <c r="D1032" s="2806" t="s">
        <v>4020</v>
      </c>
      <c r="E1032" s="3517">
        <f t="shared" si="161"/>
        <v>1</v>
      </c>
      <c r="F1032" s="667" t="s">
        <v>21</v>
      </c>
      <c r="G1032" s="3517">
        <f t="shared" si="162"/>
        <v>1</v>
      </c>
      <c r="H1032" s="667">
        <v>3</v>
      </c>
      <c r="I1032" s="3517">
        <f t="shared" si="163"/>
        <v>1</v>
      </c>
      <c r="J1032" s="667"/>
      <c r="K1032" s="3517">
        <f t="shared" si="164"/>
        <v>1</v>
      </c>
      <c r="L1032" s="667"/>
      <c r="M1032" s="3517">
        <f t="shared" si="165"/>
        <v>1</v>
      </c>
      <c r="N1032" s="667"/>
      <c r="O1032" s="3517">
        <f t="shared" si="166"/>
        <v>1</v>
      </c>
      <c r="P1032" s="667" t="s">
        <v>3552</v>
      </c>
      <c r="Q1032" s="3517">
        <f t="shared" si="167"/>
        <v>1.0149999999999999</v>
      </c>
      <c r="R1032" s="3518">
        <f t="shared" ca="1" si="168"/>
        <v>14403</v>
      </c>
      <c r="S1032" s="955">
        <f t="shared" ca="1" si="169"/>
        <v>72</v>
      </c>
    </row>
    <row r="1033" spans="1:19">
      <c r="A1033" s="3520" t="str">
        <f>面积表!D1028</f>
        <v>1210</v>
      </c>
      <c r="B1033" s="54">
        <f>面积表!E1028</f>
        <v>50.33</v>
      </c>
      <c r="C1033" s="3517">
        <f t="shared" si="160"/>
        <v>1</v>
      </c>
      <c r="D1033" s="2806" t="s">
        <v>4020</v>
      </c>
      <c r="E1033" s="3517">
        <f t="shared" si="161"/>
        <v>1</v>
      </c>
      <c r="F1033" s="667" t="s">
        <v>21</v>
      </c>
      <c r="G1033" s="3517">
        <f t="shared" si="162"/>
        <v>1</v>
      </c>
      <c r="H1033" s="667">
        <v>3</v>
      </c>
      <c r="I1033" s="3517">
        <f t="shared" si="163"/>
        <v>1</v>
      </c>
      <c r="J1033" s="667"/>
      <c r="K1033" s="3517">
        <f t="shared" si="164"/>
        <v>1</v>
      </c>
      <c r="L1033" s="667"/>
      <c r="M1033" s="3517">
        <f t="shared" si="165"/>
        <v>1</v>
      </c>
      <c r="N1033" s="667"/>
      <c r="O1033" s="3517">
        <f t="shared" si="166"/>
        <v>1</v>
      </c>
      <c r="P1033" s="667" t="s">
        <v>3552</v>
      </c>
      <c r="Q1033" s="3517">
        <f t="shared" si="167"/>
        <v>1.0149999999999999</v>
      </c>
      <c r="R1033" s="3518">
        <f t="shared" ca="1" si="168"/>
        <v>14403</v>
      </c>
      <c r="S1033" s="955">
        <f t="shared" ca="1" si="169"/>
        <v>72</v>
      </c>
    </row>
    <row r="1034" spans="1:19">
      <c r="A1034" s="3520" t="str">
        <f>面积表!D1029</f>
        <v>1211</v>
      </c>
      <c r="B1034" s="54">
        <f>面积表!E1029</f>
        <v>50.33</v>
      </c>
      <c r="C1034" s="3517">
        <f t="shared" si="160"/>
        <v>1</v>
      </c>
      <c r="D1034" s="2806" t="s">
        <v>4020</v>
      </c>
      <c r="E1034" s="3517">
        <f t="shared" si="161"/>
        <v>1</v>
      </c>
      <c r="F1034" s="667" t="s">
        <v>21</v>
      </c>
      <c r="G1034" s="3517">
        <f t="shared" si="162"/>
        <v>1</v>
      </c>
      <c r="H1034" s="667">
        <v>3</v>
      </c>
      <c r="I1034" s="3517">
        <f t="shared" si="163"/>
        <v>1</v>
      </c>
      <c r="J1034" s="667"/>
      <c r="K1034" s="3517">
        <f t="shared" si="164"/>
        <v>1</v>
      </c>
      <c r="L1034" s="667"/>
      <c r="M1034" s="3517">
        <f t="shared" si="165"/>
        <v>1</v>
      </c>
      <c r="N1034" s="667"/>
      <c r="O1034" s="3517">
        <f t="shared" si="166"/>
        <v>1</v>
      </c>
      <c r="P1034" s="667" t="s">
        <v>3552</v>
      </c>
      <c r="Q1034" s="3517">
        <f t="shared" si="167"/>
        <v>1.0149999999999999</v>
      </c>
      <c r="R1034" s="3518">
        <f t="shared" ca="1" si="168"/>
        <v>14403</v>
      </c>
      <c r="S1034" s="955">
        <f t="shared" ca="1" si="169"/>
        <v>72</v>
      </c>
    </row>
    <row r="1035" spans="1:19">
      <c r="A1035" s="3520" t="str">
        <f>面积表!D1030</f>
        <v>1212</v>
      </c>
      <c r="B1035" s="54">
        <f>面积表!E1030</f>
        <v>50.33</v>
      </c>
      <c r="C1035" s="3517">
        <f t="shared" si="160"/>
        <v>1</v>
      </c>
      <c r="D1035" s="2806" t="s">
        <v>4020</v>
      </c>
      <c r="E1035" s="3517">
        <f t="shared" si="161"/>
        <v>1</v>
      </c>
      <c r="F1035" s="667" t="s">
        <v>21</v>
      </c>
      <c r="G1035" s="3517">
        <f t="shared" si="162"/>
        <v>1</v>
      </c>
      <c r="H1035" s="667">
        <v>3</v>
      </c>
      <c r="I1035" s="3517">
        <f t="shared" si="163"/>
        <v>1</v>
      </c>
      <c r="J1035" s="667"/>
      <c r="K1035" s="3517">
        <f t="shared" si="164"/>
        <v>1</v>
      </c>
      <c r="L1035" s="667"/>
      <c r="M1035" s="3517">
        <f t="shared" si="165"/>
        <v>1</v>
      </c>
      <c r="N1035" s="667"/>
      <c r="O1035" s="3517">
        <f t="shared" si="166"/>
        <v>1</v>
      </c>
      <c r="P1035" s="667" t="s">
        <v>3552</v>
      </c>
      <c r="Q1035" s="3517">
        <f t="shared" si="167"/>
        <v>1.0149999999999999</v>
      </c>
      <c r="R1035" s="3518">
        <f t="shared" ca="1" si="168"/>
        <v>14403</v>
      </c>
      <c r="S1035" s="955">
        <f t="shared" ca="1" si="169"/>
        <v>72</v>
      </c>
    </row>
    <row r="1036" spans="1:19">
      <c r="A1036" s="3520" t="str">
        <f>面积表!D1031</f>
        <v>1213</v>
      </c>
      <c r="B1036" s="54">
        <f>面积表!E1031</f>
        <v>50.33</v>
      </c>
      <c r="C1036" s="3517">
        <f t="shared" si="160"/>
        <v>1</v>
      </c>
      <c r="D1036" s="2806" t="s">
        <v>4020</v>
      </c>
      <c r="E1036" s="3517">
        <f t="shared" si="161"/>
        <v>1</v>
      </c>
      <c r="F1036" s="667" t="s">
        <v>21</v>
      </c>
      <c r="G1036" s="3517">
        <f t="shared" si="162"/>
        <v>1</v>
      </c>
      <c r="H1036" s="667">
        <v>3</v>
      </c>
      <c r="I1036" s="3517">
        <f t="shared" si="163"/>
        <v>1</v>
      </c>
      <c r="J1036" s="667"/>
      <c r="K1036" s="3517">
        <f t="shared" si="164"/>
        <v>1</v>
      </c>
      <c r="L1036" s="667"/>
      <c r="M1036" s="3517">
        <f t="shared" si="165"/>
        <v>1</v>
      </c>
      <c r="N1036" s="667"/>
      <c r="O1036" s="3517">
        <f t="shared" si="166"/>
        <v>1</v>
      </c>
      <c r="P1036" s="667" t="s">
        <v>3552</v>
      </c>
      <c r="Q1036" s="3517">
        <f t="shared" si="167"/>
        <v>1.0149999999999999</v>
      </c>
      <c r="R1036" s="3518">
        <f t="shared" ca="1" si="168"/>
        <v>14403</v>
      </c>
      <c r="S1036" s="955">
        <f t="shared" ca="1" si="169"/>
        <v>72</v>
      </c>
    </row>
    <row r="1037" spans="1:19">
      <c r="A1037" s="3520" t="str">
        <f>面积表!D1032</f>
        <v>1214</v>
      </c>
      <c r="B1037" s="54">
        <f>面积表!E1032</f>
        <v>50.33</v>
      </c>
      <c r="C1037" s="3517">
        <f t="shared" ref="C1037:C1100" si="170">IF(B1037="",1,(LOOKUP(B1037,$3:$3,$4:$4)-LOOKUP($B$24,$3:$3,$4:$4)+100)/100)</f>
        <v>1</v>
      </c>
      <c r="D1037" s="2806" t="s">
        <v>4020</v>
      </c>
      <c r="E1037" s="3517">
        <f t="shared" ref="E1037:E1100" si="171">(SUMIF($5:$5,D1037,$6:$6)-SUMIF($5:$5,$D$24,$6:$6)+100)/100</f>
        <v>1</v>
      </c>
      <c r="F1037" s="667" t="s">
        <v>21</v>
      </c>
      <c r="G1037" s="3517">
        <f t="shared" ref="G1037:G1100" si="172">(SUMIF($7:$7,F1037,$8:$8)-SUMIF($7:$7,$F$24,$8:$8)+100)/100</f>
        <v>1</v>
      </c>
      <c r="H1037" s="667">
        <v>3</v>
      </c>
      <c r="I1037" s="3517">
        <f t="shared" ref="I1037:I1100" si="173">(SUMIF($9:$9,H1037,$10:$10)-SUMIF($9:$9,$H$24,$10:$10)+100)/100</f>
        <v>1</v>
      </c>
      <c r="J1037" s="667"/>
      <c r="K1037" s="3517">
        <f t="shared" ref="K1037:K1100" si="174">(SUMIF($11:$11,J1037,$12:$12)-SUMIF($11:$11,$J$24,$12:$12)+100)/100</f>
        <v>1</v>
      </c>
      <c r="L1037" s="667"/>
      <c r="M1037" s="3517">
        <f t="shared" ref="M1037:M1100" si="175">(SUMIF($13:$13,L1037,$14:$14)-SUMIF($13:$13,$L$24,$14:$14)+100)/100</f>
        <v>1</v>
      </c>
      <c r="N1037" s="667"/>
      <c r="O1037" s="3517">
        <f t="shared" ref="O1037:O1100" si="176">(SUMIF($15:$15,N1037,$16:$16)-SUMIF($15:$15,$N$24,$16:$16)+100)/100</f>
        <v>1</v>
      </c>
      <c r="P1037" s="667" t="s">
        <v>3552</v>
      </c>
      <c r="Q1037" s="3517">
        <f t="shared" ref="Q1037:Q1100" si="177">(SUMIF($17:$17,P1037,$18:$18)-SUMIF($17:$17,$P$24,$18:$18)+100)/100</f>
        <v>1.0149999999999999</v>
      </c>
      <c r="R1037" s="3518">
        <f t="shared" ref="R1037:R1100" ca="1" si="178">IF(B1037="",0,ROUND($R$24*C1037*E1037*G1037*I1037*K1037*M1037*O1037*Q1037,0))</f>
        <v>14403</v>
      </c>
      <c r="S1037" s="955">
        <f t="shared" ref="S1037:S1100" ca="1" si="179">ROUND(R1037*B1037/10000,0)</f>
        <v>72</v>
      </c>
    </row>
    <row r="1038" spans="1:19">
      <c r="A1038" s="3520" t="str">
        <f>面积表!D1033</f>
        <v>1215</v>
      </c>
      <c r="B1038" s="54">
        <f>面积表!E1033</f>
        <v>50.33</v>
      </c>
      <c r="C1038" s="3517">
        <f t="shared" si="170"/>
        <v>1</v>
      </c>
      <c r="D1038" s="2806" t="s">
        <v>4020</v>
      </c>
      <c r="E1038" s="3517">
        <f t="shared" si="171"/>
        <v>1</v>
      </c>
      <c r="F1038" s="667" t="s">
        <v>21</v>
      </c>
      <c r="G1038" s="3517">
        <f t="shared" si="172"/>
        <v>1</v>
      </c>
      <c r="H1038" s="667">
        <v>3</v>
      </c>
      <c r="I1038" s="3517">
        <f t="shared" si="173"/>
        <v>1</v>
      </c>
      <c r="J1038" s="667"/>
      <c r="K1038" s="3517">
        <f t="shared" si="174"/>
        <v>1</v>
      </c>
      <c r="L1038" s="667"/>
      <c r="M1038" s="3517">
        <f t="shared" si="175"/>
        <v>1</v>
      </c>
      <c r="N1038" s="667"/>
      <c r="O1038" s="3517">
        <f t="shared" si="176"/>
        <v>1</v>
      </c>
      <c r="P1038" s="667" t="s">
        <v>3552</v>
      </c>
      <c r="Q1038" s="3517">
        <f t="shared" si="177"/>
        <v>1.0149999999999999</v>
      </c>
      <c r="R1038" s="3518">
        <f t="shared" ca="1" si="178"/>
        <v>14403</v>
      </c>
      <c r="S1038" s="955">
        <f t="shared" ca="1" si="179"/>
        <v>72</v>
      </c>
    </row>
    <row r="1039" spans="1:19">
      <c r="A1039" s="3520" t="str">
        <f>面积表!D1034</f>
        <v>1216</v>
      </c>
      <c r="B1039" s="54">
        <f>面积表!E1034</f>
        <v>69.77</v>
      </c>
      <c r="C1039" s="3517">
        <f t="shared" si="170"/>
        <v>1.01</v>
      </c>
      <c r="D1039" s="2806" t="s">
        <v>4020</v>
      </c>
      <c r="E1039" s="3517">
        <f t="shared" si="171"/>
        <v>1</v>
      </c>
      <c r="F1039" s="667" t="s">
        <v>21</v>
      </c>
      <c r="G1039" s="3517">
        <f t="shared" si="172"/>
        <v>1</v>
      </c>
      <c r="H1039" s="667">
        <v>3</v>
      </c>
      <c r="I1039" s="3517">
        <f t="shared" si="173"/>
        <v>1</v>
      </c>
      <c r="J1039" s="667"/>
      <c r="K1039" s="3517">
        <f t="shared" si="174"/>
        <v>1</v>
      </c>
      <c r="L1039" s="667"/>
      <c r="M1039" s="3517">
        <f t="shared" si="175"/>
        <v>1</v>
      </c>
      <c r="N1039" s="667"/>
      <c r="O1039" s="3517">
        <f t="shared" si="176"/>
        <v>1</v>
      </c>
      <c r="P1039" s="667" t="s">
        <v>3552</v>
      </c>
      <c r="Q1039" s="3517">
        <f t="shared" si="177"/>
        <v>1.0149999999999999</v>
      </c>
      <c r="R1039" s="3518">
        <f t="shared" ca="1" si="178"/>
        <v>14547</v>
      </c>
      <c r="S1039" s="955">
        <f t="shared" ca="1" si="179"/>
        <v>101</v>
      </c>
    </row>
    <row r="1040" spans="1:19">
      <c r="A1040" s="3520" t="str">
        <f>面积表!D1035</f>
        <v>1217</v>
      </c>
      <c r="B1040" s="54">
        <f>面积表!E1035</f>
        <v>38.65</v>
      </c>
      <c r="C1040" s="3517">
        <f t="shared" si="170"/>
        <v>1</v>
      </c>
      <c r="D1040" s="2806" t="s">
        <v>4020</v>
      </c>
      <c r="E1040" s="3517">
        <f t="shared" si="171"/>
        <v>1</v>
      </c>
      <c r="F1040" s="667" t="s">
        <v>21</v>
      </c>
      <c r="G1040" s="3517">
        <f t="shared" si="172"/>
        <v>1</v>
      </c>
      <c r="H1040" s="667">
        <v>3</v>
      </c>
      <c r="I1040" s="3517">
        <f t="shared" si="173"/>
        <v>1</v>
      </c>
      <c r="J1040" s="667"/>
      <c r="K1040" s="3517">
        <f t="shared" si="174"/>
        <v>1</v>
      </c>
      <c r="L1040" s="667"/>
      <c r="M1040" s="3517">
        <f t="shared" si="175"/>
        <v>1</v>
      </c>
      <c r="N1040" s="667"/>
      <c r="O1040" s="3517">
        <f t="shared" si="176"/>
        <v>1</v>
      </c>
      <c r="P1040" s="667" t="s">
        <v>3552</v>
      </c>
      <c r="Q1040" s="3517">
        <f t="shared" si="177"/>
        <v>1.0149999999999999</v>
      </c>
      <c r="R1040" s="3518">
        <f t="shared" ca="1" si="178"/>
        <v>14403</v>
      </c>
      <c r="S1040" s="955">
        <f t="shared" ca="1" si="179"/>
        <v>56</v>
      </c>
    </row>
    <row r="1041" spans="1:19">
      <c r="A1041" s="3520" t="str">
        <f>面积表!D1036</f>
        <v>1218</v>
      </c>
      <c r="B1041" s="54">
        <f>面积表!E1036</f>
        <v>41.99</v>
      </c>
      <c r="C1041" s="3517">
        <f t="shared" si="170"/>
        <v>1</v>
      </c>
      <c r="D1041" s="2806" t="s">
        <v>4020</v>
      </c>
      <c r="E1041" s="3517">
        <f t="shared" si="171"/>
        <v>1</v>
      </c>
      <c r="F1041" s="667" t="s">
        <v>21</v>
      </c>
      <c r="G1041" s="3517">
        <f t="shared" si="172"/>
        <v>1</v>
      </c>
      <c r="H1041" s="667">
        <v>3</v>
      </c>
      <c r="I1041" s="3517">
        <f t="shared" si="173"/>
        <v>1</v>
      </c>
      <c r="J1041" s="667"/>
      <c r="K1041" s="3517">
        <f t="shared" si="174"/>
        <v>1</v>
      </c>
      <c r="L1041" s="667"/>
      <c r="M1041" s="3517">
        <f t="shared" si="175"/>
        <v>1</v>
      </c>
      <c r="N1041" s="667"/>
      <c r="O1041" s="3517">
        <f t="shared" si="176"/>
        <v>1</v>
      </c>
      <c r="P1041" s="667" t="s">
        <v>3552</v>
      </c>
      <c r="Q1041" s="3517">
        <f t="shared" si="177"/>
        <v>1.0149999999999999</v>
      </c>
      <c r="R1041" s="3518">
        <f t="shared" ca="1" si="178"/>
        <v>14403</v>
      </c>
      <c r="S1041" s="955">
        <f t="shared" ca="1" si="179"/>
        <v>60</v>
      </c>
    </row>
    <row r="1042" spans="1:19">
      <c r="A1042" s="3520" t="str">
        <f>面积表!D1037</f>
        <v>1219</v>
      </c>
      <c r="B1042" s="54">
        <f>面积表!E1037</f>
        <v>44.72</v>
      </c>
      <c r="C1042" s="3517">
        <f t="shared" si="170"/>
        <v>1</v>
      </c>
      <c r="D1042" s="2806" t="s">
        <v>4020</v>
      </c>
      <c r="E1042" s="3517">
        <f t="shared" si="171"/>
        <v>1</v>
      </c>
      <c r="F1042" s="667" t="s">
        <v>21</v>
      </c>
      <c r="G1042" s="3517">
        <f t="shared" si="172"/>
        <v>1</v>
      </c>
      <c r="H1042" s="667">
        <v>3</v>
      </c>
      <c r="I1042" s="3517">
        <f t="shared" si="173"/>
        <v>1</v>
      </c>
      <c r="J1042" s="667"/>
      <c r="K1042" s="3517">
        <f t="shared" si="174"/>
        <v>1</v>
      </c>
      <c r="L1042" s="667"/>
      <c r="M1042" s="3517">
        <f t="shared" si="175"/>
        <v>1</v>
      </c>
      <c r="N1042" s="667"/>
      <c r="O1042" s="3517">
        <f t="shared" si="176"/>
        <v>1</v>
      </c>
      <c r="P1042" s="667" t="s">
        <v>3552</v>
      </c>
      <c r="Q1042" s="3517">
        <f t="shared" si="177"/>
        <v>1.0149999999999999</v>
      </c>
      <c r="R1042" s="3518">
        <f t="shared" ca="1" si="178"/>
        <v>14403</v>
      </c>
      <c r="S1042" s="955">
        <f t="shared" ca="1" si="179"/>
        <v>64</v>
      </c>
    </row>
    <row r="1043" spans="1:19">
      <c r="A1043" s="3520" t="str">
        <f>面积表!D1038</f>
        <v>1220</v>
      </c>
      <c r="B1043" s="54">
        <f>面积表!E1038</f>
        <v>46.83</v>
      </c>
      <c r="C1043" s="3517">
        <f t="shared" si="170"/>
        <v>1</v>
      </c>
      <c r="D1043" s="2806" t="s">
        <v>4020</v>
      </c>
      <c r="E1043" s="3517">
        <f t="shared" si="171"/>
        <v>1</v>
      </c>
      <c r="F1043" s="667" t="s">
        <v>21</v>
      </c>
      <c r="G1043" s="3517">
        <f t="shared" si="172"/>
        <v>1</v>
      </c>
      <c r="H1043" s="667">
        <v>3</v>
      </c>
      <c r="I1043" s="3517">
        <f t="shared" si="173"/>
        <v>1</v>
      </c>
      <c r="J1043" s="667"/>
      <c r="K1043" s="3517">
        <f t="shared" si="174"/>
        <v>1</v>
      </c>
      <c r="L1043" s="667"/>
      <c r="M1043" s="3517">
        <f t="shared" si="175"/>
        <v>1</v>
      </c>
      <c r="N1043" s="667"/>
      <c r="O1043" s="3517">
        <f t="shared" si="176"/>
        <v>1</v>
      </c>
      <c r="P1043" s="667" t="s">
        <v>3552</v>
      </c>
      <c r="Q1043" s="3517">
        <f t="shared" si="177"/>
        <v>1.0149999999999999</v>
      </c>
      <c r="R1043" s="3518">
        <f t="shared" ca="1" si="178"/>
        <v>14403</v>
      </c>
      <c r="S1043" s="955">
        <f t="shared" ca="1" si="179"/>
        <v>67</v>
      </c>
    </row>
    <row r="1044" spans="1:19">
      <c r="A1044" s="3520" t="str">
        <f>面积表!D1039</f>
        <v>1221</v>
      </c>
      <c r="B1044" s="54">
        <f>面积表!E1039</f>
        <v>48.33</v>
      </c>
      <c r="C1044" s="3517">
        <f t="shared" si="170"/>
        <v>1</v>
      </c>
      <c r="D1044" s="2806" t="s">
        <v>4020</v>
      </c>
      <c r="E1044" s="3517">
        <f t="shared" si="171"/>
        <v>1</v>
      </c>
      <c r="F1044" s="667" t="s">
        <v>21</v>
      </c>
      <c r="G1044" s="3517">
        <f t="shared" si="172"/>
        <v>1</v>
      </c>
      <c r="H1044" s="667">
        <v>3</v>
      </c>
      <c r="I1044" s="3517">
        <f t="shared" si="173"/>
        <v>1</v>
      </c>
      <c r="J1044" s="667"/>
      <c r="K1044" s="3517">
        <f t="shared" si="174"/>
        <v>1</v>
      </c>
      <c r="L1044" s="667"/>
      <c r="M1044" s="3517">
        <f t="shared" si="175"/>
        <v>1</v>
      </c>
      <c r="N1044" s="667"/>
      <c r="O1044" s="3517">
        <f t="shared" si="176"/>
        <v>1</v>
      </c>
      <c r="P1044" s="667" t="s">
        <v>3552</v>
      </c>
      <c r="Q1044" s="3517">
        <f t="shared" si="177"/>
        <v>1.0149999999999999</v>
      </c>
      <c r="R1044" s="3518">
        <f t="shared" ca="1" si="178"/>
        <v>14403</v>
      </c>
      <c r="S1044" s="955">
        <f t="shared" ca="1" si="179"/>
        <v>70</v>
      </c>
    </row>
    <row r="1045" spans="1:19">
      <c r="A1045" s="3520" t="str">
        <f>面积表!D1040</f>
        <v>1222</v>
      </c>
      <c r="B1045" s="54">
        <f>面积表!E1040</f>
        <v>49.3</v>
      </c>
      <c r="C1045" s="3517">
        <f t="shared" si="170"/>
        <v>1</v>
      </c>
      <c r="D1045" s="2806" t="s">
        <v>4020</v>
      </c>
      <c r="E1045" s="3517">
        <f t="shared" si="171"/>
        <v>1</v>
      </c>
      <c r="F1045" s="667" t="s">
        <v>21</v>
      </c>
      <c r="G1045" s="3517">
        <f t="shared" si="172"/>
        <v>1</v>
      </c>
      <c r="H1045" s="667">
        <v>3</v>
      </c>
      <c r="I1045" s="3517">
        <f t="shared" si="173"/>
        <v>1</v>
      </c>
      <c r="J1045" s="667"/>
      <c r="K1045" s="3517">
        <f t="shared" si="174"/>
        <v>1</v>
      </c>
      <c r="L1045" s="667"/>
      <c r="M1045" s="3517">
        <f t="shared" si="175"/>
        <v>1</v>
      </c>
      <c r="N1045" s="667"/>
      <c r="O1045" s="3517">
        <f t="shared" si="176"/>
        <v>1</v>
      </c>
      <c r="P1045" s="667" t="s">
        <v>3552</v>
      </c>
      <c r="Q1045" s="3517">
        <f t="shared" si="177"/>
        <v>1.0149999999999999</v>
      </c>
      <c r="R1045" s="3518">
        <f t="shared" ca="1" si="178"/>
        <v>14403</v>
      </c>
      <c r="S1045" s="955">
        <f t="shared" ca="1" si="179"/>
        <v>71</v>
      </c>
    </row>
    <row r="1046" spans="1:19">
      <c r="A1046" s="3520" t="str">
        <f>面积表!D1041</f>
        <v>1223</v>
      </c>
      <c r="B1046" s="54">
        <f>面积表!E1041</f>
        <v>49.59</v>
      </c>
      <c r="C1046" s="3517">
        <f t="shared" si="170"/>
        <v>1</v>
      </c>
      <c r="D1046" s="2806" t="s">
        <v>4020</v>
      </c>
      <c r="E1046" s="3517">
        <f t="shared" si="171"/>
        <v>1</v>
      </c>
      <c r="F1046" s="667" t="s">
        <v>21</v>
      </c>
      <c r="G1046" s="3517">
        <f t="shared" si="172"/>
        <v>1</v>
      </c>
      <c r="H1046" s="667">
        <v>3</v>
      </c>
      <c r="I1046" s="3517">
        <f t="shared" si="173"/>
        <v>1</v>
      </c>
      <c r="J1046" s="667"/>
      <c r="K1046" s="3517">
        <f t="shared" si="174"/>
        <v>1</v>
      </c>
      <c r="L1046" s="667"/>
      <c r="M1046" s="3517">
        <f t="shared" si="175"/>
        <v>1</v>
      </c>
      <c r="N1046" s="667"/>
      <c r="O1046" s="3517">
        <f t="shared" si="176"/>
        <v>1</v>
      </c>
      <c r="P1046" s="667" t="s">
        <v>3552</v>
      </c>
      <c r="Q1046" s="3517">
        <f t="shared" si="177"/>
        <v>1.0149999999999999</v>
      </c>
      <c r="R1046" s="3518">
        <f t="shared" ca="1" si="178"/>
        <v>14403</v>
      </c>
      <c r="S1046" s="955">
        <f t="shared" ca="1" si="179"/>
        <v>71</v>
      </c>
    </row>
    <row r="1047" spans="1:19">
      <c r="A1047" s="3520" t="str">
        <f>面积表!D1042</f>
        <v>1224</v>
      </c>
      <c r="B1047" s="54">
        <f>面积表!E1042</f>
        <v>49.28</v>
      </c>
      <c r="C1047" s="3517">
        <f t="shared" si="170"/>
        <v>1</v>
      </c>
      <c r="D1047" s="2806" t="s">
        <v>4020</v>
      </c>
      <c r="E1047" s="3517">
        <f t="shared" si="171"/>
        <v>1</v>
      </c>
      <c r="F1047" s="667" t="s">
        <v>21</v>
      </c>
      <c r="G1047" s="3517">
        <f t="shared" si="172"/>
        <v>1</v>
      </c>
      <c r="H1047" s="667">
        <v>3</v>
      </c>
      <c r="I1047" s="3517">
        <f t="shared" si="173"/>
        <v>1</v>
      </c>
      <c r="J1047" s="667"/>
      <c r="K1047" s="3517">
        <f t="shared" si="174"/>
        <v>1</v>
      </c>
      <c r="L1047" s="667"/>
      <c r="M1047" s="3517">
        <f t="shared" si="175"/>
        <v>1</v>
      </c>
      <c r="N1047" s="667"/>
      <c r="O1047" s="3517">
        <f t="shared" si="176"/>
        <v>1</v>
      </c>
      <c r="P1047" s="667" t="s">
        <v>3552</v>
      </c>
      <c r="Q1047" s="3517">
        <f t="shared" si="177"/>
        <v>1.0149999999999999</v>
      </c>
      <c r="R1047" s="3518">
        <f t="shared" ca="1" si="178"/>
        <v>14403</v>
      </c>
      <c r="S1047" s="955">
        <f t="shared" ca="1" si="179"/>
        <v>71</v>
      </c>
    </row>
    <row r="1048" spans="1:19">
      <c r="A1048" s="3520" t="str">
        <f>面积表!D1043</f>
        <v>1225</v>
      </c>
      <c r="B1048" s="54">
        <f>面积表!E1043</f>
        <v>48.41</v>
      </c>
      <c r="C1048" s="3517">
        <f t="shared" si="170"/>
        <v>1</v>
      </c>
      <c r="D1048" s="2806" t="s">
        <v>4020</v>
      </c>
      <c r="E1048" s="3517">
        <f t="shared" si="171"/>
        <v>1</v>
      </c>
      <c r="F1048" s="667" t="s">
        <v>21</v>
      </c>
      <c r="G1048" s="3517">
        <f t="shared" si="172"/>
        <v>1</v>
      </c>
      <c r="H1048" s="667">
        <v>3</v>
      </c>
      <c r="I1048" s="3517">
        <f t="shared" si="173"/>
        <v>1</v>
      </c>
      <c r="J1048" s="667"/>
      <c r="K1048" s="3517">
        <f t="shared" si="174"/>
        <v>1</v>
      </c>
      <c r="L1048" s="667"/>
      <c r="M1048" s="3517">
        <f t="shared" si="175"/>
        <v>1</v>
      </c>
      <c r="N1048" s="667"/>
      <c r="O1048" s="3517">
        <f t="shared" si="176"/>
        <v>1</v>
      </c>
      <c r="P1048" s="667" t="s">
        <v>3552</v>
      </c>
      <c r="Q1048" s="3517">
        <f t="shared" si="177"/>
        <v>1.0149999999999999</v>
      </c>
      <c r="R1048" s="3518">
        <f t="shared" ca="1" si="178"/>
        <v>14403</v>
      </c>
      <c r="S1048" s="955">
        <f t="shared" ca="1" si="179"/>
        <v>70</v>
      </c>
    </row>
    <row r="1049" spans="1:19">
      <c r="A1049" s="3520" t="str">
        <f>面积表!D1044</f>
        <v>1226</v>
      </c>
      <c r="B1049" s="54">
        <f>面积表!E1044</f>
        <v>47.44</v>
      </c>
      <c r="C1049" s="3517">
        <f t="shared" si="170"/>
        <v>1</v>
      </c>
      <c r="D1049" s="2806" t="s">
        <v>4020</v>
      </c>
      <c r="E1049" s="3517">
        <f t="shared" si="171"/>
        <v>1</v>
      </c>
      <c r="F1049" s="667" t="s">
        <v>21</v>
      </c>
      <c r="G1049" s="3517">
        <f t="shared" si="172"/>
        <v>1</v>
      </c>
      <c r="H1049" s="667">
        <v>3</v>
      </c>
      <c r="I1049" s="3517">
        <f t="shared" si="173"/>
        <v>1</v>
      </c>
      <c r="J1049" s="667"/>
      <c r="K1049" s="3517">
        <f t="shared" si="174"/>
        <v>1</v>
      </c>
      <c r="L1049" s="667"/>
      <c r="M1049" s="3517">
        <f t="shared" si="175"/>
        <v>1</v>
      </c>
      <c r="N1049" s="667"/>
      <c r="O1049" s="3517">
        <f t="shared" si="176"/>
        <v>1</v>
      </c>
      <c r="P1049" s="667" t="s">
        <v>3552</v>
      </c>
      <c r="Q1049" s="3517">
        <f t="shared" si="177"/>
        <v>1.0149999999999999</v>
      </c>
      <c r="R1049" s="3518">
        <f t="shared" ca="1" si="178"/>
        <v>14403</v>
      </c>
      <c r="S1049" s="955">
        <f t="shared" ca="1" si="179"/>
        <v>68</v>
      </c>
    </row>
    <row r="1050" spans="1:19">
      <c r="A1050" s="3520" t="str">
        <f>面积表!D1045</f>
        <v>1301</v>
      </c>
      <c r="B1050" s="54">
        <f>面积表!E1045</f>
        <v>52.2</v>
      </c>
      <c r="C1050" s="3517">
        <f t="shared" si="170"/>
        <v>1</v>
      </c>
      <c r="D1050" s="2806" t="s">
        <v>4020</v>
      </c>
      <c r="E1050" s="3517">
        <f t="shared" si="171"/>
        <v>1</v>
      </c>
      <c r="F1050" s="667" t="s">
        <v>21</v>
      </c>
      <c r="G1050" s="3517">
        <f t="shared" si="172"/>
        <v>1</v>
      </c>
      <c r="H1050" s="667">
        <v>3</v>
      </c>
      <c r="I1050" s="3517">
        <f t="shared" si="173"/>
        <v>1</v>
      </c>
      <c r="J1050" s="667"/>
      <c r="K1050" s="3517">
        <f t="shared" si="174"/>
        <v>1</v>
      </c>
      <c r="L1050" s="667"/>
      <c r="M1050" s="3517">
        <f t="shared" si="175"/>
        <v>1</v>
      </c>
      <c r="N1050" s="667"/>
      <c r="O1050" s="3517">
        <f t="shared" si="176"/>
        <v>1</v>
      </c>
      <c r="P1050" s="667" t="s">
        <v>3552</v>
      </c>
      <c r="Q1050" s="3517">
        <f t="shared" si="177"/>
        <v>1.0149999999999999</v>
      </c>
      <c r="R1050" s="3518">
        <f t="shared" ca="1" si="178"/>
        <v>14403</v>
      </c>
      <c r="S1050" s="955">
        <f t="shared" ca="1" si="179"/>
        <v>75</v>
      </c>
    </row>
    <row r="1051" spans="1:19">
      <c r="A1051" s="3520" t="str">
        <f>面积表!D1046</f>
        <v>1302</v>
      </c>
      <c r="B1051" s="54">
        <f>面积表!E1046</f>
        <v>50.33</v>
      </c>
      <c r="C1051" s="3517">
        <f t="shared" si="170"/>
        <v>1</v>
      </c>
      <c r="D1051" s="2806" t="s">
        <v>4020</v>
      </c>
      <c r="E1051" s="3517">
        <f t="shared" si="171"/>
        <v>1</v>
      </c>
      <c r="F1051" s="667" t="s">
        <v>21</v>
      </c>
      <c r="G1051" s="3517">
        <f t="shared" si="172"/>
        <v>1</v>
      </c>
      <c r="H1051" s="667">
        <v>3</v>
      </c>
      <c r="I1051" s="3517">
        <f t="shared" si="173"/>
        <v>1</v>
      </c>
      <c r="J1051" s="667"/>
      <c r="K1051" s="3517">
        <f t="shared" si="174"/>
        <v>1</v>
      </c>
      <c r="L1051" s="667"/>
      <c r="M1051" s="3517">
        <f t="shared" si="175"/>
        <v>1</v>
      </c>
      <c r="N1051" s="667"/>
      <c r="O1051" s="3517">
        <f t="shared" si="176"/>
        <v>1</v>
      </c>
      <c r="P1051" s="667" t="s">
        <v>3552</v>
      </c>
      <c r="Q1051" s="3517">
        <f t="shared" si="177"/>
        <v>1.0149999999999999</v>
      </c>
      <c r="R1051" s="3518">
        <f t="shared" ca="1" si="178"/>
        <v>14403</v>
      </c>
      <c r="S1051" s="955">
        <f t="shared" ca="1" si="179"/>
        <v>72</v>
      </c>
    </row>
    <row r="1052" spans="1:19">
      <c r="A1052" s="3520" t="str">
        <f>面积表!D1047</f>
        <v>1303</v>
      </c>
      <c r="B1052" s="54">
        <f>面积表!E1047</f>
        <v>50.33</v>
      </c>
      <c r="C1052" s="3517">
        <f t="shared" si="170"/>
        <v>1</v>
      </c>
      <c r="D1052" s="2806" t="s">
        <v>4020</v>
      </c>
      <c r="E1052" s="3517">
        <f t="shared" si="171"/>
        <v>1</v>
      </c>
      <c r="F1052" s="667" t="s">
        <v>21</v>
      </c>
      <c r="G1052" s="3517">
        <f t="shared" si="172"/>
        <v>1</v>
      </c>
      <c r="H1052" s="667">
        <v>3</v>
      </c>
      <c r="I1052" s="3517">
        <f t="shared" si="173"/>
        <v>1</v>
      </c>
      <c r="J1052" s="667"/>
      <c r="K1052" s="3517">
        <f t="shared" si="174"/>
        <v>1</v>
      </c>
      <c r="L1052" s="667"/>
      <c r="M1052" s="3517">
        <f t="shared" si="175"/>
        <v>1</v>
      </c>
      <c r="N1052" s="667"/>
      <c r="O1052" s="3517">
        <f t="shared" si="176"/>
        <v>1</v>
      </c>
      <c r="P1052" s="667" t="s">
        <v>3552</v>
      </c>
      <c r="Q1052" s="3517">
        <f t="shared" si="177"/>
        <v>1.0149999999999999</v>
      </c>
      <c r="R1052" s="3518">
        <f t="shared" ca="1" si="178"/>
        <v>14403</v>
      </c>
      <c r="S1052" s="955">
        <f t="shared" ca="1" si="179"/>
        <v>72</v>
      </c>
    </row>
    <row r="1053" spans="1:19">
      <c r="A1053" s="3520" t="str">
        <f>面积表!D1048</f>
        <v>1304</v>
      </c>
      <c r="B1053" s="54">
        <f>面积表!E1048</f>
        <v>50.33</v>
      </c>
      <c r="C1053" s="3517">
        <f t="shared" si="170"/>
        <v>1</v>
      </c>
      <c r="D1053" s="2806" t="s">
        <v>4020</v>
      </c>
      <c r="E1053" s="3517">
        <f t="shared" si="171"/>
        <v>1</v>
      </c>
      <c r="F1053" s="667" t="s">
        <v>21</v>
      </c>
      <c r="G1053" s="3517">
        <f t="shared" si="172"/>
        <v>1</v>
      </c>
      <c r="H1053" s="667">
        <v>3</v>
      </c>
      <c r="I1053" s="3517">
        <f t="shared" si="173"/>
        <v>1</v>
      </c>
      <c r="J1053" s="667"/>
      <c r="K1053" s="3517">
        <f t="shared" si="174"/>
        <v>1</v>
      </c>
      <c r="L1053" s="667"/>
      <c r="M1053" s="3517">
        <f t="shared" si="175"/>
        <v>1</v>
      </c>
      <c r="N1053" s="667"/>
      <c r="O1053" s="3517">
        <f t="shared" si="176"/>
        <v>1</v>
      </c>
      <c r="P1053" s="667" t="s">
        <v>3552</v>
      </c>
      <c r="Q1053" s="3517">
        <f t="shared" si="177"/>
        <v>1.0149999999999999</v>
      </c>
      <c r="R1053" s="3518">
        <f t="shared" ca="1" si="178"/>
        <v>14403</v>
      </c>
      <c r="S1053" s="955">
        <f t="shared" ca="1" si="179"/>
        <v>72</v>
      </c>
    </row>
    <row r="1054" spans="1:19">
      <c r="A1054" s="3520" t="str">
        <f>面积表!D1049</f>
        <v>1305</v>
      </c>
      <c r="B1054" s="54">
        <f>面积表!E1049</f>
        <v>50.33</v>
      </c>
      <c r="C1054" s="3517">
        <f t="shared" si="170"/>
        <v>1</v>
      </c>
      <c r="D1054" s="2806" t="s">
        <v>4020</v>
      </c>
      <c r="E1054" s="3517">
        <f t="shared" si="171"/>
        <v>1</v>
      </c>
      <c r="F1054" s="667" t="s">
        <v>21</v>
      </c>
      <c r="G1054" s="3517">
        <f t="shared" si="172"/>
        <v>1</v>
      </c>
      <c r="H1054" s="667">
        <v>3</v>
      </c>
      <c r="I1054" s="3517">
        <f t="shared" si="173"/>
        <v>1</v>
      </c>
      <c r="J1054" s="667"/>
      <c r="K1054" s="3517">
        <f t="shared" si="174"/>
        <v>1</v>
      </c>
      <c r="L1054" s="667"/>
      <c r="M1054" s="3517">
        <f t="shared" si="175"/>
        <v>1</v>
      </c>
      <c r="N1054" s="667"/>
      <c r="O1054" s="3517">
        <f t="shared" si="176"/>
        <v>1</v>
      </c>
      <c r="P1054" s="667" t="s">
        <v>3552</v>
      </c>
      <c r="Q1054" s="3517">
        <f t="shared" si="177"/>
        <v>1.0149999999999999</v>
      </c>
      <c r="R1054" s="3518">
        <f t="shared" ca="1" si="178"/>
        <v>14403</v>
      </c>
      <c r="S1054" s="955">
        <f t="shared" ca="1" si="179"/>
        <v>72</v>
      </c>
    </row>
    <row r="1055" spans="1:19">
      <c r="A1055" s="3520" t="str">
        <f>面积表!D1050</f>
        <v>1306</v>
      </c>
      <c r="B1055" s="54">
        <f>面积表!E1050</f>
        <v>50.33</v>
      </c>
      <c r="C1055" s="3517">
        <f t="shared" si="170"/>
        <v>1</v>
      </c>
      <c r="D1055" s="2806" t="s">
        <v>4020</v>
      </c>
      <c r="E1055" s="3517">
        <f t="shared" si="171"/>
        <v>1</v>
      </c>
      <c r="F1055" s="667" t="s">
        <v>21</v>
      </c>
      <c r="G1055" s="3517">
        <f t="shared" si="172"/>
        <v>1</v>
      </c>
      <c r="H1055" s="667">
        <v>3</v>
      </c>
      <c r="I1055" s="3517">
        <f t="shared" si="173"/>
        <v>1</v>
      </c>
      <c r="J1055" s="667"/>
      <c r="K1055" s="3517">
        <f t="shared" si="174"/>
        <v>1</v>
      </c>
      <c r="L1055" s="667"/>
      <c r="M1055" s="3517">
        <f t="shared" si="175"/>
        <v>1</v>
      </c>
      <c r="N1055" s="667"/>
      <c r="O1055" s="3517">
        <f t="shared" si="176"/>
        <v>1</v>
      </c>
      <c r="P1055" s="667" t="s">
        <v>3552</v>
      </c>
      <c r="Q1055" s="3517">
        <f t="shared" si="177"/>
        <v>1.0149999999999999</v>
      </c>
      <c r="R1055" s="3518">
        <f t="shared" ca="1" si="178"/>
        <v>14403</v>
      </c>
      <c r="S1055" s="955">
        <f t="shared" ca="1" si="179"/>
        <v>72</v>
      </c>
    </row>
    <row r="1056" spans="1:19">
      <c r="A1056" s="3520" t="str">
        <f>面积表!D1051</f>
        <v>1307</v>
      </c>
      <c r="B1056" s="54">
        <f>面积表!E1051</f>
        <v>50.33</v>
      </c>
      <c r="C1056" s="3517">
        <f t="shared" si="170"/>
        <v>1</v>
      </c>
      <c r="D1056" s="2806" t="s">
        <v>4020</v>
      </c>
      <c r="E1056" s="3517">
        <f t="shared" si="171"/>
        <v>1</v>
      </c>
      <c r="F1056" s="667" t="s">
        <v>21</v>
      </c>
      <c r="G1056" s="3517">
        <f t="shared" si="172"/>
        <v>1</v>
      </c>
      <c r="H1056" s="667">
        <v>3</v>
      </c>
      <c r="I1056" s="3517">
        <f t="shared" si="173"/>
        <v>1</v>
      </c>
      <c r="J1056" s="667"/>
      <c r="K1056" s="3517">
        <f t="shared" si="174"/>
        <v>1</v>
      </c>
      <c r="L1056" s="667"/>
      <c r="M1056" s="3517">
        <f t="shared" si="175"/>
        <v>1</v>
      </c>
      <c r="N1056" s="667"/>
      <c r="O1056" s="3517">
        <f t="shared" si="176"/>
        <v>1</v>
      </c>
      <c r="P1056" s="667" t="s">
        <v>3552</v>
      </c>
      <c r="Q1056" s="3517">
        <f t="shared" si="177"/>
        <v>1.0149999999999999</v>
      </c>
      <c r="R1056" s="3518">
        <f t="shared" ca="1" si="178"/>
        <v>14403</v>
      </c>
      <c r="S1056" s="955">
        <f t="shared" ca="1" si="179"/>
        <v>72</v>
      </c>
    </row>
    <row r="1057" spans="1:19">
      <c r="A1057" s="3520" t="str">
        <f>面积表!D1052</f>
        <v>1308</v>
      </c>
      <c r="B1057" s="54">
        <f>面积表!E1052</f>
        <v>50.33</v>
      </c>
      <c r="C1057" s="3517">
        <f t="shared" si="170"/>
        <v>1</v>
      </c>
      <c r="D1057" s="2806" t="s">
        <v>4020</v>
      </c>
      <c r="E1057" s="3517">
        <f t="shared" si="171"/>
        <v>1</v>
      </c>
      <c r="F1057" s="667" t="s">
        <v>21</v>
      </c>
      <c r="G1057" s="3517">
        <f t="shared" si="172"/>
        <v>1</v>
      </c>
      <c r="H1057" s="667">
        <v>3</v>
      </c>
      <c r="I1057" s="3517">
        <f t="shared" si="173"/>
        <v>1</v>
      </c>
      <c r="J1057" s="667"/>
      <c r="K1057" s="3517">
        <f t="shared" si="174"/>
        <v>1</v>
      </c>
      <c r="L1057" s="667"/>
      <c r="M1057" s="3517">
        <f t="shared" si="175"/>
        <v>1</v>
      </c>
      <c r="N1057" s="667"/>
      <c r="O1057" s="3517">
        <f t="shared" si="176"/>
        <v>1</v>
      </c>
      <c r="P1057" s="667" t="s">
        <v>3552</v>
      </c>
      <c r="Q1057" s="3517">
        <f t="shared" si="177"/>
        <v>1.0149999999999999</v>
      </c>
      <c r="R1057" s="3518">
        <f t="shared" ca="1" si="178"/>
        <v>14403</v>
      </c>
      <c r="S1057" s="955">
        <f t="shared" ca="1" si="179"/>
        <v>72</v>
      </c>
    </row>
    <row r="1058" spans="1:19">
      <c r="A1058" s="3520" t="str">
        <f>面积表!D1053</f>
        <v>1309</v>
      </c>
      <c r="B1058" s="54">
        <f>面积表!E1053</f>
        <v>50.33</v>
      </c>
      <c r="C1058" s="3517">
        <f t="shared" si="170"/>
        <v>1</v>
      </c>
      <c r="D1058" s="2806" t="s">
        <v>4020</v>
      </c>
      <c r="E1058" s="3517">
        <f t="shared" si="171"/>
        <v>1</v>
      </c>
      <c r="F1058" s="667" t="s">
        <v>21</v>
      </c>
      <c r="G1058" s="3517">
        <f t="shared" si="172"/>
        <v>1</v>
      </c>
      <c r="H1058" s="667">
        <v>3</v>
      </c>
      <c r="I1058" s="3517">
        <f t="shared" si="173"/>
        <v>1</v>
      </c>
      <c r="J1058" s="667"/>
      <c r="K1058" s="3517">
        <f t="shared" si="174"/>
        <v>1</v>
      </c>
      <c r="L1058" s="667"/>
      <c r="M1058" s="3517">
        <f t="shared" si="175"/>
        <v>1</v>
      </c>
      <c r="N1058" s="667"/>
      <c r="O1058" s="3517">
        <f t="shared" si="176"/>
        <v>1</v>
      </c>
      <c r="P1058" s="667" t="s">
        <v>3552</v>
      </c>
      <c r="Q1058" s="3517">
        <f t="shared" si="177"/>
        <v>1.0149999999999999</v>
      </c>
      <c r="R1058" s="3518">
        <f t="shared" ca="1" si="178"/>
        <v>14403</v>
      </c>
      <c r="S1058" s="955">
        <f t="shared" ca="1" si="179"/>
        <v>72</v>
      </c>
    </row>
    <row r="1059" spans="1:19">
      <c r="A1059" s="3520" t="str">
        <f>面积表!D1054</f>
        <v>1310</v>
      </c>
      <c r="B1059" s="54">
        <f>面积表!E1054</f>
        <v>50.33</v>
      </c>
      <c r="C1059" s="3517">
        <f t="shared" si="170"/>
        <v>1</v>
      </c>
      <c r="D1059" s="2806" t="s">
        <v>4020</v>
      </c>
      <c r="E1059" s="3517">
        <f t="shared" si="171"/>
        <v>1</v>
      </c>
      <c r="F1059" s="667" t="s">
        <v>21</v>
      </c>
      <c r="G1059" s="3517">
        <f t="shared" si="172"/>
        <v>1</v>
      </c>
      <c r="H1059" s="667">
        <v>3</v>
      </c>
      <c r="I1059" s="3517">
        <f t="shared" si="173"/>
        <v>1</v>
      </c>
      <c r="J1059" s="667"/>
      <c r="K1059" s="3517">
        <f t="shared" si="174"/>
        <v>1</v>
      </c>
      <c r="L1059" s="667"/>
      <c r="M1059" s="3517">
        <f t="shared" si="175"/>
        <v>1</v>
      </c>
      <c r="N1059" s="667"/>
      <c r="O1059" s="3517">
        <f t="shared" si="176"/>
        <v>1</v>
      </c>
      <c r="P1059" s="667" t="s">
        <v>3552</v>
      </c>
      <c r="Q1059" s="3517">
        <f t="shared" si="177"/>
        <v>1.0149999999999999</v>
      </c>
      <c r="R1059" s="3518">
        <f t="shared" ca="1" si="178"/>
        <v>14403</v>
      </c>
      <c r="S1059" s="955">
        <f t="shared" ca="1" si="179"/>
        <v>72</v>
      </c>
    </row>
    <row r="1060" spans="1:19">
      <c r="A1060" s="3520" t="str">
        <f>面积表!D1055</f>
        <v>1311</v>
      </c>
      <c r="B1060" s="54">
        <f>面积表!E1055</f>
        <v>50.33</v>
      </c>
      <c r="C1060" s="3517">
        <f t="shared" si="170"/>
        <v>1</v>
      </c>
      <c r="D1060" s="2806" t="s">
        <v>4020</v>
      </c>
      <c r="E1060" s="3517">
        <f t="shared" si="171"/>
        <v>1</v>
      </c>
      <c r="F1060" s="667" t="s">
        <v>21</v>
      </c>
      <c r="G1060" s="3517">
        <f t="shared" si="172"/>
        <v>1</v>
      </c>
      <c r="H1060" s="667">
        <v>3</v>
      </c>
      <c r="I1060" s="3517">
        <f t="shared" si="173"/>
        <v>1</v>
      </c>
      <c r="J1060" s="667"/>
      <c r="K1060" s="3517">
        <f t="shared" si="174"/>
        <v>1</v>
      </c>
      <c r="L1060" s="667"/>
      <c r="M1060" s="3517">
        <f t="shared" si="175"/>
        <v>1</v>
      </c>
      <c r="N1060" s="667"/>
      <c r="O1060" s="3517">
        <f t="shared" si="176"/>
        <v>1</v>
      </c>
      <c r="P1060" s="667" t="s">
        <v>3552</v>
      </c>
      <c r="Q1060" s="3517">
        <f t="shared" si="177"/>
        <v>1.0149999999999999</v>
      </c>
      <c r="R1060" s="3518">
        <f t="shared" ca="1" si="178"/>
        <v>14403</v>
      </c>
      <c r="S1060" s="955">
        <f t="shared" ca="1" si="179"/>
        <v>72</v>
      </c>
    </row>
    <row r="1061" spans="1:19">
      <c r="A1061" s="3520" t="str">
        <f>面积表!D1056</f>
        <v>1312</v>
      </c>
      <c r="B1061" s="54">
        <f>面积表!E1056</f>
        <v>50.33</v>
      </c>
      <c r="C1061" s="3517">
        <f t="shared" si="170"/>
        <v>1</v>
      </c>
      <c r="D1061" s="2806" t="s">
        <v>4020</v>
      </c>
      <c r="E1061" s="3517">
        <f t="shared" si="171"/>
        <v>1</v>
      </c>
      <c r="F1061" s="667" t="s">
        <v>21</v>
      </c>
      <c r="G1061" s="3517">
        <f t="shared" si="172"/>
        <v>1</v>
      </c>
      <c r="H1061" s="667">
        <v>3</v>
      </c>
      <c r="I1061" s="3517">
        <f t="shared" si="173"/>
        <v>1</v>
      </c>
      <c r="J1061" s="667"/>
      <c r="K1061" s="3517">
        <f t="shared" si="174"/>
        <v>1</v>
      </c>
      <c r="L1061" s="667"/>
      <c r="M1061" s="3517">
        <f t="shared" si="175"/>
        <v>1</v>
      </c>
      <c r="N1061" s="667"/>
      <c r="O1061" s="3517">
        <f t="shared" si="176"/>
        <v>1</v>
      </c>
      <c r="P1061" s="667" t="s">
        <v>3552</v>
      </c>
      <c r="Q1061" s="3517">
        <f t="shared" si="177"/>
        <v>1.0149999999999999</v>
      </c>
      <c r="R1061" s="3518">
        <f t="shared" ca="1" si="178"/>
        <v>14403</v>
      </c>
      <c r="S1061" s="955">
        <f t="shared" ca="1" si="179"/>
        <v>72</v>
      </c>
    </row>
    <row r="1062" spans="1:19">
      <c r="A1062" s="3520" t="str">
        <f>面积表!D1057</f>
        <v>1313</v>
      </c>
      <c r="B1062" s="54">
        <f>面积表!E1057</f>
        <v>50.33</v>
      </c>
      <c r="C1062" s="3517">
        <f t="shared" si="170"/>
        <v>1</v>
      </c>
      <c r="D1062" s="2806" t="s">
        <v>4020</v>
      </c>
      <c r="E1062" s="3517">
        <f t="shared" si="171"/>
        <v>1</v>
      </c>
      <c r="F1062" s="667" t="s">
        <v>21</v>
      </c>
      <c r="G1062" s="3517">
        <f t="shared" si="172"/>
        <v>1</v>
      </c>
      <c r="H1062" s="667">
        <v>3</v>
      </c>
      <c r="I1062" s="3517">
        <f t="shared" si="173"/>
        <v>1</v>
      </c>
      <c r="J1062" s="667"/>
      <c r="K1062" s="3517">
        <f t="shared" si="174"/>
        <v>1</v>
      </c>
      <c r="L1062" s="667"/>
      <c r="M1062" s="3517">
        <f t="shared" si="175"/>
        <v>1</v>
      </c>
      <c r="N1062" s="667"/>
      <c r="O1062" s="3517">
        <f t="shared" si="176"/>
        <v>1</v>
      </c>
      <c r="P1062" s="667" t="s">
        <v>3552</v>
      </c>
      <c r="Q1062" s="3517">
        <f t="shared" si="177"/>
        <v>1.0149999999999999</v>
      </c>
      <c r="R1062" s="3518">
        <f t="shared" ca="1" si="178"/>
        <v>14403</v>
      </c>
      <c r="S1062" s="955">
        <f t="shared" ca="1" si="179"/>
        <v>72</v>
      </c>
    </row>
    <row r="1063" spans="1:19">
      <c r="A1063" s="3520" t="str">
        <f>面积表!D1058</f>
        <v>1314</v>
      </c>
      <c r="B1063" s="54">
        <f>面积表!E1058</f>
        <v>50.33</v>
      </c>
      <c r="C1063" s="3517">
        <f t="shared" si="170"/>
        <v>1</v>
      </c>
      <c r="D1063" s="2806" t="s">
        <v>4020</v>
      </c>
      <c r="E1063" s="3517">
        <f t="shared" si="171"/>
        <v>1</v>
      </c>
      <c r="F1063" s="667" t="s">
        <v>21</v>
      </c>
      <c r="G1063" s="3517">
        <f t="shared" si="172"/>
        <v>1</v>
      </c>
      <c r="H1063" s="667">
        <v>3</v>
      </c>
      <c r="I1063" s="3517">
        <f t="shared" si="173"/>
        <v>1</v>
      </c>
      <c r="J1063" s="667"/>
      <c r="K1063" s="3517">
        <f t="shared" si="174"/>
        <v>1</v>
      </c>
      <c r="L1063" s="667"/>
      <c r="M1063" s="3517">
        <f t="shared" si="175"/>
        <v>1</v>
      </c>
      <c r="N1063" s="667"/>
      <c r="O1063" s="3517">
        <f t="shared" si="176"/>
        <v>1</v>
      </c>
      <c r="P1063" s="667" t="s">
        <v>3552</v>
      </c>
      <c r="Q1063" s="3517">
        <f t="shared" si="177"/>
        <v>1.0149999999999999</v>
      </c>
      <c r="R1063" s="3518">
        <f t="shared" ca="1" si="178"/>
        <v>14403</v>
      </c>
      <c r="S1063" s="955">
        <f t="shared" ca="1" si="179"/>
        <v>72</v>
      </c>
    </row>
    <row r="1064" spans="1:19">
      <c r="A1064" s="3520" t="str">
        <f>面积表!D1059</f>
        <v>1315</v>
      </c>
      <c r="B1064" s="54">
        <f>面积表!E1059</f>
        <v>50.33</v>
      </c>
      <c r="C1064" s="3517">
        <f t="shared" si="170"/>
        <v>1</v>
      </c>
      <c r="D1064" s="2806" t="s">
        <v>4020</v>
      </c>
      <c r="E1064" s="3517">
        <f t="shared" si="171"/>
        <v>1</v>
      </c>
      <c r="F1064" s="667" t="s">
        <v>21</v>
      </c>
      <c r="G1064" s="3517">
        <f t="shared" si="172"/>
        <v>1</v>
      </c>
      <c r="H1064" s="667">
        <v>3</v>
      </c>
      <c r="I1064" s="3517">
        <f t="shared" si="173"/>
        <v>1</v>
      </c>
      <c r="J1064" s="667"/>
      <c r="K1064" s="3517">
        <f t="shared" si="174"/>
        <v>1</v>
      </c>
      <c r="L1064" s="667"/>
      <c r="M1064" s="3517">
        <f t="shared" si="175"/>
        <v>1</v>
      </c>
      <c r="N1064" s="667"/>
      <c r="O1064" s="3517">
        <f t="shared" si="176"/>
        <v>1</v>
      </c>
      <c r="P1064" s="667" t="s">
        <v>3552</v>
      </c>
      <c r="Q1064" s="3517">
        <f t="shared" si="177"/>
        <v>1.0149999999999999</v>
      </c>
      <c r="R1064" s="3518">
        <f t="shared" ca="1" si="178"/>
        <v>14403</v>
      </c>
      <c r="S1064" s="955">
        <f t="shared" ca="1" si="179"/>
        <v>72</v>
      </c>
    </row>
    <row r="1065" spans="1:19">
      <c r="A1065" s="3520" t="str">
        <f>面积表!D1060</f>
        <v>1316</v>
      </c>
      <c r="B1065" s="54">
        <f>面积表!E1060</f>
        <v>69.77</v>
      </c>
      <c r="C1065" s="3517">
        <f t="shared" si="170"/>
        <v>1.01</v>
      </c>
      <c r="D1065" s="2806" t="s">
        <v>4020</v>
      </c>
      <c r="E1065" s="3517">
        <f t="shared" si="171"/>
        <v>1</v>
      </c>
      <c r="F1065" s="667" t="s">
        <v>21</v>
      </c>
      <c r="G1065" s="3517">
        <f t="shared" si="172"/>
        <v>1</v>
      </c>
      <c r="H1065" s="667">
        <v>3</v>
      </c>
      <c r="I1065" s="3517">
        <f t="shared" si="173"/>
        <v>1</v>
      </c>
      <c r="J1065" s="667"/>
      <c r="K1065" s="3517">
        <f t="shared" si="174"/>
        <v>1</v>
      </c>
      <c r="L1065" s="667"/>
      <c r="M1065" s="3517">
        <f t="shared" si="175"/>
        <v>1</v>
      </c>
      <c r="N1065" s="667"/>
      <c r="O1065" s="3517">
        <f t="shared" si="176"/>
        <v>1</v>
      </c>
      <c r="P1065" s="667" t="s">
        <v>3552</v>
      </c>
      <c r="Q1065" s="3517">
        <f t="shared" si="177"/>
        <v>1.0149999999999999</v>
      </c>
      <c r="R1065" s="3518">
        <f t="shared" ca="1" si="178"/>
        <v>14547</v>
      </c>
      <c r="S1065" s="955">
        <f t="shared" ca="1" si="179"/>
        <v>101</v>
      </c>
    </row>
    <row r="1066" spans="1:19">
      <c r="A1066" s="3520" t="str">
        <f>面积表!D1061</f>
        <v>1317</v>
      </c>
      <c r="B1066" s="54">
        <f>面积表!E1061</f>
        <v>38.65</v>
      </c>
      <c r="C1066" s="3517">
        <f t="shared" si="170"/>
        <v>1</v>
      </c>
      <c r="D1066" s="2806" t="s">
        <v>4020</v>
      </c>
      <c r="E1066" s="3517">
        <f t="shared" si="171"/>
        <v>1</v>
      </c>
      <c r="F1066" s="667" t="s">
        <v>21</v>
      </c>
      <c r="G1066" s="3517">
        <f t="shared" si="172"/>
        <v>1</v>
      </c>
      <c r="H1066" s="667">
        <v>3</v>
      </c>
      <c r="I1066" s="3517">
        <f t="shared" si="173"/>
        <v>1</v>
      </c>
      <c r="J1066" s="667"/>
      <c r="K1066" s="3517">
        <f t="shared" si="174"/>
        <v>1</v>
      </c>
      <c r="L1066" s="667"/>
      <c r="M1066" s="3517">
        <f t="shared" si="175"/>
        <v>1</v>
      </c>
      <c r="N1066" s="667"/>
      <c r="O1066" s="3517">
        <f t="shared" si="176"/>
        <v>1</v>
      </c>
      <c r="P1066" s="667" t="s">
        <v>3552</v>
      </c>
      <c r="Q1066" s="3517">
        <f t="shared" si="177"/>
        <v>1.0149999999999999</v>
      </c>
      <c r="R1066" s="3518">
        <f t="shared" ca="1" si="178"/>
        <v>14403</v>
      </c>
      <c r="S1066" s="955">
        <f t="shared" ca="1" si="179"/>
        <v>56</v>
      </c>
    </row>
    <row r="1067" spans="1:19">
      <c r="A1067" s="3520" t="str">
        <f>面积表!D1062</f>
        <v>1318</v>
      </c>
      <c r="B1067" s="54">
        <f>面积表!E1062</f>
        <v>41.99</v>
      </c>
      <c r="C1067" s="3517">
        <f t="shared" si="170"/>
        <v>1</v>
      </c>
      <c r="D1067" s="2806" t="s">
        <v>4020</v>
      </c>
      <c r="E1067" s="3517">
        <f t="shared" si="171"/>
        <v>1</v>
      </c>
      <c r="F1067" s="667" t="s">
        <v>21</v>
      </c>
      <c r="G1067" s="3517">
        <f t="shared" si="172"/>
        <v>1</v>
      </c>
      <c r="H1067" s="667">
        <v>3</v>
      </c>
      <c r="I1067" s="3517">
        <f t="shared" si="173"/>
        <v>1</v>
      </c>
      <c r="J1067" s="667"/>
      <c r="K1067" s="3517">
        <f t="shared" si="174"/>
        <v>1</v>
      </c>
      <c r="L1067" s="667"/>
      <c r="M1067" s="3517">
        <f t="shared" si="175"/>
        <v>1</v>
      </c>
      <c r="N1067" s="667"/>
      <c r="O1067" s="3517">
        <f t="shared" si="176"/>
        <v>1</v>
      </c>
      <c r="P1067" s="667" t="s">
        <v>3552</v>
      </c>
      <c r="Q1067" s="3517">
        <f t="shared" si="177"/>
        <v>1.0149999999999999</v>
      </c>
      <c r="R1067" s="3518">
        <f t="shared" ca="1" si="178"/>
        <v>14403</v>
      </c>
      <c r="S1067" s="955">
        <f t="shared" ca="1" si="179"/>
        <v>60</v>
      </c>
    </row>
    <row r="1068" spans="1:19">
      <c r="A1068" s="3520" t="str">
        <f>面积表!D1063</f>
        <v>1319</v>
      </c>
      <c r="B1068" s="54">
        <f>面积表!E1063</f>
        <v>44.72</v>
      </c>
      <c r="C1068" s="3517">
        <f t="shared" si="170"/>
        <v>1</v>
      </c>
      <c r="D1068" s="2806" t="s">
        <v>4020</v>
      </c>
      <c r="E1068" s="3517">
        <f t="shared" si="171"/>
        <v>1</v>
      </c>
      <c r="F1068" s="667" t="s">
        <v>21</v>
      </c>
      <c r="G1068" s="3517">
        <f t="shared" si="172"/>
        <v>1</v>
      </c>
      <c r="H1068" s="667">
        <v>3</v>
      </c>
      <c r="I1068" s="3517">
        <f t="shared" si="173"/>
        <v>1</v>
      </c>
      <c r="J1068" s="667"/>
      <c r="K1068" s="3517">
        <f t="shared" si="174"/>
        <v>1</v>
      </c>
      <c r="L1068" s="667"/>
      <c r="M1068" s="3517">
        <f t="shared" si="175"/>
        <v>1</v>
      </c>
      <c r="N1068" s="667"/>
      <c r="O1068" s="3517">
        <f t="shared" si="176"/>
        <v>1</v>
      </c>
      <c r="P1068" s="667" t="s">
        <v>3552</v>
      </c>
      <c r="Q1068" s="3517">
        <f t="shared" si="177"/>
        <v>1.0149999999999999</v>
      </c>
      <c r="R1068" s="3518">
        <f t="shared" ca="1" si="178"/>
        <v>14403</v>
      </c>
      <c r="S1068" s="955">
        <f t="shared" ca="1" si="179"/>
        <v>64</v>
      </c>
    </row>
    <row r="1069" spans="1:19">
      <c r="A1069" s="3520" t="str">
        <f>面积表!D1064</f>
        <v>1320</v>
      </c>
      <c r="B1069" s="54">
        <f>面积表!E1064</f>
        <v>46.83</v>
      </c>
      <c r="C1069" s="3517">
        <f t="shared" si="170"/>
        <v>1</v>
      </c>
      <c r="D1069" s="2806" t="s">
        <v>4020</v>
      </c>
      <c r="E1069" s="3517">
        <f t="shared" si="171"/>
        <v>1</v>
      </c>
      <c r="F1069" s="667" t="s">
        <v>21</v>
      </c>
      <c r="G1069" s="3517">
        <f t="shared" si="172"/>
        <v>1</v>
      </c>
      <c r="H1069" s="667">
        <v>3</v>
      </c>
      <c r="I1069" s="3517">
        <f t="shared" si="173"/>
        <v>1</v>
      </c>
      <c r="J1069" s="667"/>
      <c r="K1069" s="3517">
        <f t="shared" si="174"/>
        <v>1</v>
      </c>
      <c r="L1069" s="667"/>
      <c r="M1069" s="3517">
        <f t="shared" si="175"/>
        <v>1</v>
      </c>
      <c r="N1069" s="667"/>
      <c r="O1069" s="3517">
        <f t="shared" si="176"/>
        <v>1</v>
      </c>
      <c r="P1069" s="667" t="s">
        <v>3552</v>
      </c>
      <c r="Q1069" s="3517">
        <f t="shared" si="177"/>
        <v>1.0149999999999999</v>
      </c>
      <c r="R1069" s="3518">
        <f t="shared" ca="1" si="178"/>
        <v>14403</v>
      </c>
      <c r="S1069" s="955">
        <f t="shared" ca="1" si="179"/>
        <v>67</v>
      </c>
    </row>
    <row r="1070" spans="1:19">
      <c r="A1070" s="3520" t="str">
        <f>面积表!D1065</f>
        <v>1321</v>
      </c>
      <c r="B1070" s="54">
        <f>面积表!E1065</f>
        <v>48.33</v>
      </c>
      <c r="C1070" s="3517">
        <f t="shared" si="170"/>
        <v>1</v>
      </c>
      <c r="D1070" s="2806" t="s">
        <v>4020</v>
      </c>
      <c r="E1070" s="3517">
        <f t="shared" si="171"/>
        <v>1</v>
      </c>
      <c r="F1070" s="667" t="s">
        <v>21</v>
      </c>
      <c r="G1070" s="3517">
        <f t="shared" si="172"/>
        <v>1</v>
      </c>
      <c r="H1070" s="667">
        <v>3</v>
      </c>
      <c r="I1070" s="3517">
        <f t="shared" si="173"/>
        <v>1</v>
      </c>
      <c r="J1070" s="667"/>
      <c r="K1070" s="3517">
        <f t="shared" si="174"/>
        <v>1</v>
      </c>
      <c r="L1070" s="667"/>
      <c r="M1070" s="3517">
        <f t="shared" si="175"/>
        <v>1</v>
      </c>
      <c r="N1070" s="667"/>
      <c r="O1070" s="3517">
        <f t="shared" si="176"/>
        <v>1</v>
      </c>
      <c r="P1070" s="667" t="s">
        <v>3552</v>
      </c>
      <c r="Q1070" s="3517">
        <f t="shared" si="177"/>
        <v>1.0149999999999999</v>
      </c>
      <c r="R1070" s="3518">
        <f t="shared" ca="1" si="178"/>
        <v>14403</v>
      </c>
      <c r="S1070" s="955">
        <f t="shared" ca="1" si="179"/>
        <v>70</v>
      </c>
    </row>
    <row r="1071" spans="1:19">
      <c r="A1071" s="3520" t="str">
        <f>面积表!D1066</f>
        <v>1322</v>
      </c>
      <c r="B1071" s="54">
        <f>面积表!E1066</f>
        <v>49.3</v>
      </c>
      <c r="C1071" s="3517">
        <f t="shared" si="170"/>
        <v>1</v>
      </c>
      <c r="D1071" s="2806" t="s">
        <v>4020</v>
      </c>
      <c r="E1071" s="3517">
        <f t="shared" si="171"/>
        <v>1</v>
      </c>
      <c r="F1071" s="667" t="s">
        <v>21</v>
      </c>
      <c r="G1071" s="3517">
        <f t="shared" si="172"/>
        <v>1</v>
      </c>
      <c r="H1071" s="667">
        <v>3</v>
      </c>
      <c r="I1071" s="3517">
        <f t="shared" si="173"/>
        <v>1</v>
      </c>
      <c r="J1071" s="667"/>
      <c r="K1071" s="3517">
        <f t="shared" si="174"/>
        <v>1</v>
      </c>
      <c r="L1071" s="667"/>
      <c r="M1071" s="3517">
        <f t="shared" si="175"/>
        <v>1</v>
      </c>
      <c r="N1071" s="667"/>
      <c r="O1071" s="3517">
        <f t="shared" si="176"/>
        <v>1</v>
      </c>
      <c r="P1071" s="667" t="s">
        <v>3552</v>
      </c>
      <c r="Q1071" s="3517">
        <f t="shared" si="177"/>
        <v>1.0149999999999999</v>
      </c>
      <c r="R1071" s="3518">
        <f t="shared" ca="1" si="178"/>
        <v>14403</v>
      </c>
      <c r="S1071" s="955">
        <f t="shared" ca="1" si="179"/>
        <v>71</v>
      </c>
    </row>
    <row r="1072" spans="1:19">
      <c r="A1072" s="3520" t="str">
        <f>面积表!D1067</f>
        <v>1323</v>
      </c>
      <c r="B1072" s="54">
        <f>面积表!E1067</f>
        <v>49.59</v>
      </c>
      <c r="C1072" s="3517">
        <f t="shared" si="170"/>
        <v>1</v>
      </c>
      <c r="D1072" s="2806" t="s">
        <v>4020</v>
      </c>
      <c r="E1072" s="3517">
        <f t="shared" si="171"/>
        <v>1</v>
      </c>
      <c r="F1072" s="667" t="s">
        <v>21</v>
      </c>
      <c r="G1072" s="3517">
        <f t="shared" si="172"/>
        <v>1</v>
      </c>
      <c r="H1072" s="667">
        <v>3</v>
      </c>
      <c r="I1072" s="3517">
        <f t="shared" si="173"/>
        <v>1</v>
      </c>
      <c r="J1072" s="667"/>
      <c r="K1072" s="3517">
        <f t="shared" si="174"/>
        <v>1</v>
      </c>
      <c r="L1072" s="667"/>
      <c r="M1072" s="3517">
        <f t="shared" si="175"/>
        <v>1</v>
      </c>
      <c r="N1072" s="667"/>
      <c r="O1072" s="3517">
        <f t="shared" si="176"/>
        <v>1</v>
      </c>
      <c r="P1072" s="667" t="s">
        <v>3552</v>
      </c>
      <c r="Q1072" s="3517">
        <f t="shared" si="177"/>
        <v>1.0149999999999999</v>
      </c>
      <c r="R1072" s="3518">
        <f t="shared" ca="1" si="178"/>
        <v>14403</v>
      </c>
      <c r="S1072" s="955">
        <f t="shared" ca="1" si="179"/>
        <v>71</v>
      </c>
    </row>
    <row r="1073" spans="1:19">
      <c r="A1073" s="3520" t="str">
        <f>面积表!D1068</f>
        <v>1324</v>
      </c>
      <c r="B1073" s="54">
        <f>面积表!E1068</f>
        <v>49.28</v>
      </c>
      <c r="C1073" s="3517">
        <f t="shared" si="170"/>
        <v>1</v>
      </c>
      <c r="D1073" s="2806" t="s">
        <v>4020</v>
      </c>
      <c r="E1073" s="3517">
        <f t="shared" si="171"/>
        <v>1</v>
      </c>
      <c r="F1073" s="667" t="s">
        <v>21</v>
      </c>
      <c r="G1073" s="3517">
        <f t="shared" si="172"/>
        <v>1</v>
      </c>
      <c r="H1073" s="667">
        <v>3</v>
      </c>
      <c r="I1073" s="3517">
        <f t="shared" si="173"/>
        <v>1</v>
      </c>
      <c r="J1073" s="667"/>
      <c r="K1073" s="3517">
        <f t="shared" si="174"/>
        <v>1</v>
      </c>
      <c r="L1073" s="667"/>
      <c r="M1073" s="3517">
        <f t="shared" si="175"/>
        <v>1</v>
      </c>
      <c r="N1073" s="667"/>
      <c r="O1073" s="3517">
        <f t="shared" si="176"/>
        <v>1</v>
      </c>
      <c r="P1073" s="667" t="s">
        <v>3552</v>
      </c>
      <c r="Q1073" s="3517">
        <f t="shared" si="177"/>
        <v>1.0149999999999999</v>
      </c>
      <c r="R1073" s="3518">
        <f t="shared" ca="1" si="178"/>
        <v>14403</v>
      </c>
      <c r="S1073" s="955">
        <f t="shared" ca="1" si="179"/>
        <v>71</v>
      </c>
    </row>
    <row r="1074" spans="1:19">
      <c r="A1074" s="3520" t="str">
        <f>面积表!D1069</f>
        <v>1325</v>
      </c>
      <c r="B1074" s="54">
        <f>面积表!E1069</f>
        <v>48.41</v>
      </c>
      <c r="C1074" s="3517">
        <f t="shared" si="170"/>
        <v>1</v>
      </c>
      <c r="D1074" s="2806" t="s">
        <v>4020</v>
      </c>
      <c r="E1074" s="3517">
        <f t="shared" si="171"/>
        <v>1</v>
      </c>
      <c r="F1074" s="667" t="s">
        <v>21</v>
      </c>
      <c r="G1074" s="3517">
        <f t="shared" si="172"/>
        <v>1</v>
      </c>
      <c r="H1074" s="667">
        <v>3</v>
      </c>
      <c r="I1074" s="3517">
        <f t="shared" si="173"/>
        <v>1</v>
      </c>
      <c r="J1074" s="667"/>
      <c r="K1074" s="3517">
        <f t="shared" si="174"/>
        <v>1</v>
      </c>
      <c r="L1074" s="667"/>
      <c r="M1074" s="3517">
        <f t="shared" si="175"/>
        <v>1</v>
      </c>
      <c r="N1074" s="667"/>
      <c r="O1074" s="3517">
        <f t="shared" si="176"/>
        <v>1</v>
      </c>
      <c r="P1074" s="667" t="s">
        <v>3552</v>
      </c>
      <c r="Q1074" s="3517">
        <f t="shared" si="177"/>
        <v>1.0149999999999999</v>
      </c>
      <c r="R1074" s="3518">
        <f t="shared" ca="1" si="178"/>
        <v>14403</v>
      </c>
      <c r="S1074" s="955">
        <f t="shared" ca="1" si="179"/>
        <v>70</v>
      </c>
    </row>
    <row r="1075" spans="1:19">
      <c r="A1075" s="3520" t="str">
        <f>面积表!D1070</f>
        <v>1326</v>
      </c>
      <c r="B1075" s="54">
        <f>面积表!E1070</f>
        <v>47.44</v>
      </c>
      <c r="C1075" s="3517">
        <f t="shared" si="170"/>
        <v>1</v>
      </c>
      <c r="D1075" s="2806" t="s">
        <v>4020</v>
      </c>
      <c r="E1075" s="3517">
        <f t="shared" si="171"/>
        <v>1</v>
      </c>
      <c r="F1075" s="667" t="s">
        <v>21</v>
      </c>
      <c r="G1075" s="3517">
        <f t="shared" si="172"/>
        <v>1</v>
      </c>
      <c r="H1075" s="667">
        <v>3</v>
      </c>
      <c r="I1075" s="3517">
        <f t="shared" si="173"/>
        <v>1</v>
      </c>
      <c r="J1075" s="667"/>
      <c r="K1075" s="3517">
        <f t="shared" si="174"/>
        <v>1</v>
      </c>
      <c r="L1075" s="667"/>
      <c r="M1075" s="3517">
        <f t="shared" si="175"/>
        <v>1</v>
      </c>
      <c r="N1075" s="667"/>
      <c r="O1075" s="3517">
        <f t="shared" si="176"/>
        <v>1</v>
      </c>
      <c r="P1075" s="667" t="s">
        <v>3552</v>
      </c>
      <c r="Q1075" s="3517">
        <f t="shared" si="177"/>
        <v>1.0149999999999999</v>
      </c>
      <c r="R1075" s="3518">
        <f t="shared" ca="1" si="178"/>
        <v>14403</v>
      </c>
      <c r="S1075" s="955">
        <f t="shared" ca="1" si="179"/>
        <v>68</v>
      </c>
    </row>
    <row r="1076" spans="1:19">
      <c r="A1076" s="3520" t="str">
        <f>面积表!D1071</f>
        <v>1401</v>
      </c>
      <c r="B1076" s="54">
        <f>面积表!E1071</f>
        <v>52.2</v>
      </c>
      <c r="C1076" s="3517">
        <f t="shared" si="170"/>
        <v>1</v>
      </c>
      <c r="D1076" s="2806" t="s">
        <v>4020</v>
      </c>
      <c r="E1076" s="3517">
        <f t="shared" si="171"/>
        <v>1</v>
      </c>
      <c r="F1076" s="667" t="s">
        <v>21</v>
      </c>
      <c r="G1076" s="3517">
        <f t="shared" si="172"/>
        <v>1</v>
      </c>
      <c r="H1076" s="667">
        <v>3</v>
      </c>
      <c r="I1076" s="3517">
        <f t="shared" si="173"/>
        <v>1</v>
      </c>
      <c r="J1076" s="667"/>
      <c r="K1076" s="3517">
        <f t="shared" si="174"/>
        <v>1</v>
      </c>
      <c r="L1076" s="667"/>
      <c r="M1076" s="3517">
        <f t="shared" si="175"/>
        <v>1</v>
      </c>
      <c r="N1076" s="667"/>
      <c r="O1076" s="3517">
        <f t="shared" si="176"/>
        <v>1</v>
      </c>
      <c r="P1076" s="667" t="s">
        <v>3552</v>
      </c>
      <c r="Q1076" s="3517">
        <f t="shared" si="177"/>
        <v>1.0149999999999999</v>
      </c>
      <c r="R1076" s="3518">
        <f t="shared" ca="1" si="178"/>
        <v>14403</v>
      </c>
      <c r="S1076" s="955">
        <f t="shared" ca="1" si="179"/>
        <v>75</v>
      </c>
    </row>
    <row r="1077" spans="1:19">
      <c r="A1077" s="3520" t="str">
        <f>面积表!D1072</f>
        <v>1402</v>
      </c>
      <c r="B1077" s="54">
        <f>面积表!E1072</f>
        <v>50.33</v>
      </c>
      <c r="C1077" s="3517">
        <f t="shared" si="170"/>
        <v>1</v>
      </c>
      <c r="D1077" s="2806" t="s">
        <v>4020</v>
      </c>
      <c r="E1077" s="3517">
        <f t="shared" si="171"/>
        <v>1</v>
      </c>
      <c r="F1077" s="667" t="s">
        <v>21</v>
      </c>
      <c r="G1077" s="3517">
        <f t="shared" si="172"/>
        <v>1</v>
      </c>
      <c r="H1077" s="667">
        <v>3</v>
      </c>
      <c r="I1077" s="3517">
        <f t="shared" si="173"/>
        <v>1</v>
      </c>
      <c r="J1077" s="667"/>
      <c r="K1077" s="3517">
        <f t="shared" si="174"/>
        <v>1</v>
      </c>
      <c r="L1077" s="667"/>
      <c r="M1077" s="3517">
        <f t="shared" si="175"/>
        <v>1</v>
      </c>
      <c r="N1077" s="667"/>
      <c r="O1077" s="3517">
        <f t="shared" si="176"/>
        <v>1</v>
      </c>
      <c r="P1077" s="667" t="s">
        <v>3552</v>
      </c>
      <c r="Q1077" s="3517">
        <f t="shared" si="177"/>
        <v>1.0149999999999999</v>
      </c>
      <c r="R1077" s="3518">
        <f t="shared" ca="1" si="178"/>
        <v>14403</v>
      </c>
      <c r="S1077" s="955">
        <f t="shared" ca="1" si="179"/>
        <v>72</v>
      </c>
    </row>
    <row r="1078" spans="1:19">
      <c r="A1078" s="3520" t="str">
        <f>面积表!D1073</f>
        <v>1403</v>
      </c>
      <c r="B1078" s="54">
        <f>面积表!E1073</f>
        <v>50.33</v>
      </c>
      <c r="C1078" s="3517">
        <f t="shared" si="170"/>
        <v>1</v>
      </c>
      <c r="D1078" s="2806" t="s">
        <v>4020</v>
      </c>
      <c r="E1078" s="3517">
        <f t="shared" si="171"/>
        <v>1</v>
      </c>
      <c r="F1078" s="667" t="s">
        <v>21</v>
      </c>
      <c r="G1078" s="3517">
        <f t="shared" si="172"/>
        <v>1</v>
      </c>
      <c r="H1078" s="667">
        <v>3</v>
      </c>
      <c r="I1078" s="3517">
        <f t="shared" si="173"/>
        <v>1</v>
      </c>
      <c r="J1078" s="667"/>
      <c r="K1078" s="3517">
        <f t="shared" si="174"/>
        <v>1</v>
      </c>
      <c r="L1078" s="667"/>
      <c r="M1078" s="3517">
        <f t="shared" si="175"/>
        <v>1</v>
      </c>
      <c r="N1078" s="667"/>
      <c r="O1078" s="3517">
        <f t="shared" si="176"/>
        <v>1</v>
      </c>
      <c r="P1078" s="667" t="s">
        <v>3552</v>
      </c>
      <c r="Q1078" s="3517">
        <f t="shared" si="177"/>
        <v>1.0149999999999999</v>
      </c>
      <c r="R1078" s="3518">
        <f t="shared" ca="1" si="178"/>
        <v>14403</v>
      </c>
      <c r="S1078" s="955">
        <f t="shared" ca="1" si="179"/>
        <v>72</v>
      </c>
    </row>
    <row r="1079" spans="1:19">
      <c r="A1079" s="3520" t="str">
        <f>面积表!D1074</f>
        <v>1404</v>
      </c>
      <c r="B1079" s="54">
        <f>面积表!E1074</f>
        <v>50.33</v>
      </c>
      <c r="C1079" s="3517">
        <f t="shared" si="170"/>
        <v>1</v>
      </c>
      <c r="D1079" s="2806" t="s">
        <v>4020</v>
      </c>
      <c r="E1079" s="3517">
        <f t="shared" si="171"/>
        <v>1</v>
      </c>
      <c r="F1079" s="667" t="s">
        <v>21</v>
      </c>
      <c r="G1079" s="3517">
        <f t="shared" si="172"/>
        <v>1</v>
      </c>
      <c r="H1079" s="667">
        <v>3</v>
      </c>
      <c r="I1079" s="3517">
        <f t="shared" si="173"/>
        <v>1</v>
      </c>
      <c r="J1079" s="667"/>
      <c r="K1079" s="3517">
        <f t="shared" si="174"/>
        <v>1</v>
      </c>
      <c r="L1079" s="667"/>
      <c r="M1079" s="3517">
        <f t="shared" si="175"/>
        <v>1</v>
      </c>
      <c r="N1079" s="667"/>
      <c r="O1079" s="3517">
        <f t="shared" si="176"/>
        <v>1</v>
      </c>
      <c r="P1079" s="667" t="s">
        <v>3552</v>
      </c>
      <c r="Q1079" s="3517">
        <f t="shared" si="177"/>
        <v>1.0149999999999999</v>
      </c>
      <c r="R1079" s="3518">
        <f t="shared" ca="1" si="178"/>
        <v>14403</v>
      </c>
      <c r="S1079" s="955">
        <f t="shared" ca="1" si="179"/>
        <v>72</v>
      </c>
    </row>
    <row r="1080" spans="1:19">
      <c r="A1080" s="3520" t="str">
        <f>面积表!D1075</f>
        <v>1405</v>
      </c>
      <c r="B1080" s="54">
        <f>面积表!E1075</f>
        <v>50.33</v>
      </c>
      <c r="C1080" s="3517">
        <f t="shared" si="170"/>
        <v>1</v>
      </c>
      <c r="D1080" s="2806" t="s">
        <v>4020</v>
      </c>
      <c r="E1080" s="3517">
        <f t="shared" si="171"/>
        <v>1</v>
      </c>
      <c r="F1080" s="667" t="s">
        <v>21</v>
      </c>
      <c r="G1080" s="3517">
        <f t="shared" si="172"/>
        <v>1</v>
      </c>
      <c r="H1080" s="667">
        <v>3</v>
      </c>
      <c r="I1080" s="3517">
        <f t="shared" si="173"/>
        <v>1</v>
      </c>
      <c r="J1080" s="667"/>
      <c r="K1080" s="3517">
        <f t="shared" si="174"/>
        <v>1</v>
      </c>
      <c r="L1080" s="667"/>
      <c r="M1080" s="3517">
        <f t="shared" si="175"/>
        <v>1</v>
      </c>
      <c r="N1080" s="667"/>
      <c r="O1080" s="3517">
        <f t="shared" si="176"/>
        <v>1</v>
      </c>
      <c r="P1080" s="667" t="s">
        <v>3552</v>
      </c>
      <c r="Q1080" s="3517">
        <f t="shared" si="177"/>
        <v>1.0149999999999999</v>
      </c>
      <c r="R1080" s="3518">
        <f t="shared" ca="1" si="178"/>
        <v>14403</v>
      </c>
      <c r="S1080" s="955">
        <f t="shared" ca="1" si="179"/>
        <v>72</v>
      </c>
    </row>
    <row r="1081" spans="1:19">
      <c r="A1081" s="3520" t="str">
        <f>面积表!D1076</f>
        <v>1406</v>
      </c>
      <c r="B1081" s="54">
        <f>面积表!E1076</f>
        <v>50.33</v>
      </c>
      <c r="C1081" s="3517">
        <f t="shared" si="170"/>
        <v>1</v>
      </c>
      <c r="D1081" s="2806" t="s">
        <v>4020</v>
      </c>
      <c r="E1081" s="3517">
        <f t="shared" si="171"/>
        <v>1</v>
      </c>
      <c r="F1081" s="667" t="s">
        <v>21</v>
      </c>
      <c r="G1081" s="3517">
        <f t="shared" si="172"/>
        <v>1</v>
      </c>
      <c r="H1081" s="667">
        <v>3</v>
      </c>
      <c r="I1081" s="3517">
        <f t="shared" si="173"/>
        <v>1</v>
      </c>
      <c r="J1081" s="667"/>
      <c r="K1081" s="3517">
        <f t="shared" si="174"/>
        <v>1</v>
      </c>
      <c r="L1081" s="667"/>
      <c r="M1081" s="3517">
        <f t="shared" si="175"/>
        <v>1</v>
      </c>
      <c r="N1081" s="667"/>
      <c r="O1081" s="3517">
        <f t="shared" si="176"/>
        <v>1</v>
      </c>
      <c r="P1081" s="667" t="s">
        <v>3552</v>
      </c>
      <c r="Q1081" s="3517">
        <f t="shared" si="177"/>
        <v>1.0149999999999999</v>
      </c>
      <c r="R1081" s="3518">
        <f t="shared" ca="1" si="178"/>
        <v>14403</v>
      </c>
      <c r="S1081" s="955">
        <f t="shared" ca="1" si="179"/>
        <v>72</v>
      </c>
    </row>
    <row r="1082" spans="1:19">
      <c r="A1082" s="3520" t="str">
        <f>面积表!D1077</f>
        <v>1407</v>
      </c>
      <c r="B1082" s="54">
        <f>面积表!E1077</f>
        <v>50.33</v>
      </c>
      <c r="C1082" s="3517">
        <f t="shared" si="170"/>
        <v>1</v>
      </c>
      <c r="D1082" s="2806" t="s">
        <v>4020</v>
      </c>
      <c r="E1082" s="3517">
        <f t="shared" si="171"/>
        <v>1</v>
      </c>
      <c r="F1082" s="667" t="s">
        <v>21</v>
      </c>
      <c r="G1082" s="3517">
        <f t="shared" si="172"/>
        <v>1</v>
      </c>
      <c r="H1082" s="667">
        <v>3</v>
      </c>
      <c r="I1082" s="3517">
        <f t="shared" si="173"/>
        <v>1</v>
      </c>
      <c r="J1082" s="667"/>
      <c r="K1082" s="3517">
        <f t="shared" si="174"/>
        <v>1</v>
      </c>
      <c r="L1082" s="667"/>
      <c r="M1082" s="3517">
        <f t="shared" si="175"/>
        <v>1</v>
      </c>
      <c r="N1082" s="667"/>
      <c r="O1082" s="3517">
        <f t="shared" si="176"/>
        <v>1</v>
      </c>
      <c r="P1082" s="667" t="s">
        <v>3552</v>
      </c>
      <c r="Q1082" s="3517">
        <f t="shared" si="177"/>
        <v>1.0149999999999999</v>
      </c>
      <c r="R1082" s="3518">
        <f t="shared" ca="1" si="178"/>
        <v>14403</v>
      </c>
      <c r="S1082" s="955">
        <f t="shared" ca="1" si="179"/>
        <v>72</v>
      </c>
    </row>
    <row r="1083" spans="1:19">
      <c r="A1083" s="3520" t="str">
        <f>面积表!D1078</f>
        <v>1408</v>
      </c>
      <c r="B1083" s="54">
        <f>面积表!E1078</f>
        <v>50.33</v>
      </c>
      <c r="C1083" s="3517">
        <f t="shared" si="170"/>
        <v>1</v>
      </c>
      <c r="D1083" s="2806" t="s">
        <v>4020</v>
      </c>
      <c r="E1083" s="3517">
        <f t="shared" si="171"/>
        <v>1</v>
      </c>
      <c r="F1083" s="667" t="s">
        <v>21</v>
      </c>
      <c r="G1083" s="3517">
        <f t="shared" si="172"/>
        <v>1</v>
      </c>
      <c r="H1083" s="667">
        <v>3</v>
      </c>
      <c r="I1083" s="3517">
        <f t="shared" si="173"/>
        <v>1</v>
      </c>
      <c r="J1083" s="667"/>
      <c r="K1083" s="3517">
        <f t="shared" si="174"/>
        <v>1</v>
      </c>
      <c r="L1083" s="667"/>
      <c r="M1083" s="3517">
        <f t="shared" si="175"/>
        <v>1</v>
      </c>
      <c r="N1083" s="667"/>
      <c r="O1083" s="3517">
        <f t="shared" si="176"/>
        <v>1</v>
      </c>
      <c r="P1083" s="667" t="s">
        <v>3552</v>
      </c>
      <c r="Q1083" s="3517">
        <f t="shared" si="177"/>
        <v>1.0149999999999999</v>
      </c>
      <c r="R1083" s="3518">
        <f t="shared" ca="1" si="178"/>
        <v>14403</v>
      </c>
      <c r="S1083" s="955">
        <f t="shared" ca="1" si="179"/>
        <v>72</v>
      </c>
    </row>
    <row r="1084" spans="1:19">
      <c r="A1084" s="3520" t="str">
        <f>面积表!D1079</f>
        <v>1409</v>
      </c>
      <c r="B1084" s="54">
        <f>面积表!E1079</f>
        <v>50.33</v>
      </c>
      <c r="C1084" s="3517">
        <f t="shared" si="170"/>
        <v>1</v>
      </c>
      <c r="D1084" s="2806" t="s">
        <v>4020</v>
      </c>
      <c r="E1084" s="3517">
        <f t="shared" si="171"/>
        <v>1</v>
      </c>
      <c r="F1084" s="667" t="s">
        <v>21</v>
      </c>
      <c r="G1084" s="3517">
        <f t="shared" si="172"/>
        <v>1</v>
      </c>
      <c r="H1084" s="667">
        <v>3</v>
      </c>
      <c r="I1084" s="3517">
        <f t="shared" si="173"/>
        <v>1</v>
      </c>
      <c r="J1084" s="667"/>
      <c r="K1084" s="3517">
        <f t="shared" si="174"/>
        <v>1</v>
      </c>
      <c r="L1084" s="667"/>
      <c r="M1084" s="3517">
        <f t="shared" si="175"/>
        <v>1</v>
      </c>
      <c r="N1084" s="667"/>
      <c r="O1084" s="3517">
        <f t="shared" si="176"/>
        <v>1</v>
      </c>
      <c r="P1084" s="667" t="s">
        <v>3552</v>
      </c>
      <c r="Q1084" s="3517">
        <f t="shared" si="177"/>
        <v>1.0149999999999999</v>
      </c>
      <c r="R1084" s="3518">
        <f t="shared" ca="1" si="178"/>
        <v>14403</v>
      </c>
      <c r="S1084" s="955">
        <f t="shared" ca="1" si="179"/>
        <v>72</v>
      </c>
    </row>
    <row r="1085" spans="1:19">
      <c r="A1085" s="3520" t="str">
        <f>面积表!D1080</f>
        <v>1410</v>
      </c>
      <c r="B1085" s="54">
        <f>面积表!E1080</f>
        <v>50.33</v>
      </c>
      <c r="C1085" s="3517">
        <f t="shared" si="170"/>
        <v>1</v>
      </c>
      <c r="D1085" s="2806" t="s">
        <v>4020</v>
      </c>
      <c r="E1085" s="3517">
        <f t="shared" si="171"/>
        <v>1</v>
      </c>
      <c r="F1085" s="667" t="s">
        <v>21</v>
      </c>
      <c r="G1085" s="3517">
        <f t="shared" si="172"/>
        <v>1</v>
      </c>
      <c r="H1085" s="667">
        <v>3</v>
      </c>
      <c r="I1085" s="3517">
        <f t="shared" si="173"/>
        <v>1</v>
      </c>
      <c r="J1085" s="667"/>
      <c r="K1085" s="3517">
        <f t="shared" si="174"/>
        <v>1</v>
      </c>
      <c r="L1085" s="667"/>
      <c r="M1085" s="3517">
        <f t="shared" si="175"/>
        <v>1</v>
      </c>
      <c r="N1085" s="667"/>
      <c r="O1085" s="3517">
        <f t="shared" si="176"/>
        <v>1</v>
      </c>
      <c r="P1085" s="667" t="s">
        <v>3552</v>
      </c>
      <c r="Q1085" s="3517">
        <f t="shared" si="177"/>
        <v>1.0149999999999999</v>
      </c>
      <c r="R1085" s="3518">
        <f t="shared" ca="1" si="178"/>
        <v>14403</v>
      </c>
      <c r="S1085" s="955">
        <f t="shared" ca="1" si="179"/>
        <v>72</v>
      </c>
    </row>
    <row r="1086" spans="1:19">
      <c r="A1086" s="3520" t="str">
        <f>面积表!D1081</f>
        <v>1411</v>
      </c>
      <c r="B1086" s="54">
        <f>面积表!E1081</f>
        <v>50.33</v>
      </c>
      <c r="C1086" s="3517">
        <f t="shared" si="170"/>
        <v>1</v>
      </c>
      <c r="D1086" s="2806" t="s">
        <v>4020</v>
      </c>
      <c r="E1086" s="3517">
        <f t="shared" si="171"/>
        <v>1</v>
      </c>
      <c r="F1086" s="667" t="s">
        <v>21</v>
      </c>
      <c r="G1086" s="3517">
        <f t="shared" si="172"/>
        <v>1</v>
      </c>
      <c r="H1086" s="667">
        <v>3</v>
      </c>
      <c r="I1086" s="3517">
        <f t="shared" si="173"/>
        <v>1</v>
      </c>
      <c r="J1086" s="667"/>
      <c r="K1086" s="3517">
        <f t="shared" si="174"/>
        <v>1</v>
      </c>
      <c r="L1086" s="667"/>
      <c r="M1086" s="3517">
        <f t="shared" si="175"/>
        <v>1</v>
      </c>
      <c r="N1086" s="667"/>
      <c r="O1086" s="3517">
        <f t="shared" si="176"/>
        <v>1</v>
      </c>
      <c r="P1086" s="667" t="s">
        <v>3552</v>
      </c>
      <c r="Q1086" s="3517">
        <f t="shared" si="177"/>
        <v>1.0149999999999999</v>
      </c>
      <c r="R1086" s="3518">
        <f t="shared" ca="1" si="178"/>
        <v>14403</v>
      </c>
      <c r="S1086" s="955">
        <f t="shared" ca="1" si="179"/>
        <v>72</v>
      </c>
    </row>
    <row r="1087" spans="1:19">
      <c r="A1087" s="3520" t="str">
        <f>面积表!D1082</f>
        <v>1412</v>
      </c>
      <c r="B1087" s="54">
        <f>面积表!E1082</f>
        <v>50.33</v>
      </c>
      <c r="C1087" s="3517">
        <f t="shared" si="170"/>
        <v>1</v>
      </c>
      <c r="D1087" s="2806" t="s">
        <v>4020</v>
      </c>
      <c r="E1087" s="3517">
        <f t="shared" si="171"/>
        <v>1</v>
      </c>
      <c r="F1087" s="667" t="s">
        <v>21</v>
      </c>
      <c r="G1087" s="3517">
        <f t="shared" si="172"/>
        <v>1</v>
      </c>
      <c r="H1087" s="667">
        <v>3</v>
      </c>
      <c r="I1087" s="3517">
        <f t="shared" si="173"/>
        <v>1</v>
      </c>
      <c r="J1087" s="667"/>
      <c r="K1087" s="3517">
        <f t="shared" si="174"/>
        <v>1</v>
      </c>
      <c r="L1087" s="667"/>
      <c r="M1087" s="3517">
        <f t="shared" si="175"/>
        <v>1</v>
      </c>
      <c r="N1087" s="667"/>
      <c r="O1087" s="3517">
        <f t="shared" si="176"/>
        <v>1</v>
      </c>
      <c r="P1087" s="667" t="s">
        <v>3552</v>
      </c>
      <c r="Q1087" s="3517">
        <f t="shared" si="177"/>
        <v>1.0149999999999999</v>
      </c>
      <c r="R1087" s="3518">
        <f t="shared" ca="1" si="178"/>
        <v>14403</v>
      </c>
      <c r="S1087" s="955">
        <f t="shared" ca="1" si="179"/>
        <v>72</v>
      </c>
    </row>
    <row r="1088" spans="1:19">
      <c r="A1088" s="3520" t="str">
        <f>面积表!D1083</f>
        <v>1413</v>
      </c>
      <c r="B1088" s="54">
        <f>面积表!E1083</f>
        <v>50.33</v>
      </c>
      <c r="C1088" s="3517">
        <f t="shared" si="170"/>
        <v>1</v>
      </c>
      <c r="D1088" s="2806" t="s">
        <v>4020</v>
      </c>
      <c r="E1088" s="3517">
        <f t="shared" si="171"/>
        <v>1</v>
      </c>
      <c r="F1088" s="667" t="s">
        <v>21</v>
      </c>
      <c r="G1088" s="3517">
        <f t="shared" si="172"/>
        <v>1</v>
      </c>
      <c r="H1088" s="667">
        <v>3</v>
      </c>
      <c r="I1088" s="3517">
        <f t="shared" si="173"/>
        <v>1</v>
      </c>
      <c r="J1088" s="667"/>
      <c r="K1088" s="3517">
        <f t="shared" si="174"/>
        <v>1</v>
      </c>
      <c r="L1088" s="667"/>
      <c r="M1088" s="3517">
        <f t="shared" si="175"/>
        <v>1</v>
      </c>
      <c r="N1088" s="667"/>
      <c r="O1088" s="3517">
        <f t="shared" si="176"/>
        <v>1</v>
      </c>
      <c r="P1088" s="667" t="s">
        <v>3552</v>
      </c>
      <c r="Q1088" s="3517">
        <f t="shared" si="177"/>
        <v>1.0149999999999999</v>
      </c>
      <c r="R1088" s="3518">
        <f t="shared" ca="1" si="178"/>
        <v>14403</v>
      </c>
      <c r="S1088" s="955">
        <f t="shared" ca="1" si="179"/>
        <v>72</v>
      </c>
    </row>
    <row r="1089" spans="1:19">
      <c r="A1089" s="3520" t="str">
        <f>面积表!D1084</f>
        <v>1414</v>
      </c>
      <c r="B1089" s="54">
        <f>面积表!E1084</f>
        <v>50.33</v>
      </c>
      <c r="C1089" s="3517">
        <f t="shared" si="170"/>
        <v>1</v>
      </c>
      <c r="D1089" s="2806" t="s">
        <v>4020</v>
      </c>
      <c r="E1089" s="3517">
        <f t="shared" si="171"/>
        <v>1</v>
      </c>
      <c r="F1089" s="667" t="s">
        <v>21</v>
      </c>
      <c r="G1089" s="3517">
        <f t="shared" si="172"/>
        <v>1</v>
      </c>
      <c r="H1089" s="667">
        <v>3</v>
      </c>
      <c r="I1089" s="3517">
        <f t="shared" si="173"/>
        <v>1</v>
      </c>
      <c r="J1089" s="667"/>
      <c r="K1089" s="3517">
        <f t="shared" si="174"/>
        <v>1</v>
      </c>
      <c r="L1089" s="667"/>
      <c r="M1089" s="3517">
        <f t="shared" si="175"/>
        <v>1</v>
      </c>
      <c r="N1089" s="667"/>
      <c r="O1089" s="3517">
        <f t="shared" si="176"/>
        <v>1</v>
      </c>
      <c r="P1089" s="667" t="s">
        <v>3552</v>
      </c>
      <c r="Q1089" s="3517">
        <f t="shared" si="177"/>
        <v>1.0149999999999999</v>
      </c>
      <c r="R1089" s="3518">
        <f t="shared" ca="1" si="178"/>
        <v>14403</v>
      </c>
      <c r="S1089" s="955">
        <f t="shared" ca="1" si="179"/>
        <v>72</v>
      </c>
    </row>
    <row r="1090" spans="1:19">
      <c r="A1090" s="3520" t="str">
        <f>面积表!D1085</f>
        <v>1415</v>
      </c>
      <c r="B1090" s="54">
        <f>面积表!E1085</f>
        <v>50.33</v>
      </c>
      <c r="C1090" s="3517">
        <f t="shared" si="170"/>
        <v>1</v>
      </c>
      <c r="D1090" s="2806" t="s">
        <v>4020</v>
      </c>
      <c r="E1090" s="3517">
        <f t="shared" si="171"/>
        <v>1</v>
      </c>
      <c r="F1090" s="667" t="s">
        <v>21</v>
      </c>
      <c r="G1090" s="3517">
        <f t="shared" si="172"/>
        <v>1</v>
      </c>
      <c r="H1090" s="667">
        <v>3</v>
      </c>
      <c r="I1090" s="3517">
        <f t="shared" si="173"/>
        <v>1</v>
      </c>
      <c r="J1090" s="667"/>
      <c r="K1090" s="3517">
        <f t="shared" si="174"/>
        <v>1</v>
      </c>
      <c r="L1090" s="667"/>
      <c r="M1090" s="3517">
        <f t="shared" si="175"/>
        <v>1</v>
      </c>
      <c r="N1090" s="667"/>
      <c r="O1090" s="3517">
        <f t="shared" si="176"/>
        <v>1</v>
      </c>
      <c r="P1090" s="667" t="s">
        <v>3552</v>
      </c>
      <c r="Q1090" s="3517">
        <f t="shared" si="177"/>
        <v>1.0149999999999999</v>
      </c>
      <c r="R1090" s="3518">
        <f t="shared" ca="1" si="178"/>
        <v>14403</v>
      </c>
      <c r="S1090" s="955">
        <f t="shared" ca="1" si="179"/>
        <v>72</v>
      </c>
    </row>
    <row r="1091" spans="1:19">
      <c r="A1091" s="3520" t="str">
        <f>面积表!D1086</f>
        <v>1416</v>
      </c>
      <c r="B1091" s="54">
        <f>面积表!E1086</f>
        <v>69.77</v>
      </c>
      <c r="C1091" s="3517">
        <f t="shared" si="170"/>
        <v>1.01</v>
      </c>
      <c r="D1091" s="2806" t="s">
        <v>4020</v>
      </c>
      <c r="E1091" s="3517">
        <f t="shared" si="171"/>
        <v>1</v>
      </c>
      <c r="F1091" s="667" t="s">
        <v>21</v>
      </c>
      <c r="G1091" s="3517">
        <f t="shared" si="172"/>
        <v>1</v>
      </c>
      <c r="H1091" s="667">
        <v>3</v>
      </c>
      <c r="I1091" s="3517">
        <f t="shared" si="173"/>
        <v>1</v>
      </c>
      <c r="J1091" s="667"/>
      <c r="K1091" s="3517">
        <f t="shared" si="174"/>
        <v>1</v>
      </c>
      <c r="L1091" s="667"/>
      <c r="M1091" s="3517">
        <f t="shared" si="175"/>
        <v>1</v>
      </c>
      <c r="N1091" s="667"/>
      <c r="O1091" s="3517">
        <f t="shared" si="176"/>
        <v>1</v>
      </c>
      <c r="P1091" s="667" t="s">
        <v>3552</v>
      </c>
      <c r="Q1091" s="3517">
        <f t="shared" si="177"/>
        <v>1.0149999999999999</v>
      </c>
      <c r="R1091" s="3518">
        <f t="shared" ca="1" si="178"/>
        <v>14547</v>
      </c>
      <c r="S1091" s="955">
        <f t="shared" ca="1" si="179"/>
        <v>101</v>
      </c>
    </row>
    <row r="1092" spans="1:19">
      <c r="A1092" s="3520" t="str">
        <f>面积表!D1087</f>
        <v>1417</v>
      </c>
      <c r="B1092" s="54">
        <f>面积表!E1087</f>
        <v>38.65</v>
      </c>
      <c r="C1092" s="3517">
        <f t="shared" si="170"/>
        <v>1</v>
      </c>
      <c r="D1092" s="2806" t="s">
        <v>4020</v>
      </c>
      <c r="E1092" s="3517">
        <f t="shared" si="171"/>
        <v>1</v>
      </c>
      <c r="F1092" s="667" t="s">
        <v>21</v>
      </c>
      <c r="G1092" s="3517">
        <f t="shared" si="172"/>
        <v>1</v>
      </c>
      <c r="H1092" s="667">
        <v>3</v>
      </c>
      <c r="I1092" s="3517">
        <f t="shared" si="173"/>
        <v>1</v>
      </c>
      <c r="J1092" s="667"/>
      <c r="K1092" s="3517">
        <f t="shared" si="174"/>
        <v>1</v>
      </c>
      <c r="L1092" s="667"/>
      <c r="M1092" s="3517">
        <f t="shared" si="175"/>
        <v>1</v>
      </c>
      <c r="N1092" s="667"/>
      <c r="O1092" s="3517">
        <f t="shared" si="176"/>
        <v>1</v>
      </c>
      <c r="P1092" s="667" t="s">
        <v>3552</v>
      </c>
      <c r="Q1092" s="3517">
        <f t="shared" si="177"/>
        <v>1.0149999999999999</v>
      </c>
      <c r="R1092" s="3518">
        <f t="shared" ca="1" si="178"/>
        <v>14403</v>
      </c>
      <c r="S1092" s="955">
        <f t="shared" ca="1" si="179"/>
        <v>56</v>
      </c>
    </row>
    <row r="1093" spans="1:19">
      <c r="A1093" s="3520" t="str">
        <f>面积表!D1088</f>
        <v>1418</v>
      </c>
      <c r="B1093" s="54">
        <f>面积表!E1088</f>
        <v>41.99</v>
      </c>
      <c r="C1093" s="3517">
        <f t="shared" si="170"/>
        <v>1</v>
      </c>
      <c r="D1093" s="2806" t="s">
        <v>4020</v>
      </c>
      <c r="E1093" s="3517">
        <f t="shared" si="171"/>
        <v>1</v>
      </c>
      <c r="F1093" s="667" t="s">
        <v>21</v>
      </c>
      <c r="G1093" s="3517">
        <f t="shared" si="172"/>
        <v>1</v>
      </c>
      <c r="H1093" s="667">
        <v>3</v>
      </c>
      <c r="I1093" s="3517">
        <f t="shared" si="173"/>
        <v>1</v>
      </c>
      <c r="J1093" s="667"/>
      <c r="K1093" s="3517">
        <f t="shared" si="174"/>
        <v>1</v>
      </c>
      <c r="L1093" s="667"/>
      <c r="M1093" s="3517">
        <f t="shared" si="175"/>
        <v>1</v>
      </c>
      <c r="N1093" s="667"/>
      <c r="O1093" s="3517">
        <f t="shared" si="176"/>
        <v>1</v>
      </c>
      <c r="P1093" s="667" t="s">
        <v>3552</v>
      </c>
      <c r="Q1093" s="3517">
        <f t="shared" si="177"/>
        <v>1.0149999999999999</v>
      </c>
      <c r="R1093" s="3518">
        <f t="shared" ca="1" si="178"/>
        <v>14403</v>
      </c>
      <c r="S1093" s="955">
        <f t="shared" ca="1" si="179"/>
        <v>60</v>
      </c>
    </row>
    <row r="1094" spans="1:19">
      <c r="A1094" s="3520" t="str">
        <f>面积表!D1089</f>
        <v>1419</v>
      </c>
      <c r="B1094" s="54">
        <f>面积表!E1089</f>
        <v>44.72</v>
      </c>
      <c r="C1094" s="3517">
        <f t="shared" si="170"/>
        <v>1</v>
      </c>
      <c r="D1094" s="2806" t="s">
        <v>4020</v>
      </c>
      <c r="E1094" s="3517">
        <f t="shared" si="171"/>
        <v>1</v>
      </c>
      <c r="F1094" s="667" t="s">
        <v>21</v>
      </c>
      <c r="G1094" s="3517">
        <f t="shared" si="172"/>
        <v>1</v>
      </c>
      <c r="H1094" s="667">
        <v>3</v>
      </c>
      <c r="I1094" s="3517">
        <f t="shared" si="173"/>
        <v>1</v>
      </c>
      <c r="J1094" s="667"/>
      <c r="K1094" s="3517">
        <f t="shared" si="174"/>
        <v>1</v>
      </c>
      <c r="L1094" s="667"/>
      <c r="M1094" s="3517">
        <f t="shared" si="175"/>
        <v>1</v>
      </c>
      <c r="N1094" s="667"/>
      <c r="O1094" s="3517">
        <f t="shared" si="176"/>
        <v>1</v>
      </c>
      <c r="P1094" s="667" t="s">
        <v>3552</v>
      </c>
      <c r="Q1094" s="3517">
        <f t="shared" si="177"/>
        <v>1.0149999999999999</v>
      </c>
      <c r="R1094" s="3518">
        <f t="shared" ca="1" si="178"/>
        <v>14403</v>
      </c>
      <c r="S1094" s="955">
        <f t="shared" ca="1" si="179"/>
        <v>64</v>
      </c>
    </row>
    <row r="1095" spans="1:19">
      <c r="A1095" s="3520" t="str">
        <f>面积表!D1090</f>
        <v>1420</v>
      </c>
      <c r="B1095" s="54">
        <f>面积表!E1090</f>
        <v>46.83</v>
      </c>
      <c r="C1095" s="3517">
        <f t="shared" si="170"/>
        <v>1</v>
      </c>
      <c r="D1095" s="2806" t="s">
        <v>4020</v>
      </c>
      <c r="E1095" s="3517">
        <f t="shared" si="171"/>
        <v>1</v>
      </c>
      <c r="F1095" s="667" t="s">
        <v>21</v>
      </c>
      <c r="G1095" s="3517">
        <f t="shared" si="172"/>
        <v>1</v>
      </c>
      <c r="H1095" s="667">
        <v>3</v>
      </c>
      <c r="I1095" s="3517">
        <f t="shared" si="173"/>
        <v>1</v>
      </c>
      <c r="J1095" s="667"/>
      <c r="K1095" s="3517">
        <f t="shared" si="174"/>
        <v>1</v>
      </c>
      <c r="L1095" s="667"/>
      <c r="M1095" s="3517">
        <f t="shared" si="175"/>
        <v>1</v>
      </c>
      <c r="N1095" s="667"/>
      <c r="O1095" s="3517">
        <f t="shared" si="176"/>
        <v>1</v>
      </c>
      <c r="P1095" s="667" t="s">
        <v>3552</v>
      </c>
      <c r="Q1095" s="3517">
        <f t="shared" si="177"/>
        <v>1.0149999999999999</v>
      </c>
      <c r="R1095" s="3518">
        <f t="shared" ca="1" si="178"/>
        <v>14403</v>
      </c>
      <c r="S1095" s="955">
        <f t="shared" ca="1" si="179"/>
        <v>67</v>
      </c>
    </row>
    <row r="1096" spans="1:19">
      <c r="A1096" s="3520" t="str">
        <f>面积表!D1091</f>
        <v>1421</v>
      </c>
      <c r="B1096" s="54">
        <f>面积表!E1091</f>
        <v>48.33</v>
      </c>
      <c r="C1096" s="3517">
        <f t="shared" si="170"/>
        <v>1</v>
      </c>
      <c r="D1096" s="2806" t="s">
        <v>4020</v>
      </c>
      <c r="E1096" s="3517">
        <f t="shared" si="171"/>
        <v>1</v>
      </c>
      <c r="F1096" s="667" t="s">
        <v>21</v>
      </c>
      <c r="G1096" s="3517">
        <f t="shared" si="172"/>
        <v>1</v>
      </c>
      <c r="H1096" s="667">
        <v>3</v>
      </c>
      <c r="I1096" s="3517">
        <f t="shared" si="173"/>
        <v>1</v>
      </c>
      <c r="J1096" s="667"/>
      <c r="K1096" s="3517">
        <f t="shared" si="174"/>
        <v>1</v>
      </c>
      <c r="L1096" s="667"/>
      <c r="M1096" s="3517">
        <f t="shared" si="175"/>
        <v>1</v>
      </c>
      <c r="N1096" s="667"/>
      <c r="O1096" s="3517">
        <f t="shared" si="176"/>
        <v>1</v>
      </c>
      <c r="P1096" s="667" t="s">
        <v>3552</v>
      </c>
      <c r="Q1096" s="3517">
        <f t="shared" si="177"/>
        <v>1.0149999999999999</v>
      </c>
      <c r="R1096" s="3518">
        <f t="shared" ca="1" si="178"/>
        <v>14403</v>
      </c>
      <c r="S1096" s="955">
        <f t="shared" ca="1" si="179"/>
        <v>70</v>
      </c>
    </row>
    <row r="1097" spans="1:19">
      <c r="A1097" s="3520" t="str">
        <f>面积表!D1092</f>
        <v>1422</v>
      </c>
      <c r="B1097" s="54">
        <f>面积表!E1092</f>
        <v>49.3</v>
      </c>
      <c r="C1097" s="3517">
        <f t="shared" si="170"/>
        <v>1</v>
      </c>
      <c r="D1097" s="2806" t="s">
        <v>4020</v>
      </c>
      <c r="E1097" s="3517">
        <f t="shared" si="171"/>
        <v>1</v>
      </c>
      <c r="F1097" s="667" t="s">
        <v>21</v>
      </c>
      <c r="G1097" s="3517">
        <f t="shared" si="172"/>
        <v>1</v>
      </c>
      <c r="H1097" s="667">
        <v>3</v>
      </c>
      <c r="I1097" s="3517">
        <f t="shared" si="173"/>
        <v>1</v>
      </c>
      <c r="J1097" s="667"/>
      <c r="K1097" s="3517">
        <f t="shared" si="174"/>
        <v>1</v>
      </c>
      <c r="L1097" s="667"/>
      <c r="M1097" s="3517">
        <f t="shared" si="175"/>
        <v>1</v>
      </c>
      <c r="N1097" s="667"/>
      <c r="O1097" s="3517">
        <f t="shared" si="176"/>
        <v>1</v>
      </c>
      <c r="P1097" s="667" t="s">
        <v>3552</v>
      </c>
      <c r="Q1097" s="3517">
        <f t="shared" si="177"/>
        <v>1.0149999999999999</v>
      </c>
      <c r="R1097" s="3518">
        <f t="shared" ca="1" si="178"/>
        <v>14403</v>
      </c>
      <c r="S1097" s="955">
        <f t="shared" ca="1" si="179"/>
        <v>71</v>
      </c>
    </row>
    <row r="1098" spans="1:19">
      <c r="A1098" s="3520" t="str">
        <f>面积表!D1093</f>
        <v>1423</v>
      </c>
      <c r="B1098" s="54">
        <f>面积表!E1093</f>
        <v>49.59</v>
      </c>
      <c r="C1098" s="3517">
        <f t="shared" si="170"/>
        <v>1</v>
      </c>
      <c r="D1098" s="2806" t="s">
        <v>4020</v>
      </c>
      <c r="E1098" s="3517">
        <f t="shared" si="171"/>
        <v>1</v>
      </c>
      <c r="F1098" s="667" t="s">
        <v>21</v>
      </c>
      <c r="G1098" s="3517">
        <f t="shared" si="172"/>
        <v>1</v>
      </c>
      <c r="H1098" s="667">
        <v>3</v>
      </c>
      <c r="I1098" s="3517">
        <f t="shared" si="173"/>
        <v>1</v>
      </c>
      <c r="J1098" s="667"/>
      <c r="K1098" s="3517">
        <f t="shared" si="174"/>
        <v>1</v>
      </c>
      <c r="L1098" s="667"/>
      <c r="M1098" s="3517">
        <f t="shared" si="175"/>
        <v>1</v>
      </c>
      <c r="N1098" s="667"/>
      <c r="O1098" s="3517">
        <f t="shared" si="176"/>
        <v>1</v>
      </c>
      <c r="P1098" s="667" t="s">
        <v>3552</v>
      </c>
      <c r="Q1098" s="3517">
        <f t="shared" si="177"/>
        <v>1.0149999999999999</v>
      </c>
      <c r="R1098" s="3518">
        <f t="shared" ca="1" si="178"/>
        <v>14403</v>
      </c>
      <c r="S1098" s="955">
        <f t="shared" ca="1" si="179"/>
        <v>71</v>
      </c>
    </row>
    <row r="1099" spans="1:19">
      <c r="A1099" s="3520" t="str">
        <f>面积表!D1094</f>
        <v>1424</v>
      </c>
      <c r="B1099" s="54">
        <f>面积表!E1094</f>
        <v>49.28</v>
      </c>
      <c r="C1099" s="3517">
        <f t="shared" si="170"/>
        <v>1</v>
      </c>
      <c r="D1099" s="2806" t="s">
        <v>4020</v>
      </c>
      <c r="E1099" s="3517">
        <f t="shared" si="171"/>
        <v>1</v>
      </c>
      <c r="F1099" s="667" t="s">
        <v>21</v>
      </c>
      <c r="G1099" s="3517">
        <f t="shared" si="172"/>
        <v>1</v>
      </c>
      <c r="H1099" s="667">
        <v>3</v>
      </c>
      <c r="I1099" s="3517">
        <f t="shared" si="173"/>
        <v>1</v>
      </c>
      <c r="J1099" s="667"/>
      <c r="K1099" s="3517">
        <f t="shared" si="174"/>
        <v>1</v>
      </c>
      <c r="L1099" s="667"/>
      <c r="M1099" s="3517">
        <f t="shared" si="175"/>
        <v>1</v>
      </c>
      <c r="N1099" s="667"/>
      <c r="O1099" s="3517">
        <f t="shared" si="176"/>
        <v>1</v>
      </c>
      <c r="P1099" s="667" t="s">
        <v>3552</v>
      </c>
      <c r="Q1099" s="3517">
        <f t="shared" si="177"/>
        <v>1.0149999999999999</v>
      </c>
      <c r="R1099" s="3518">
        <f t="shared" ca="1" si="178"/>
        <v>14403</v>
      </c>
      <c r="S1099" s="955">
        <f t="shared" ca="1" si="179"/>
        <v>71</v>
      </c>
    </row>
    <row r="1100" spans="1:19">
      <c r="A1100" s="3520" t="str">
        <f>面积表!D1095</f>
        <v>1425</v>
      </c>
      <c r="B1100" s="54">
        <f>面积表!E1095</f>
        <v>48.41</v>
      </c>
      <c r="C1100" s="3517">
        <f t="shared" si="170"/>
        <v>1</v>
      </c>
      <c r="D1100" s="2806" t="s">
        <v>4020</v>
      </c>
      <c r="E1100" s="3517">
        <f t="shared" si="171"/>
        <v>1</v>
      </c>
      <c r="F1100" s="667" t="s">
        <v>21</v>
      </c>
      <c r="G1100" s="3517">
        <f t="shared" si="172"/>
        <v>1</v>
      </c>
      <c r="H1100" s="667">
        <v>3</v>
      </c>
      <c r="I1100" s="3517">
        <f t="shared" si="173"/>
        <v>1</v>
      </c>
      <c r="J1100" s="667"/>
      <c r="K1100" s="3517">
        <f t="shared" si="174"/>
        <v>1</v>
      </c>
      <c r="L1100" s="667"/>
      <c r="M1100" s="3517">
        <f t="shared" si="175"/>
        <v>1</v>
      </c>
      <c r="N1100" s="667"/>
      <c r="O1100" s="3517">
        <f t="shared" si="176"/>
        <v>1</v>
      </c>
      <c r="P1100" s="667" t="s">
        <v>3552</v>
      </c>
      <c r="Q1100" s="3517">
        <f t="shared" si="177"/>
        <v>1.0149999999999999</v>
      </c>
      <c r="R1100" s="3518">
        <f t="shared" ca="1" si="178"/>
        <v>14403</v>
      </c>
      <c r="S1100" s="955">
        <f t="shared" ca="1" si="179"/>
        <v>70</v>
      </c>
    </row>
    <row r="1101" spans="1:19">
      <c r="A1101" s="3520" t="str">
        <f>面积表!D1096</f>
        <v>1426</v>
      </c>
      <c r="B1101" s="54">
        <f>面积表!E1096</f>
        <v>47.44</v>
      </c>
      <c r="C1101" s="3517">
        <f t="shared" ref="C1101:C1164" si="180">IF(B1101="",1,(LOOKUP(B1101,$3:$3,$4:$4)-LOOKUP($B$24,$3:$3,$4:$4)+100)/100)</f>
        <v>1</v>
      </c>
      <c r="D1101" s="2806" t="s">
        <v>4020</v>
      </c>
      <c r="E1101" s="3517">
        <f t="shared" ref="E1101:E1164" si="181">(SUMIF($5:$5,D1101,$6:$6)-SUMIF($5:$5,$D$24,$6:$6)+100)/100</f>
        <v>1</v>
      </c>
      <c r="F1101" s="667" t="s">
        <v>21</v>
      </c>
      <c r="G1101" s="3517">
        <f t="shared" ref="G1101:G1164" si="182">(SUMIF($7:$7,F1101,$8:$8)-SUMIF($7:$7,$F$24,$8:$8)+100)/100</f>
        <v>1</v>
      </c>
      <c r="H1101" s="667">
        <v>3</v>
      </c>
      <c r="I1101" s="3517">
        <f t="shared" ref="I1101:I1164" si="183">(SUMIF($9:$9,H1101,$10:$10)-SUMIF($9:$9,$H$24,$10:$10)+100)/100</f>
        <v>1</v>
      </c>
      <c r="J1101" s="667"/>
      <c r="K1101" s="3517">
        <f t="shared" ref="K1101:K1164" si="184">(SUMIF($11:$11,J1101,$12:$12)-SUMIF($11:$11,$J$24,$12:$12)+100)/100</f>
        <v>1</v>
      </c>
      <c r="L1101" s="667"/>
      <c r="M1101" s="3517">
        <f t="shared" ref="M1101:M1164" si="185">(SUMIF($13:$13,L1101,$14:$14)-SUMIF($13:$13,$L$24,$14:$14)+100)/100</f>
        <v>1</v>
      </c>
      <c r="N1101" s="667"/>
      <c r="O1101" s="3517">
        <f t="shared" ref="O1101:O1164" si="186">(SUMIF($15:$15,N1101,$16:$16)-SUMIF($15:$15,$N$24,$16:$16)+100)/100</f>
        <v>1</v>
      </c>
      <c r="P1101" s="667" t="s">
        <v>3552</v>
      </c>
      <c r="Q1101" s="3517">
        <f t="shared" ref="Q1101:Q1164" si="187">(SUMIF($17:$17,P1101,$18:$18)-SUMIF($17:$17,$P$24,$18:$18)+100)/100</f>
        <v>1.0149999999999999</v>
      </c>
      <c r="R1101" s="3518">
        <f t="shared" ref="R1101:R1164" ca="1" si="188">IF(B1101="",0,ROUND($R$24*C1101*E1101*G1101*I1101*K1101*M1101*O1101*Q1101,0))</f>
        <v>14403</v>
      </c>
      <c r="S1101" s="955">
        <f t="shared" ref="S1101:S1164" ca="1" si="189">ROUND(R1101*B1101/10000,0)</f>
        <v>68</v>
      </c>
    </row>
    <row r="1102" spans="1:19">
      <c r="A1102" s="3520" t="str">
        <f>面积表!D1097</f>
        <v>1501</v>
      </c>
      <c r="B1102" s="54">
        <f>面积表!E1097</f>
        <v>52.2</v>
      </c>
      <c r="C1102" s="3517">
        <f t="shared" si="180"/>
        <v>1</v>
      </c>
      <c r="D1102" s="2806" t="s">
        <v>4020</v>
      </c>
      <c r="E1102" s="3517">
        <f t="shared" si="181"/>
        <v>1</v>
      </c>
      <c r="F1102" s="667" t="s">
        <v>21</v>
      </c>
      <c r="G1102" s="3517">
        <f t="shared" si="182"/>
        <v>1</v>
      </c>
      <c r="H1102" s="667">
        <v>3</v>
      </c>
      <c r="I1102" s="3517">
        <f t="shared" si="183"/>
        <v>1</v>
      </c>
      <c r="J1102" s="667"/>
      <c r="K1102" s="3517">
        <f t="shared" si="184"/>
        <v>1</v>
      </c>
      <c r="L1102" s="667"/>
      <c r="M1102" s="3517">
        <f t="shared" si="185"/>
        <v>1</v>
      </c>
      <c r="N1102" s="667"/>
      <c r="O1102" s="3517">
        <f t="shared" si="186"/>
        <v>1</v>
      </c>
      <c r="P1102" s="667" t="s">
        <v>3552</v>
      </c>
      <c r="Q1102" s="3517">
        <f t="shared" si="187"/>
        <v>1.0149999999999999</v>
      </c>
      <c r="R1102" s="3518">
        <f t="shared" ca="1" si="188"/>
        <v>14403</v>
      </c>
      <c r="S1102" s="955">
        <f t="shared" ca="1" si="189"/>
        <v>75</v>
      </c>
    </row>
    <row r="1103" spans="1:19">
      <c r="A1103" s="3520" t="str">
        <f>面积表!D1098</f>
        <v>1502</v>
      </c>
      <c r="B1103" s="54">
        <f>面积表!E1098</f>
        <v>50.33</v>
      </c>
      <c r="C1103" s="3517">
        <f t="shared" si="180"/>
        <v>1</v>
      </c>
      <c r="D1103" s="2806" t="s">
        <v>4020</v>
      </c>
      <c r="E1103" s="3517">
        <f t="shared" si="181"/>
        <v>1</v>
      </c>
      <c r="F1103" s="667" t="s">
        <v>21</v>
      </c>
      <c r="G1103" s="3517">
        <f t="shared" si="182"/>
        <v>1</v>
      </c>
      <c r="H1103" s="667">
        <v>3</v>
      </c>
      <c r="I1103" s="3517">
        <f t="shared" si="183"/>
        <v>1</v>
      </c>
      <c r="J1103" s="667"/>
      <c r="K1103" s="3517">
        <f t="shared" si="184"/>
        <v>1</v>
      </c>
      <c r="L1103" s="667"/>
      <c r="M1103" s="3517">
        <f t="shared" si="185"/>
        <v>1</v>
      </c>
      <c r="N1103" s="667"/>
      <c r="O1103" s="3517">
        <f t="shared" si="186"/>
        <v>1</v>
      </c>
      <c r="P1103" s="667" t="s">
        <v>3552</v>
      </c>
      <c r="Q1103" s="3517">
        <f t="shared" si="187"/>
        <v>1.0149999999999999</v>
      </c>
      <c r="R1103" s="3518">
        <f t="shared" ca="1" si="188"/>
        <v>14403</v>
      </c>
      <c r="S1103" s="955">
        <f t="shared" ca="1" si="189"/>
        <v>72</v>
      </c>
    </row>
    <row r="1104" spans="1:19">
      <c r="A1104" s="3520" t="str">
        <f>面积表!D1099</f>
        <v>1503</v>
      </c>
      <c r="B1104" s="54">
        <f>面积表!E1099</f>
        <v>50.33</v>
      </c>
      <c r="C1104" s="3517">
        <f t="shared" si="180"/>
        <v>1</v>
      </c>
      <c r="D1104" s="2806" t="s">
        <v>4020</v>
      </c>
      <c r="E1104" s="3517">
        <f t="shared" si="181"/>
        <v>1</v>
      </c>
      <c r="F1104" s="667" t="s">
        <v>21</v>
      </c>
      <c r="G1104" s="3517">
        <f t="shared" si="182"/>
        <v>1</v>
      </c>
      <c r="H1104" s="667">
        <v>3</v>
      </c>
      <c r="I1104" s="3517">
        <f t="shared" si="183"/>
        <v>1</v>
      </c>
      <c r="J1104" s="667"/>
      <c r="K1104" s="3517">
        <f t="shared" si="184"/>
        <v>1</v>
      </c>
      <c r="L1104" s="667"/>
      <c r="M1104" s="3517">
        <f t="shared" si="185"/>
        <v>1</v>
      </c>
      <c r="N1104" s="667"/>
      <c r="O1104" s="3517">
        <f t="shared" si="186"/>
        <v>1</v>
      </c>
      <c r="P1104" s="667" t="s">
        <v>3552</v>
      </c>
      <c r="Q1104" s="3517">
        <f t="shared" si="187"/>
        <v>1.0149999999999999</v>
      </c>
      <c r="R1104" s="3518">
        <f t="shared" ca="1" si="188"/>
        <v>14403</v>
      </c>
      <c r="S1104" s="955">
        <f t="shared" ca="1" si="189"/>
        <v>72</v>
      </c>
    </row>
    <row r="1105" spans="1:19">
      <c r="A1105" s="3520" t="str">
        <f>面积表!D1100</f>
        <v>1504</v>
      </c>
      <c r="B1105" s="54">
        <f>面积表!E1100</f>
        <v>50.33</v>
      </c>
      <c r="C1105" s="3517">
        <f t="shared" si="180"/>
        <v>1</v>
      </c>
      <c r="D1105" s="2806" t="s">
        <v>4020</v>
      </c>
      <c r="E1105" s="3517">
        <f t="shared" si="181"/>
        <v>1</v>
      </c>
      <c r="F1105" s="667" t="s">
        <v>21</v>
      </c>
      <c r="G1105" s="3517">
        <f t="shared" si="182"/>
        <v>1</v>
      </c>
      <c r="H1105" s="667">
        <v>3</v>
      </c>
      <c r="I1105" s="3517">
        <f t="shared" si="183"/>
        <v>1</v>
      </c>
      <c r="J1105" s="667"/>
      <c r="K1105" s="3517">
        <f t="shared" si="184"/>
        <v>1</v>
      </c>
      <c r="L1105" s="667"/>
      <c r="M1105" s="3517">
        <f t="shared" si="185"/>
        <v>1</v>
      </c>
      <c r="N1105" s="667"/>
      <c r="O1105" s="3517">
        <f t="shared" si="186"/>
        <v>1</v>
      </c>
      <c r="P1105" s="667" t="s">
        <v>3552</v>
      </c>
      <c r="Q1105" s="3517">
        <f t="shared" si="187"/>
        <v>1.0149999999999999</v>
      </c>
      <c r="R1105" s="3518">
        <f t="shared" ca="1" si="188"/>
        <v>14403</v>
      </c>
      <c r="S1105" s="955">
        <f t="shared" ca="1" si="189"/>
        <v>72</v>
      </c>
    </row>
    <row r="1106" spans="1:19">
      <c r="A1106" s="3520" t="str">
        <f>面积表!D1101</f>
        <v>1505</v>
      </c>
      <c r="B1106" s="54">
        <f>面积表!E1101</f>
        <v>50.33</v>
      </c>
      <c r="C1106" s="3517">
        <f t="shared" si="180"/>
        <v>1</v>
      </c>
      <c r="D1106" s="2806" t="s">
        <v>4020</v>
      </c>
      <c r="E1106" s="3517">
        <f t="shared" si="181"/>
        <v>1</v>
      </c>
      <c r="F1106" s="667" t="s">
        <v>21</v>
      </c>
      <c r="G1106" s="3517">
        <f t="shared" si="182"/>
        <v>1</v>
      </c>
      <c r="H1106" s="667">
        <v>3</v>
      </c>
      <c r="I1106" s="3517">
        <f t="shared" si="183"/>
        <v>1</v>
      </c>
      <c r="J1106" s="667"/>
      <c r="K1106" s="3517">
        <f t="shared" si="184"/>
        <v>1</v>
      </c>
      <c r="L1106" s="667"/>
      <c r="M1106" s="3517">
        <f t="shared" si="185"/>
        <v>1</v>
      </c>
      <c r="N1106" s="667"/>
      <c r="O1106" s="3517">
        <f t="shared" si="186"/>
        <v>1</v>
      </c>
      <c r="P1106" s="667" t="s">
        <v>3552</v>
      </c>
      <c r="Q1106" s="3517">
        <f t="shared" si="187"/>
        <v>1.0149999999999999</v>
      </c>
      <c r="R1106" s="3518">
        <f t="shared" ca="1" si="188"/>
        <v>14403</v>
      </c>
      <c r="S1106" s="955">
        <f t="shared" ca="1" si="189"/>
        <v>72</v>
      </c>
    </row>
    <row r="1107" spans="1:19">
      <c r="A1107" s="3520" t="str">
        <f>面积表!D1102</f>
        <v>1506</v>
      </c>
      <c r="B1107" s="54">
        <f>面积表!E1102</f>
        <v>50.33</v>
      </c>
      <c r="C1107" s="3517">
        <f t="shared" si="180"/>
        <v>1</v>
      </c>
      <c r="D1107" s="2806" t="s">
        <v>4020</v>
      </c>
      <c r="E1107" s="3517">
        <f t="shared" si="181"/>
        <v>1</v>
      </c>
      <c r="F1107" s="667" t="s">
        <v>21</v>
      </c>
      <c r="G1107" s="3517">
        <f t="shared" si="182"/>
        <v>1</v>
      </c>
      <c r="H1107" s="667">
        <v>3</v>
      </c>
      <c r="I1107" s="3517">
        <f t="shared" si="183"/>
        <v>1</v>
      </c>
      <c r="J1107" s="667"/>
      <c r="K1107" s="3517">
        <f t="shared" si="184"/>
        <v>1</v>
      </c>
      <c r="L1107" s="667"/>
      <c r="M1107" s="3517">
        <f t="shared" si="185"/>
        <v>1</v>
      </c>
      <c r="N1107" s="667"/>
      <c r="O1107" s="3517">
        <f t="shared" si="186"/>
        <v>1</v>
      </c>
      <c r="P1107" s="667" t="s">
        <v>3552</v>
      </c>
      <c r="Q1107" s="3517">
        <f t="shared" si="187"/>
        <v>1.0149999999999999</v>
      </c>
      <c r="R1107" s="3518">
        <f t="shared" ca="1" si="188"/>
        <v>14403</v>
      </c>
      <c r="S1107" s="955">
        <f t="shared" ca="1" si="189"/>
        <v>72</v>
      </c>
    </row>
    <row r="1108" spans="1:19">
      <c r="A1108" s="3520" t="str">
        <f>面积表!D1103</f>
        <v>1507</v>
      </c>
      <c r="B1108" s="54">
        <f>面积表!E1103</f>
        <v>50.33</v>
      </c>
      <c r="C1108" s="3517">
        <f t="shared" si="180"/>
        <v>1</v>
      </c>
      <c r="D1108" s="2806" t="s">
        <v>4020</v>
      </c>
      <c r="E1108" s="3517">
        <f t="shared" si="181"/>
        <v>1</v>
      </c>
      <c r="F1108" s="667" t="s">
        <v>21</v>
      </c>
      <c r="G1108" s="3517">
        <f t="shared" si="182"/>
        <v>1</v>
      </c>
      <c r="H1108" s="667">
        <v>3</v>
      </c>
      <c r="I1108" s="3517">
        <f t="shared" si="183"/>
        <v>1</v>
      </c>
      <c r="J1108" s="667"/>
      <c r="K1108" s="3517">
        <f t="shared" si="184"/>
        <v>1</v>
      </c>
      <c r="L1108" s="667"/>
      <c r="M1108" s="3517">
        <f t="shared" si="185"/>
        <v>1</v>
      </c>
      <c r="N1108" s="667"/>
      <c r="O1108" s="3517">
        <f t="shared" si="186"/>
        <v>1</v>
      </c>
      <c r="P1108" s="667" t="s">
        <v>3552</v>
      </c>
      <c r="Q1108" s="3517">
        <f t="shared" si="187"/>
        <v>1.0149999999999999</v>
      </c>
      <c r="R1108" s="3518">
        <f t="shared" ca="1" si="188"/>
        <v>14403</v>
      </c>
      <c r="S1108" s="955">
        <f t="shared" ca="1" si="189"/>
        <v>72</v>
      </c>
    </row>
    <row r="1109" spans="1:19">
      <c r="A1109" s="3520" t="str">
        <f>面积表!D1104</f>
        <v>1508</v>
      </c>
      <c r="B1109" s="54">
        <f>面积表!E1104</f>
        <v>50.33</v>
      </c>
      <c r="C1109" s="3517">
        <f t="shared" si="180"/>
        <v>1</v>
      </c>
      <c r="D1109" s="2806" t="s">
        <v>4020</v>
      </c>
      <c r="E1109" s="3517">
        <f t="shared" si="181"/>
        <v>1</v>
      </c>
      <c r="F1109" s="667" t="s">
        <v>21</v>
      </c>
      <c r="G1109" s="3517">
        <f t="shared" si="182"/>
        <v>1</v>
      </c>
      <c r="H1109" s="667">
        <v>3</v>
      </c>
      <c r="I1109" s="3517">
        <f t="shared" si="183"/>
        <v>1</v>
      </c>
      <c r="J1109" s="667"/>
      <c r="K1109" s="3517">
        <f t="shared" si="184"/>
        <v>1</v>
      </c>
      <c r="L1109" s="667"/>
      <c r="M1109" s="3517">
        <f t="shared" si="185"/>
        <v>1</v>
      </c>
      <c r="N1109" s="667"/>
      <c r="O1109" s="3517">
        <f t="shared" si="186"/>
        <v>1</v>
      </c>
      <c r="P1109" s="667" t="s">
        <v>3552</v>
      </c>
      <c r="Q1109" s="3517">
        <f t="shared" si="187"/>
        <v>1.0149999999999999</v>
      </c>
      <c r="R1109" s="3518">
        <f t="shared" ca="1" si="188"/>
        <v>14403</v>
      </c>
      <c r="S1109" s="955">
        <f t="shared" ca="1" si="189"/>
        <v>72</v>
      </c>
    </row>
    <row r="1110" spans="1:19">
      <c r="A1110" s="3520" t="str">
        <f>面积表!D1105</f>
        <v>1509</v>
      </c>
      <c r="B1110" s="54">
        <f>面积表!E1105</f>
        <v>50.33</v>
      </c>
      <c r="C1110" s="3517">
        <f t="shared" si="180"/>
        <v>1</v>
      </c>
      <c r="D1110" s="2806" t="s">
        <v>4020</v>
      </c>
      <c r="E1110" s="3517">
        <f t="shared" si="181"/>
        <v>1</v>
      </c>
      <c r="F1110" s="667" t="s">
        <v>21</v>
      </c>
      <c r="G1110" s="3517">
        <f t="shared" si="182"/>
        <v>1</v>
      </c>
      <c r="H1110" s="667">
        <v>3</v>
      </c>
      <c r="I1110" s="3517">
        <f t="shared" si="183"/>
        <v>1</v>
      </c>
      <c r="J1110" s="667"/>
      <c r="K1110" s="3517">
        <f t="shared" si="184"/>
        <v>1</v>
      </c>
      <c r="L1110" s="667"/>
      <c r="M1110" s="3517">
        <f t="shared" si="185"/>
        <v>1</v>
      </c>
      <c r="N1110" s="667"/>
      <c r="O1110" s="3517">
        <f t="shared" si="186"/>
        <v>1</v>
      </c>
      <c r="P1110" s="667" t="s">
        <v>3552</v>
      </c>
      <c r="Q1110" s="3517">
        <f t="shared" si="187"/>
        <v>1.0149999999999999</v>
      </c>
      <c r="R1110" s="3518">
        <f t="shared" ca="1" si="188"/>
        <v>14403</v>
      </c>
      <c r="S1110" s="955">
        <f t="shared" ca="1" si="189"/>
        <v>72</v>
      </c>
    </row>
    <row r="1111" spans="1:19">
      <c r="A1111" s="3520" t="str">
        <f>面积表!D1106</f>
        <v>1510</v>
      </c>
      <c r="B1111" s="54">
        <f>面积表!E1106</f>
        <v>50.33</v>
      </c>
      <c r="C1111" s="3517">
        <f t="shared" si="180"/>
        <v>1</v>
      </c>
      <c r="D1111" s="2806" t="s">
        <v>4020</v>
      </c>
      <c r="E1111" s="3517">
        <f t="shared" si="181"/>
        <v>1</v>
      </c>
      <c r="F1111" s="667" t="s">
        <v>21</v>
      </c>
      <c r="G1111" s="3517">
        <f t="shared" si="182"/>
        <v>1</v>
      </c>
      <c r="H1111" s="667">
        <v>3</v>
      </c>
      <c r="I1111" s="3517">
        <f t="shared" si="183"/>
        <v>1</v>
      </c>
      <c r="J1111" s="667"/>
      <c r="K1111" s="3517">
        <f t="shared" si="184"/>
        <v>1</v>
      </c>
      <c r="L1111" s="667"/>
      <c r="M1111" s="3517">
        <f t="shared" si="185"/>
        <v>1</v>
      </c>
      <c r="N1111" s="667"/>
      <c r="O1111" s="3517">
        <f t="shared" si="186"/>
        <v>1</v>
      </c>
      <c r="P1111" s="667" t="s">
        <v>3552</v>
      </c>
      <c r="Q1111" s="3517">
        <f t="shared" si="187"/>
        <v>1.0149999999999999</v>
      </c>
      <c r="R1111" s="3518">
        <f t="shared" ca="1" si="188"/>
        <v>14403</v>
      </c>
      <c r="S1111" s="955">
        <f t="shared" ca="1" si="189"/>
        <v>72</v>
      </c>
    </row>
    <row r="1112" spans="1:19">
      <c r="A1112" s="3520" t="str">
        <f>面积表!D1107</f>
        <v>1511</v>
      </c>
      <c r="B1112" s="54">
        <f>面积表!E1107</f>
        <v>50.33</v>
      </c>
      <c r="C1112" s="3517">
        <f t="shared" si="180"/>
        <v>1</v>
      </c>
      <c r="D1112" s="2806" t="s">
        <v>4020</v>
      </c>
      <c r="E1112" s="3517">
        <f t="shared" si="181"/>
        <v>1</v>
      </c>
      <c r="F1112" s="667" t="s">
        <v>21</v>
      </c>
      <c r="G1112" s="3517">
        <f t="shared" si="182"/>
        <v>1</v>
      </c>
      <c r="H1112" s="667">
        <v>3</v>
      </c>
      <c r="I1112" s="3517">
        <f t="shared" si="183"/>
        <v>1</v>
      </c>
      <c r="J1112" s="667"/>
      <c r="K1112" s="3517">
        <f t="shared" si="184"/>
        <v>1</v>
      </c>
      <c r="L1112" s="667"/>
      <c r="M1112" s="3517">
        <f t="shared" si="185"/>
        <v>1</v>
      </c>
      <c r="N1112" s="667"/>
      <c r="O1112" s="3517">
        <f t="shared" si="186"/>
        <v>1</v>
      </c>
      <c r="P1112" s="667" t="s">
        <v>3552</v>
      </c>
      <c r="Q1112" s="3517">
        <f t="shared" si="187"/>
        <v>1.0149999999999999</v>
      </c>
      <c r="R1112" s="3518">
        <f t="shared" ca="1" si="188"/>
        <v>14403</v>
      </c>
      <c r="S1112" s="955">
        <f t="shared" ca="1" si="189"/>
        <v>72</v>
      </c>
    </row>
    <row r="1113" spans="1:19">
      <c r="A1113" s="3520" t="str">
        <f>面积表!D1108</f>
        <v>1512</v>
      </c>
      <c r="B1113" s="54">
        <f>面积表!E1108</f>
        <v>50.33</v>
      </c>
      <c r="C1113" s="3517">
        <f t="shared" si="180"/>
        <v>1</v>
      </c>
      <c r="D1113" s="2806" t="s">
        <v>4020</v>
      </c>
      <c r="E1113" s="3517">
        <f t="shared" si="181"/>
        <v>1</v>
      </c>
      <c r="F1113" s="667" t="s">
        <v>21</v>
      </c>
      <c r="G1113" s="3517">
        <f t="shared" si="182"/>
        <v>1</v>
      </c>
      <c r="H1113" s="667">
        <v>3</v>
      </c>
      <c r="I1113" s="3517">
        <f t="shared" si="183"/>
        <v>1</v>
      </c>
      <c r="J1113" s="667"/>
      <c r="K1113" s="3517">
        <f t="shared" si="184"/>
        <v>1</v>
      </c>
      <c r="L1113" s="667"/>
      <c r="M1113" s="3517">
        <f t="shared" si="185"/>
        <v>1</v>
      </c>
      <c r="N1113" s="667"/>
      <c r="O1113" s="3517">
        <f t="shared" si="186"/>
        <v>1</v>
      </c>
      <c r="P1113" s="667" t="s">
        <v>3552</v>
      </c>
      <c r="Q1113" s="3517">
        <f t="shared" si="187"/>
        <v>1.0149999999999999</v>
      </c>
      <c r="R1113" s="3518">
        <f t="shared" ca="1" si="188"/>
        <v>14403</v>
      </c>
      <c r="S1113" s="955">
        <f t="shared" ca="1" si="189"/>
        <v>72</v>
      </c>
    </row>
    <row r="1114" spans="1:19">
      <c r="A1114" s="3520" t="str">
        <f>面积表!D1109</f>
        <v>1513</v>
      </c>
      <c r="B1114" s="54">
        <f>面积表!E1109</f>
        <v>50.33</v>
      </c>
      <c r="C1114" s="3517">
        <f t="shared" si="180"/>
        <v>1</v>
      </c>
      <c r="D1114" s="2806" t="s">
        <v>4020</v>
      </c>
      <c r="E1114" s="3517">
        <f t="shared" si="181"/>
        <v>1</v>
      </c>
      <c r="F1114" s="667" t="s">
        <v>21</v>
      </c>
      <c r="G1114" s="3517">
        <f t="shared" si="182"/>
        <v>1</v>
      </c>
      <c r="H1114" s="667">
        <v>3</v>
      </c>
      <c r="I1114" s="3517">
        <f t="shared" si="183"/>
        <v>1</v>
      </c>
      <c r="J1114" s="667"/>
      <c r="K1114" s="3517">
        <f t="shared" si="184"/>
        <v>1</v>
      </c>
      <c r="L1114" s="667"/>
      <c r="M1114" s="3517">
        <f t="shared" si="185"/>
        <v>1</v>
      </c>
      <c r="N1114" s="667"/>
      <c r="O1114" s="3517">
        <f t="shared" si="186"/>
        <v>1</v>
      </c>
      <c r="P1114" s="667" t="s">
        <v>3552</v>
      </c>
      <c r="Q1114" s="3517">
        <f t="shared" si="187"/>
        <v>1.0149999999999999</v>
      </c>
      <c r="R1114" s="3518">
        <f t="shared" ca="1" si="188"/>
        <v>14403</v>
      </c>
      <c r="S1114" s="955">
        <f t="shared" ca="1" si="189"/>
        <v>72</v>
      </c>
    </row>
    <row r="1115" spans="1:19">
      <c r="A1115" s="3520" t="str">
        <f>面积表!D1110</f>
        <v>1514</v>
      </c>
      <c r="B1115" s="54">
        <f>面积表!E1110</f>
        <v>50.33</v>
      </c>
      <c r="C1115" s="3517">
        <f t="shared" si="180"/>
        <v>1</v>
      </c>
      <c r="D1115" s="2806" t="s">
        <v>4020</v>
      </c>
      <c r="E1115" s="3517">
        <f t="shared" si="181"/>
        <v>1</v>
      </c>
      <c r="F1115" s="667" t="s">
        <v>21</v>
      </c>
      <c r="G1115" s="3517">
        <f t="shared" si="182"/>
        <v>1</v>
      </c>
      <c r="H1115" s="667">
        <v>3</v>
      </c>
      <c r="I1115" s="3517">
        <f t="shared" si="183"/>
        <v>1</v>
      </c>
      <c r="J1115" s="667"/>
      <c r="K1115" s="3517">
        <f t="shared" si="184"/>
        <v>1</v>
      </c>
      <c r="L1115" s="667"/>
      <c r="M1115" s="3517">
        <f t="shared" si="185"/>
        <v>1</v>
      </c>
      <c r="N1115" s="667"/>
      <c r="O1115" s="3517">
        <f t="shared" si="186"/>
        <v>1</v>
      </c>
      <c r="P1115" s="667" t="s">
        <v>3552</v>
      </c>
      <c r="Q1115" s="3517">
        <f t="shared" si="187"/>
        <v>1.0149999999999999</v>
      </c>
      <c r="R1115" s="3518">
        <f t="shared" ca="1" si="188"/>
        <v>14403</v>
      </c>
      <c r="S1115" s="955">
        <f t="shared" ca="1" si="189"/>
        <v>72</v>
      </c>
    </row>
    <row r="1116" spans="1:19">
      <c r="A1116" s="3520" t="str">
        <f>面积表!D1111</f>
        <v>1515</v>
      </c>
      <c r="B1116" s="54">
        <f>面积表!E1111</f>
        <v>50.33</v>
      </c>
      <c r="C1116" s="3517">
        <f t="shared" si="180"/>
        <v>1</v>
      </c>
      <c r="D1116" s="2806" t="s">
        <v>4020</v>
      </c>
      <c r="E1116" s="3517">
        <f t="shared" si="181"/>
        <v>1</v>
      </c>
      <c r="F1116" s="667" t="s">
        <v>21</v>
      </c>
      <c r="G1116" s="3517">
        <f t="shared" si="182"/>
        <v>1</v>
      </c>
      <c r="H1116" s="667">
        <v>3</v>
      </c>
      <c r="I1116" s="3517">
        <f t="shared" si="183"/>
        <v>1</v>
      </c>
      <c r="J1116" s="667"/>
      <c r="K1116" s="3517">
        <f t="shared" si="184"/>
        <v>1</v>
      </c>
      <c r="L1116" s="667"/>
      <c r="M1116" s="3517">
        <f t="shared" si="185"/>
        <v>1</v>
      </c>
      <c r="N1116" s="667"/>
      <c r="O1116" s="3517">
        <f t="shared" si="186"/>
        <v>1</v>
      </c>
      <c r="P1116" s="667" t="s">
        <v>3552</v>
      </c>
      <c r="Q1116" s="3517">
        <f t="shared" si="187"/>
        <v>1.0149999999999999</v>
      </c>
      <c r="R1116" s="3518">
        <f t="shared" ca="1" si="188"/>
        <v>14403</v>
      </c>
      <c r="S1116" s="955">
        <f t="shared" ca="1" si="189"/>
        <v>72</v>
      </c>
    </row>
    <row r="1117" spans="1:19">
      <c r="A1117" s="3520" t="str">
        <f>面积表!D1112</f>
        <v>1516</v>
      </c>
      <c r="B1117" s="54">
        <f>面积表!E1112</f>
        <v>69.77</v>
      </c>
      <c r="C1117" s="3517">
        <f t="shared" si="180"/>
        <v>1.01</v>
      </c>
      <c r="D1117" s="2806" t="s">
        <v>4020</v>
      </c>
      <c r="E1117" s="3517">
        <f t="shared" si="181"/>
        <v>1</v>
      </c>
      <c r="F1117" s="667" t="s">
        <v>21</v>
      </c>
      <c r="G1117" s="3517">
        <f t="shared" si="182"/>
        <v>1</v>
      </c>
      <c r="H1117" s="667">
        <v>3</v>
      </c>
      <c r="I1117" s="3517">
        <f t="shared" si="183"/>
        <v>1</v>
      </c>
      <c r="J1117" s="667"/>
      <c r="K1117" s="3517">
        <f t="shared" si="184"/>
        <v>1</v>
      </c>
      <c r="L1117" s="667"/>
      <c r="M1117" s="3517">
        <f t="shared" si="185"/>
        <v>1</v>
      </c>
      <c r="N1117" s="667"/>
      <c r="O1117" s="3517">
        <f t="shared" si="186"/>
        <v>1</v>
      </c>
      <c r="P1117" s="667" t="s">
        <v>3552</v>
      </c>
      <c r="Q1117" s="3517">
        <f t="shared" si="187"/>
        <v>1.0149999999999999</v>
      </c>
      <c r="R1117" s="3518">
        <f t="shared" ca="1" si="188"/>
        <v>14547</v>
      </c>
      <c r="S1117" s="955">
        <f t="shared" ca="1" si="189"/>
        <v>101</v>
      </c>
    </row>
    <row r="1118" spans="1:19">
      <c r="A1118" s="3520" t="str">
        <f>面积表!D1113</f>
        <v>1517</v>
      </c>
      <c r="B1118" s="54">
        <f>面积表!E1113</f>
        <v>38.65</v>
      </c>
      <c r="C1118" s="3517">
        <f t="shared" si="180"/>
        <v>1</v>
      </c>
      <c r="D1118" s="2806" t="s">
        <v>4020</v>
      </c>
      <c r="E1118" s="3517">
        <f t="shared" si="181"/>
        <v>1</v>
      </c>
      <c r="F1118" s="667" t="s">
        <v>21</v>
      </c>
      <c r="G1118" s="3517">
        <f t="shared" si="182"/>
        <v>1</v>
      </c>
      <c r="H1118" s="667">
        <v>3</v>
      </c>
      <c r="I1118" s="3517">
        <f t="shared" si="183"/>
        <v>1</v>
      </c>
      <c r="J1118" s="667"/>
      <c r="K1118" s="3517">
        <f t="shared" si="184"/>
        <v>1</v>
      </c>
      <c r="L1118" s="667"/>
      <c r="M1118" s="3517">
        <f t="shared" si="185"/>
        <v>1</v>
      </c>
      <c r="N1118" s="667"/>
      <c r="O1118" s="3517">
        <f t="shared" si="186"/>
        <v>1</v>
      </c>
      <c r="P1118" s="667" t="s">
        <v>3552</v>
      </c>
      <c r="Q1118" s="3517">
        <f t="shared" si="187"/>
        <v>1.0149999999999999</v>
      </c>
      <c r="R1118" s="3518">
        <f t="shared" ca="1" si="188"/>
        <v>14403</v>
      </c>
      <c r="S1118" s="955">
        <f t="shared" ca="1" si="189"/>
        <v>56</v>
      </c>
    </row>
    <row r="1119" spans="1:19">
      <c r="A1119" s="3520" t="str">
        <f>面积表!D1114</f>
        <v>1518</v>
      </c>
      <c r="B1119" s="54">
        <f>面积表!E1114</f>
        <v>41.99</v>
      </c>
      <c r="C1119" s="3517">
        <f t="shared" si="180"/>
        <v>1</v>
      </c>
      <c r="D1119" s="2806" t="s">
        <v>4020</v>
      </c>
      <c r="E1119" s="3517">
        <f t="shared" si="181"/>
        <v>1</v>
      </c>
      <c r="F1119" s="667" t="s">
        <v>21</v>
      </c>
      <c r="G1119" s="3517">
        <f t="shared" si="182"/>
        <v>1</v>
      </c>
      <c r="H1119" s="667">
        <v>3</v>
      </c>
      <c r="I1119" s="3517">
        <f t="shared" si="183"/>
        <v>1</v>
      </c>
      <c r="J1119" s="667"/>
      <c r="K1119" s="3517">
        <f t="shared" si="184"/>
        <v>1</v>
      </c>
      <c r="L1119" s="667"/>
      <c r="M1119" s="3517">
        <f t="shared" si="185"/>
        <v>1</v>
      </c>
      <c r="N1119" s="667"/>
      <c r="O1119" s="3517">
        <f t="shared" si="186"/>
        <v>1</v>
      </c>
      <c r="P1119" s="667" t="s">
        <v>3552</v>
      </c>
      <c r="Q1119" s="3517">
        <f t="shared" si="187"/>
        <v>1.0149999999999999</v>
      </c>
      <c r="R1119" s="3518">
        <f t="shared" ca="1" si="188"/>
        <v>14403</v>
      </c>
      <c r="S1119" s="955">
        <f t="shared" ca="1" si="189"/>
        <v>60</v>
      </c>
    </row>
    <row r="1120" spans="1:19">
      <c r="A1120" s="3520" t="str">
        <f>面积表!D1115</f>
        <v>1519</v>
      </c>
      <c r="B1120" s="54">
        <f>面积表!E1115</f>
        <v>44.72</v>
      </c>
      <c r="C1120" s="3517">
        <f t="shared" si="180"/>
        <v>1</v>
      </c>
      <c r="D1120" s="2806" t="s">
        <v>4020</v>
      </c>
      <c r="E1120" s="3517">
        <f t="shared" si="181"/>
        <v>1</v>
      </c>
      <c r="F1120" s="667" t="s">
        <v>21</v>
      </c>
      <c r="G1120" s="3517">
        <f t="shared" si="182"/>
        <v>1</v>
      </c>
      <c r="H1120" s="667">
        <v>3</v>
      </c>
      <c r="I1120" s="3517">
        <f t="shared" si="183"/>
        <v>1</v>
      </c>
      <c r="J1120" s="667"/>
      <c r="K1120" s="3517">
        <f t="shared" si="184"/>
        <v>1</v>
      </c>
      <c r="L1120" s="667"/>
      <c r="M1120" s="3517">
        <f t="shared" si="185"/>
        <v>1</v>
      </c>
      <c r="N1120" s="667"/>
      <c r="O1120" s="3517">
        <f t="shared" si="186"/>
        <v>1</v>
      </c>
      <c r="P1120" s="667" t="s">
        <v>3552</v>
      </c>
      <c r="Q1120" s="3517">
        <f t="shared" si="187"/>
        <v>1.0149999999999999</v>
      </c>
      <c r="R1120" s="3518">
        <f t="shared" ca="1" si="188"/>
        <v>14403</v>
      </c>
      <c r="S1120" s="955">
        <f t="shared" ca="1" si="189"/>
        <v>64</v>
      </c>
    </row>
    <row r="1121" spans="1:19">
      <c r="A1121" s="3520" t="str">
        <f>面积表!D1116</f>
        <v>1520</v>
      </c>
      <c r="B1121" s="54">
        <f>面积表!E1116</f>
        <v>46.83</v>
      </c>
      <c r="C1121" s="3517">
        <f t="shared" si="180"/>
        <v>1</v>
      </c>
      <c r="D1121" s="2806" t="s">
        <v>4020</v>
      </c>
      <c r="E1121" s="3517">
        <f t="shared" si="181"/>
        <v>1</v>
      </c>
      <c r="F1121" s="667" t="s">
        <v>21</v>
      </c>
      <c r="G1121" s="3517">
        <f t="shared" si="182"/>
        <v>1</v>
      </c>
      <c r="H1121" s="667">
        <v>3</v>
      </c>
      <c r="I1121" s="3517">
        <f t="shared" si="183"/>
        <v>1</v>
      </c>
      <c r="J1121" s="667"/>
      <c r="K1121" s="3517">
        <f t="shared" si="184"/>
        <v>1</v>
      </c>
      <c r="L1121" s="667"/>
      <c r="M1121" s="3517">
        <f t="shared" si="185"/>
        <v>1</v>
      </c>
      <c r="N1121" s="667"/>
      <c r="O1121" s="3517">
        <f t="shared" si="186"/>
        <v>1</v>
      </c>
      <c r="P1121" s="667" t="s">
        <v>3552</v>
      </c>
      <c r="Q1121" s="3517">
        <f t="shared" si="187"/>
        <v>1.0149999999999999</v>
      </c>
      <c r="R1121" s="3518">
        <f t="shared" ca="1" si="188"/>
        <v>14403</v>
      </c>
      <c r="S1121" s="955">
        <f t="shared" ca="1" si="189"/>
        <v>67</v>
      </c>
    </row>
    <row r="1122" spans="1:19">
      <c r="A1122" s="3520" t="str">
        <f>面积表!D1117</f>
        <v>1521</v>
      </c>
      <c r="B1122" s="54">
        <f>面积表!E1117</f>
        <v>48.33</v>
      </c>
      <c r="C1122" s="3517">
        <f t="shared" si="180"/>
        <v>1</v>
      </c>
      <c r="D1122" s="2806" t="s">
        <v>4020</v>
      </c>
      <c r="E1122" s="3517">
        <f t="shared" si="181"/>
        <v>1</v>
      </c>
      <c r="F1122" s="667" t="s">
        <v>21</v>
      </c>
      <c r="G1122" s="3517">
        <f t="shared" si="182"/>
        <v>1</v>
      </c>
      <c r="H1122" s="667">
        <v>3</v>
      </c>
      <c r="I1122" s="3517">
        <f t="shared" si="183"/>
        <v>1</v>
      </c>
      <c r="J1122" s="667"/>
      <c r="K1122" s="3517">
        <f t="shared" si="184"/>
        <v>1</v>
      </c>
      <c r="L1122" s="667"/>
      <c r="M1122" s="3517">
        <f t="shared" si="185"/>
        <v>1</v>
      </c>
      <c r="N1122" s="667"/>
      <c r="O1122" s="3517">
        <f t="shared" si="186"/>
        <v>1</v>
      </c>
      <c r="P1122" s="667" t="s">
        <v>3552</v>
      </c>
      <c r="Q1122" s="3517">
        <f t="shared" si="187"/>
        <v>1.0149999999999999</v>
      </c>
      <c r="R1122" s="3518">
        <f t="shared" ca="1" si="188"/>
        <v>14403</v>
      </c>
      <c r="S1122" s="955">
        <f t="shared" ca="1" si="189"/>
        <v>70</v>
      </c>
    </row>
    <row r="1123" spans="1:19">
      <c r="A1123" s="3520" t="str">
        <f>面积表!D1118</f>
        <v>1522</v>
      </c>
      <c r="B1123" s="54">
        <f>面积表!E1118</f>
        <v>49.3</v>
      </c>
      <c r="C1123" s="3517">
        <f t="shared" si="180"/>
        <v>1</v>
      </c>
      <c r="D1123" s="2806" t="s">
        <v>4020</v>
      </c>
      <c r="E1123" s="3517">
        <f t="shared" si="181"/>
        <v>1</v>
      </c>
      <c r="F1123" s="667" t="s">
        <v>21</v>
      </c>
      <c r="G1123" s="3517">
        <f t="shared" si="182"/>
        <v>1</v>
      </c>
      <c r="H1123" s="667">
        <v>3</v>
      </c>
      <c r="I1123" s="3517">
        <f t="shared" si="183"/>
        <v>1</v>
      </c>
      <c r="J1123" s="667"/>
      <c r="K1123" s="3517">
        <f t="shared" si="184"/>
        <v>1</v>
      </c>
      <c r="L1123" s="667"/>
      <c r="M1123" s="3517">
        <f t="shared" si="185"/>
        <v>1</v>
      </c>
      <c r="N1123" s="667"/>
      <c r="O1123" s="3517">
        <f t="shared" si="186"/>
        <v>1</v>
      </c>
      <c r="P1123" s="667" t="s">
        <v>3552</v>
      </c>
      <c r="Q1123" s="3517">
        <f t="shared" si="187"/>
        <v>1.0149999999999999</v>
      </c>
      <c r="R1123" s="3518">
        <f t="shared" ca="1" si="188"/>
        <v>14403</v>
      </c>
      <c r="S1123" s="955">
        <f t="shared" ca="1" si="189"/>
        <v>71</v>
      </c>
    </row>
    <row r="1124" spans="1:19">
      <c r="A1124" s="3520" t="str">
        <f>面积表!D1119</f>
        <v>1523</v>
      </c>
      <c r="B1124" s="54">
        <f>面积表!E1119</f>
        <v>49.59</v>
      </c>
      <c r="C1124" s="3517">
        <f t="shared" si="180"/>
        <v>1</v>
      </c>
      <c r="D1124" s="2806" t="s">
        <v>4020</v>
      </c>
      <c r="E1124" s="3517">
        <f t="shared" si="181"/>
        <v>1</v>
      </c>
      <c r="F1124" s="667" t="s">
        <v>21</v>
      </c>
      <c r="G1124" s="3517">
        <f t="shared" si="182"/>
        <v>1</v>
      </c>
      <c r="H1124" s="667">
        <v>3</v>
      </c>
      <c r="I1124" s="3517">
        <f t="shared" si="183"/>
        <v>1</v>
      </c>
      <c r="J1124" s="667"/>
      <c r="K1124" s="3517">
        <f t="shared" si="184"/>
        <v>1</v>
      </c>
      <c r="L1124" s="667"/>
      <c r="M1124" s="3517">
        <f t="shared" si="185"/>
        <v>1</v>
      </c>
      <c r="N1124" s="667"/>
      <c r="O1124" s="3517">
        <f t="shared" si="186"/>
        <v>1</v>
      </c>
      <c r="P1124" s="667" t="s">
        <v>3552</v>
      </c>
      <c r="Q1124" s="3517">
        <f t="shared" si="187"/>
        <v>1.0149999999999999</v>
      </c>
      <c r="R1124" s="3518">
        <f t="shared" ca="1" si="188"/>
        <v>14403</v>
      </c>
      <c r="S1124" s="955">
        <f t="shared" ca="1" si="189"/>
        <v>71</v>
      </c>
    </row>
    <row r="1125" spans="1:19">
      <c r="A1125" s="3520" t="str">
        <f>面积表!D1120</f>
        <v>1524</v>
      </c>
      <c r="B1125" s="54">
        <f>面积表!E1120</f>
        <v>49.28</v>
      </c>
      <c r="C1125" s="3517">
        <f t="shared" si="180"/>
        <v>1</v>
      </c>
      <c r="D1125" s="2806" t="s">
        <v>4020</v>
      </c>
      <c r="E1125" s="3517">
        <f t="shared" si="181"/>
        <v>1</v>
      </c>
      <c r="F1125" s="667" t="s">
        <v>21</v>
      </c>
      <c r="G1125" s="3517">
        <f t="shared" si="182"/>
        <v>1</v>
      </c>
      <c r="H1125" s="667">
        <v>3</v>
      </c>
      <c r="I1125" s="3517">
        <f t="shared" si="183"/>
        <v>1</v>
      </c>
      <c r="J1125" s="667"/>
      <c r="K1125" s="3517">
        <f t="shared" si="184"/>
        <v>1</v>
      </c>
      <c r="L1125" s="667"/>
      <c r="M1125" s="3517">
        <f t="shared" si="185"/>
        <v>1</v>
      </c>
      <c r="N1125" s="667"/>
      <c r="O1125" s="3517">
        <f t="shared" si="186"/>
        <v>1</v>
      </c>
      <c r="P1125" s="667" t="s">
        <v>3552</v>
      </c>
      <c r="Q1125" s="3517">
        <f t="shared" si="187"/>
        <v>1.0149999999999999</v>
      </c>
      <c r="R1125" s="3518">
        <f t="shared" ca="1" si="188"/>
        <v>14403</v>
      </c>
      <c r="S1125" s="955">
        <f t="shared" ca="1" si="189"/>
        <v>71</v>
      </c>
    </row>
    <row r="1126" spans="1:19">
      <c r="A1126" s="3520" t="str">
        <f>面积表!D1121</f>
        <v>1525</v>
      </c>
      <c r="B1126" s="54">
        <f>面积表!E1121</f>
        <v>48.41</v>
      </c>
      <c r="C1126" s="3517">
        <f t="shared" si="180"/>
        <v>1</v>
      </c>
      <c r="D1126" s="2806" t="s">
        <v>4020</v>
      </c>
      <c r="E1126" s="3517">
        <f t="shared" si="181"/>
        <v>1</v>
      </c>
      <c r="F1126" s="667" t="s">
        <v>21</v>
      </c>
      <c r="G1126" s="3517">
        <f t="shared" si="182"/>
        <v>1</v>
      </c>
      <c r="H1126" s="667">
        <v>3</v>
      </c>
      <c r="I1126" s="3517">
        <f t="shared" si="183"/>
        <v>1</v>
      </c>
      <c r="J1126" s="667"/>
      <c r="K1126" s="3517">
        <f t="shared" si="184"/>
        <v>1</v>
      </c>
      <c r="L1126" s="667"/>
      <c r="M1126" s="3517">
        <f t="shared" si="185"/>
        <v>1</v>
      </c>
      <c r="N1126" s="667"/>
      <c r="O1126" s="3517">
        <f t="shared" si="186"/>
        <v>1</v>
      </c>
      <c r="P1126" s="667" t="s">
        <v>3552</v>
      </c>
      <c r="Q1126" s="3517">
        <f t="shared" si="187"/>
        <v>1.0149999999999999</v>
      </c>
      <c r="R1126" s="3518">
        <f t="shared" ca="1" si="188"/>
        <v>14403</v>
      </c>
      <c r="S1126" s="955">
        <f t="shared" ca="1" si="189"/>
        <v>70</v>
      </c>
    </row>
    <row r="1127" spans="1:19">
      <c r="A1127" s="3520" t="str">
        <f>面积表!D1122</f>
        <v>1526</v>
      </c>
      <c r="B1127" s="54">
        <f>面积表!E1122</f>
        <v>47.44</v>
      </c>
      <c r="C1127" s="3517">
        <f t="shared" si="180"/>
        <v>1</v>
      </c>
      <c r="D1127" s="2806" t="s">
        <v>4020</v>
      </c>
      <c r="E1127" s="3517">
        <f t="shared" si="181"/>
        <v>1</v>
      </c>
      <c r="F1127" s="667" t="s">
        <v>21</v>
      </c>
      <c r="G1127" s="3517">
        <f t="shared" si="182"/>
        <v>1</v>
      </c>
      <c r="H1127" s="667">
        <v>3</v>
      </c>
      <c r="I1127" s="3517">
        <f t="shared" si="183"/>
        <v>1</v>
      </c>
      <c r="J1127" s="667"/>
      <c r="K1127" s="3517">
        <f t="shared" si="184"/>
        <v>1</v>
      </c>
      <c r="L1127" s="667"/>
      <c r="M1127" s="3517">
        <f t="shared" si="185"/>
        <v>1</v>
      </c>
      <c r="N1127" s="667"/>
      <c r="O1127" s="3517">
        <f t="shared" si="186"/>
        <v>1</v>
      </c>
      <c r="P1127" s="667" t="s">
        <v>3552</v>
      </c>
      <c r="Q1127" s="3517">
        <f t="shared" si="187"/>
        <v>1.0149999999999999</v>
      </c>
      <c r="R1127" s="3518">
        <f t="shared" ca="1" si="188"/>
        <v>14403</v>
      </c>
      <c r="S1127" s="955">
        <f t="shared" ca="1" si="189"/>
        <v>68</v>
      </c>
    </row>
    <row r="1128" spans="1:19">
      <c r="A1128" s="3520" t="str">
        <f>面积表!D1123</f>
        <v>1601</v>
      </c>
      <c r="B1128" s="54">
        <f>面积表!E1123</f>
        <v>52.2</v>
      </c>
      <c r="C1128" s="3517">
        <f t="shared" si="180"/>
        <v>1</v>
      </c>
      <c r="D1128" s="2806" t="s">
        <v>4020</v>
      </c>
      <c r="E1128" s="3517">
        <f t="shared" si="181"/>
        <v>1</v>
      </c>
      <c r="F1128" s="667" t="s">
        <v>21</v>
      </c>
      <c r="G1128" s="3517">
        <f t="shared" si="182"/>
        <v>1</v>
      </c>
      <c r="H1128" s="667">
        <v>3</v>
      </c>
      <c r="I1128" s="3517">
        <f t="shared" si="183"/>
        <v>1</v>
      </c>
      <c r="J1128" s="667"/>
      <c r="K1128" s="3517">
        <f t="shared" si="184"/>
        <v>1</v>
      </c>
      <c r="L1128" s="667"/>
      <c r="M1128" s="3517">
        <f t="shared" si="185"/>
        <v>1</v>
      </c>
      <c r="N1128" s="667"/>
      <c r="O1128" s="3517">
        <f t="shared" si="186"/>
        <v>1</v>
      </c>
      <c r="P1128" s="667" t="s">
        <v>3552</v>
      </c>
      <c r="Q1128" s="3517">
        <f t="shared" si="187"/>
        <v>1.0149999999999999</v>
      </c>
      <c r="R1128" s="3518">
        <f t="shared" ca="1" si="188"/>
        <v>14403</v>
      </c>
      <c r="S1128" s="955">
        <f t="shared" ca="1" si="189"/>
        <v>75</v>
      </c>
    </row>
    <row r="1129" spans="1:19">
      <c r="A1129" s="3520" t="str">
        <f>面积表!D1124</f>
        <v>1602</v>
      </c>
      <c r="B1129" s="54">
        <f>面积表!E1124</f>
        <v>50.33</v>
      </c>
      <c r="C1129" s="3517">
        <f t="shared" si="180"/>
        <v>1</v>
      </c>
      <c r="D1129" s="2806" t="s">
        <v>4020</v>
      </c>
      <c r="E1129" s="3517">
        <f t="shared" si="181"/>
        <v>1</v>
      </c>
      <c r="F1129" s="667" t="s">
        <v>21</v>
      </c>
      <c r="G1129" s="3517">
        <f t="shared" si="182"/>
        <v>1</v>
      </c>
      <c r="H1129" s="667">
        <v>3</v>
      </c>
      <c r="I1129" s="3517">
        <f t="shared" si="183"/>
        <v>1</v>
      </c>
      <c r="J1129" s="667"/>
      <c r="K1129" s="3517">
        <f t="shared" si="184"/>
        <v>1</v>
      </c>
      <c r="L1129" s="667"/>
      <c r="M1129" s="3517">
        <f t="shared" si="185"/>
        <v>1</v>
      </c>
      <c r="N1129" s="667"/>
      <c r="O1129" s="3517">
        <f t="shared" si="186"/>
        <v>1</v>
      </c>
      <c r="P1129" s="667" t="s">
        <v>3552</v>
      </c>
      <c r="Q1129" s="3517">
        <f t="shared" si="187"/>
        <v>1.0149999999999999</v>
      </c>
      <c r="R1129" s="3518">
        <f t="shared" ca="1" si="188"/>
        <v>14403</v>
      </c>
      <c r="S1129" s="955">
        <f t="shared" ca="1" si="189"/>
        <v>72</v>
      </c>
    </row>
    <row r="1130" spans="1:19">
      <c r="A1130" s="3520" t="str">
        <f>面积表!D1125</f>
        <v>1603</v>
      </c>
      <c r="B1130" s="54">
        <f>面积表!E1125</f>
        <v>50.33</v>
      </c>
      <c r="C1130" s="3517">
        <f t="shared" si="180"/>
        <v>1</v>
      </c>
      <c r="D1130" s="2806" t="s">
        <v>4020</v>
      </c>
      <c r="E1130" s="3517">
        <f t="shared" si="181"/>
        <v>1</v>
      </c>
      <c r="F1130" s="667" t="s">
        <v>21</v>
      </c>
      <c r="G1130" s="3517">
        <f t="shared" si="182"/>
        <v>1</v>
      </c>
      <c r="H1130" s="667">
        <v>3</v>
      </c>
      <c r="I1130" s="3517">
        <f t="shared" si="183"/>
        <v>1</v>
      </c>
      <c r="J1130" s="667"/>
      <c r="K1130" s="3517">
        <f t="shared" si="184"/>
        <v>1</v>
      </c>
      <c r="L1130" s="667"/>
      <c r="M1130" s="3517">
        <f t="shared" si="185"/>
        <v>1</v>
      </c>
      <c r="N1130" s="667"/>
      <c r="O1130" s="3517">
        <f t="shared" si="186"/>
        <v>1</v>
      </c>
      <c r="P1130" s="667" t="s">
        <v>3552</v>
      </c>
      <c r="Q1130" s="3517">
        <f t="shared" si="187"/>
        <v>1.0149999999999999</v>
      </c>
      <c r="R1130" s="3518">
        <f t="shared" ca="1" si="188"/>
        <v>14403</v>
      </c>
      <c r="S1130" s="955">
        <f t="shared" ca="1" si="189"/>
        <v>72</v>
      </c>
    </row>
    <row r="1131" spans="1:19">
      <c r="A1131" s="3520" t="str">
        <f>面积表!D1126</f>
        <v>1604</v>
      </c>
      <c r="B1131" s="54">
        <f>面积表!E1126</f>
        <v>50.33</v>
      </c>
      <c r="C1131" s="3517">
        <f t="shared" si="180"/>
        <v>1</v>
      </c>
      <c r="D1131" s="2806" t="s">
        <v>4020</v>
      </c>
      <c r="E1131" s="3517">
        <f t="shared" si="181"/>
        <v>1</v>
      </c>
      <c r="F1131" s="667" t="s">
        <v>21</v>
      </c>
      <c r="G1131" s="3517">
        <f t="shared" si="182"/>
        <v>1</v>
      </c>
      <c r="H1131" s="667">
        <v>3</v>
      </c>
      <c r="I1131" s="3517">
        <f t="shared" si="183"/>
        <v>1</v>
      </c>
      <c r="J1131" s="667"/>
      <c r="K1131" s="3517">
        <f t="shared" si="184"/>
        <v>1</v>
      </c>
      <c r="L1131" s="667"/>
      <c r="M1131" s="3517">
        <f t="shared" si="185"/>
        <v>1</v>
      </c>
      <c r="N1131" s="667"/>
      <c r="O1131" s="3517">
        <f t="shared" si="186"/>
        <v>1</v>
      </c>
      <c r="P1131" s="667" t="s">
        <v>3552</v>
      </c>
      <c r="Q1131" s="3517">
        <f t="shared" si="187"/>
        <v>1.0149999999999999</v>
      </c>
      <c r="R1131" s="3518">
        <f t="shared" ca="1" si="188"/>
        <v>14403</v>
      </c>
      <c r="S1131" s="955">
        <f t="shared" ca="1" si="189"/>
        <v>72</v>
      </c>
    </row>
    <row r="1132" spans="1:19">
      <c r="A1132" s="3520" t="str">
        <f>面积表!D1127</f>
        <v>1605</v>
      </c>
      <c r="B1132" s="54">
        <f>面积表!E1127</f>
        <v>50.33</v>
      </c>
      <c r="C1132" s="3517">
        <f t="shared" si="180"/>
        <v>1</v>
      </c>
      <c r="D1132" s="2806" t="s">
        <v>4020</v>
      </c>
      <c r="E1132" s="3517">
        <f t="shared" si="181"/>
        <v>1</v>
      </c>
      <c r="F1132" s="667" t="s">
        <v>21</v>
      </c>
      <c r="G1132" s="3517">
        <f t="shared" si="182"/>
        <v>1</v>
      </c>
      <c r="H1132" s="667">
        <v>3</v>
      </c>
      <c r="I1132" s="3517">
        <f t="shared" si="183"/>
        <v>1</v>
      </c>
      <c r="J1132" s="667"/>
      <c r="K1132" s="3517">
        <f t="shared" si="184"/>
        <v>1</v>
      </c>
      <c r="L1132" s="667"/>
      <c r="M1132" s="3517">
        <f t="shared" si="185"/>
        <v>1</v>
      </c>
      <c r="N1132" s="667"/>
      <c r="O1132" s="3517">
        <f t="shared" si="186"/>
        <v>1</v>
      </c>
      <c r="P1132" s="667" t="s">
        <v>3552</v>
      </c>
      <c r="Q1132" s="3517">
        <f t="shared" si="187"/>
        <v>1.0149999999999999</v>
      </c>
      <c r="R1132" s="3518">
        <f t="shared" ca="1" si="188"/>
        <v>14403</v>
      </c>
      <c r="S1132" s="955">
        <f t="shared" ca="1" si="189"/>
        <v>72</v>
      </c>
    </row>
    <row r="1133" spans="1:19">
      <c r="A1133" s="3520" t="str">
        <f>面积表!D1128</f>
        <v>1606</v>
      </c>
      <c r="B1133" s="54">
        <f>面积表!E1128</f>
        <v>50.33</v>
      </c>
      <c r="C1133" s="3517">
        <f t="shared" si="180"/>
        <v>1</v>
      </c>
      <c r="D1133" s="2806" t="s">
        <v>4020</v>
      </c>
      <c r="E1133" s="3517">
        <f t="shared" si="181"/>
        <v>1</v>
      </c>
      <c r="F1133" s="667" t="s">
        <v>21</v>
      </c>
      <c r="G1133" s="3517">
        <f t="shared" si="182"/>
        <v>1</v>
      </c>
      <c r="H1133" s="667">
        <v>3</v>
      </c>
      <c r="I1133" s="3517">
        <f t="shared" si="183"/>
        <v>1</v>
      </c>
      <c r="J1133" s="667"/>
      <c r="K1133" s="3517">
        <f t="shared" si="184"/>
        <v>1</v>
      </c>
      <c r="L1133" s="667"/>
      <c r="M1133" s="3517">
        <f t="shared" si="185"/>
        <v>1</v>
      </c>
      <c r="N1133" s="667"/>
      <c r="O1133" s="3517">
        <f t="shared" si="186"/>
        <v>1</v>
      </c>
      <c r="P1133" s="667" t="s">
        <v>3552</v>
      </c>
      <c r="Q1133" s="3517">
        <f t="shared" si="187"/>
        <v>1.0149999999999999</v>
      </c>
      <c r="R1133" s="3518">
        <f t="shared" ca="1" si="188"/>
        <v>14403</v>
      </c>
      <c r="S1133" s="955">
        <f t="shared" ca="1" si="189"/>
        <v>72</v>
      </c>
    </row>
    <row r="1134" spans="1:19">
      <c r="A1134" s="3520" t="str">
        <f>面积表!D1129</f>
        <v>1607</v>
      </c>
      <c r="B1134" s="54">
        <f>面积表!E1129</f>
        <v>50.33</v>
      </c>
      <c r="C1134" s="3517">
        <f t="shared" si="180"/>
        <v>1</v>
      </c>
      <c r="D1134" s="2806" t="s">
        <v>4020</v>
      </c>
      <c r="E1134" s="3517">
        <f t="shared" si="181"/>
        <v>1</v>
      </c>
      <c r="F1134" s="667" t="s">
        <v>21</v>
      </c>
      <c r="G1134" s="3517">
        <f t="shared" si="182"/>
        <v>1</v>
      </c>
      <c r="H1134" s="667">
        <v>3</v>
      </c>
      <c r="I1134" s="3517">
        <f t="shared" si="183"/>
        <v>1</v>
      </c>
      <c r="J1134" s="667"/>
      <c r="K1134" s="3517">
        <f t="shared" si="184"/>
        <v>1</v>
      </c>
      <c r="L1134" s="667"/>
      <c r="M1134" s="3517">
        <f t="shared" si="185"/>
        <v>1</v>
      </c>
      <c r="N1134" s="667"/>
      <c r="O1134" s="3517">
        <f t="shared" si="186"/>
        <v>1</v>
      </c>
      <c r="P1134" s="667" t="s">
        <v>3552</v>
      </c>
      <c r="Q1134" s="3517">
        <f t="shared" si="187"/>
        <v>1.0149999999999999</v>
      </c>
      <c r="R1134" s="3518">
        <f t="shared" ca="1" si="188"/>
        <v>14403</v>
      </c>
      <c r="S1134" s="955">
        <f t="shared" ca="1" si="189"/>
        <v>72</v>
      </c>
    </row>
    <row r="1135" spans="1:19">
      <c r="A1135" s="3520" t="str">
        <f>面积表!D1130</f>
        <v>1608</v>
      </c>
      <c r="B1135" s="54">
        <f>面积表!E1130</f>
        <v>50.33</v>
      </c>
      <c r="C1135" s="3517">
        <f t="shared" si="180"/>
        <v>1</v>
      </c>
      <c r="D1135" s="2806" t="s">
        <v>4020</v>
      </c>
      <c r="E1135" s="3517">
        <f t="shared" si="181"/>
        <v>1</v>
      </c>
      <c r="F1135" s="667" t="s">
        <v>21</v>
      </c>
      <c r="G1135" s="3517">
        <f t="shared" si="182"/>
        <v>1</v>
      </c>
      <c r="H1135" s="667">
        <v>3</v>
      </c>
      <c r="I1135" s="3517">
        <f t="shared" si="183"/>
        <v>1</v>
      </c>
      <c r="J1135" s="667"/>
      <c r="K1135" s="3517">
        <f t="shared" si="184"/>
        <v>1</v>
      </c>
      <c r="L1135" s="667"/>
      <c r="M1135" s="3517">
        <f t="shared" si="185"/>
        <v>1</v>
      </c>
      <c r="N1135" s="667"/>
      <c r="O1135" s="3517">
        <f t="shared" si="186"/>
        <v>1</v>
      </c>
      <c r="P1135" s="667" t="s">
        <v>3552</v>
      </c>
      <c r="Q1135" s="3517">
        <f t="shared" si="187"/>
        <v>1.0149999999999999</v>
      </c>
      <c r="R1135" s="3518">
        <f t="shared" ca="1" si="188"/>
        <v>14403</v>
      </c>
      <c r="S1135" s="955">
        <f t="shared" ca="1" si="189"/>
        <v>72</v>
      </c>
    </row>
    <row r="1136" spans="1:19">
      <c r="A1136" s="3520" t="str">
        <f>面积表!D1131</f>
        <v>1609</v>
      </c>
      <c r="B1136" s="54">
        <f>面积表!E1131</f>
        <v>50.33</v>
      </c>
      <c r="C1136" s="3517">
        <f t="shared" si="180"/>
        <v>1</v>
      </c>
      <c r="D1136" s="2806" t="s">
        <v>4020</v>
      </c>
      <c r="E1136" s="3517">
        <f t="shared" si="181"/>
        <v>1</v>
      </c>
      <c r="F1136" s="667" t="s">
        <v>21</v>
      </c>
      <c r="G1136" s="3517">
        <f t="shared" si="182"/>
        <v>1</v>
      </c>
      <c r="H1136" s="667">
        <v>3</v>
      </c>
      <c r="I1136" s="3517">
        <f t="shared" si="183"/>
        <v>1</v>
      </c>
      <c r="J1136" s="667"/>
      <c r="K1136" s="3517">
        <f t="shared" si="184"/>
        <v>1</v>
      </c>
      <c r="L1136" s="667"/>
      <c r="M1136" s="3517">
        <f t="shared" si="185"/>
        <v>1</v>
      </c>
      <c r="N1136" s="667"/>
      <c r="O1136" s="3517">
        <f t="shared" si="186"/>
        <v>1</v>
      </c>
      <c r="P1136" s="667" t="s">
        <v>3552</v>
      </c>
      <c r="Q1136" s="3517">
        <f t="shared" si="187"/>
        <v>1.0149999999999999</v>
      </c>
      <c r="R1136" s="3518">
        <f t="shared" ca="1" si="188"/>
        <v>14403</v>
      </c>
      <c r="S1136" s="955">
        <f t="shared" ca="1" si="189"/>
        <v>72</v>
      </c>
    </row>
    <row r="1137" spans="1:19">
      <c r="A1137" s="3520" t="str">
        <f>面积表!D1132</f>
        <v>1610</v>
      </c>
      <c r="B1137" s="54">
        <f>面积表!E1132</f>
        <v>50.33</v>
      </c>
      <c r="C1137" s="3517">
        <f t="shared" si="180"/>
        <v>1</v>
      </c>
      <c r="D1137" s="2806" t="s">
        <v>4020</v>
      </c>
      <c r="E1137" s="3517">
        <f t="shared" si="181"/>
        <v>1</v>
      </c>
      <c r="F1137" s="667" t="s">
        <v>21</v>
      </c>
      <c r="G1137" s="3517">
        <f t="shared" si="182"/>
        <v>1</v>
      </c>
      <c r="H1137" s="667">
        <v>3</v>
      </c>
      <c r="I1137" s="3517">
        <f t="shared" si="183"/>
        <v>1</v>
      </c>
      <c r="J1137" s="667"/>
      <c r="K1137" s="3517">
        <f t="shared" si="184"/>
        <v>1</v>
      </c>
      <c r="L1137" s="667"/>
      <c r="M1137" s="3517">
        <f t="shared" si="185"/>
        <v>1</v>
      </c>
      <c r="N1137" s="667"/>
      <c r="O1137" s="3517">
        <f t="shared" si="186"/>
        <v>1</v>
      </c>
      <c r="P1137" s="667" t="s">
        <v>3552</v>
      </c>
      <c r="Q1137" s="3517">
        <f t="shared" si="187"/>
        <v>1.0149999999999999</v>
      </c>
      <c r="R1137" s="3518">
        <f t="shared" ca="1" si="188"/>
        <v>14403</v>
      </c>
      <c r="S1137" s="955">
        <f t="shared" ca="1" si="189"/>
        <v>72</v>
      </c>
    </row>
    <row r="1138" spans="1:19">
      <c r="A1138" s="3520" t="str">
        <f>面积表!D1133</f>
        <v>1611</v>
      </c>
      <c r="B1138" s="54">
        <f>面积表!E1133</f>
        <v>50.33</v>
      </c>
      <c r="C1138" s="3517">
        <f t="shared" si="180"/>
        <v>1</v>
      </c>
      <c r="D1138" s="2806" t="s">
        <v>4020</v>
      </c>
      <c r="E1138" s="3517">
        <f t="shared" si="181"/>
        <v>1</v>
      </c>
      <c r="F1138" s="667" t="s">
        <v>21</v>
      </c>
      <c r="G1138" s="3517">
        <f t="shared" si="182"/>
        <v>1</v>
      </c>
      <c r="H1138" s="667">
        <v>3</v>
      </c>
      <c r="I1138" s="3517">
        <f t="shared" si="183"/>
        <v>1</v>
      </c>
      <c r="J1138" s="667"/>
      <c r="K1138" s="3517">
        <f t="shared" si="184"/>
        <v>1</v>
      </c>
      <c r="L1138" s="667"/>
      <c r="M1138" s="3517">
        <f t="shared" si="185"/>
        <v>1</v>
      </c>
      <c r="N1138" s="667"/>
      <c r="O1138" s="3517">
        <f t="shared" si="186"/>
        <v>1</v>
      </c>
      <c r="P1138" s="667" t="s">
        <v>3552</v>
      </c>
      <c r="Q1138" s="3517">
        <f t="shared" si="187"/>
        <v>1.0149999999999999</v>
      </c>
      <c r="R1138" s="3518">
        <f t="shared" ca="1" si="188"/>
        <v>14403</v>
      </c>
      <c r="S1138" s="955">
        <f t="shared" ca="1" si="189"/>
        <v>72</v>
      </c>
    </row>
    <row r="1139" spans="1:19">
      <c r="A1139" s="3520" t="str">
        <f>面积表!D1134</f>
        <v>1612</v>
      </c>
      <c r="B1139" s="54">
        <f>面积表!E1134</f>
        <v>50.33</v>
      </c>
      <c r="C1139" s="3517">
        <f t="shared" si="180"/>
        <v>1</v>
      </c>
      <c r="D1139" s="2806" t="s">
        <v>4020</v>
      </c>
      <c r="E1139" s="3517">
        <f t="shared" si="181"/>
        <v>1</v>
      </c>
      <c r="F1139" s="667" t="s">
        <v>21</v>
      </c>
      <c r="G1139" s="3517">
        <f t="shared" si="182"/>
        <v>1</v>
      </c>
      <c r="H1139" s="667">
        <v>3</v>
      </c>
      <c r="I1139" s="3517">
        <f t="shared" si="183"/>
        <v>1</v>
      </c>
      <c r="J1139" s="667"/>
      <c r="K1139" s="3517">
        <f t="shared" si="184"/>
        <v>1</v>
      </c>
      <c r="L1139" s="667"/>
      <c r="M1139" s="3517">
        <f t="shared" si="185"/>
        <v>1</v>
      </c>
      <c r="N1139" s="667"/>
      <c r="O1139" s="3517">
        <f t="shared" si="186"/>
        <v>1</v>
      </c>
      <c r="P1139" s="667" t="s">
        <v>3552</v>
      </c>
      <c r="Q1139" s="3517">
        <f t="shared" si="187"/>
        <v>1.0149999999999999</v>
      </c>
      <c r="R1139" s="3518">
        <f t="shared" ca="1" si="188"/>
        <v>14403</v>
      </c>
      <c r="S1139" s="955">
        <f t="shared" ca="1" si="189"/>
        <v>72</v>
      </c>
    </row>
    <row r="1140" spans="1:19">
      <c r="A1140" s="3520" t="str">
        <f>面积表!D1135</f>
        <v>1613</v>
      </c>
      <c r="B1140" s="54">
        <f>面积表!E1135</f>
        <v>50.33</v>
      </c>
      <c r="C1140" s="3517">
        <f t="shared" si="180"/>
        <v>1</v>
      </c>
      <c r="D1140" s="2806" t="s">
        <v>4020</v>
      </c>
      <c r="E1140" s="3517">
        <f t="shared" si="181"/>
        <v>1</v>
      </c>
      <c r="F1140" s="667" t="s">
        <v>21</v>
      </c>
      <c r="G1140" s="3517">
        <f t="shared" si="182"/>
        <v>1</v>
      </c>
      <c r="H1140" s="667">
        <v>3</v>
      </c>
      <c r="I1140" s="3517">
        <f t="shared" si="183"/>
        <v>1</v>
      </c>
      <c r="J1140" s="667"/>
      <c r="K1140" s="3517">
        <f t="shared" si="184"/>
        <v>1</v>
      </c>
      <c r="L1140" s="667"/>
      <c r="M1140" s="3517">
        <f t="shared" si="185"/>
        <v>1</v>
      </c>
      <c r="N1140" s="667"/>
      <c r="O1140" s="3517">
        <f t="shared" si="186"/>
        <v>1</v>
      </c>
      <c r="P1140" s="667" t="s">
        <v>3552</v>
      </c>
      <c r="Q1140" s="3517">
        <f t="shared" si="187"/>
        <v>1.0149999999999999</v>
      </c>
      <c r="R1140" s="3518">
        <f t="shared" ca="1" si="188"/>
        <v>14403</v>
      </c>
      <c r="S1140" s="955">
        <f t="shared" ca="1" si="189"/>
        <v>72</v>
      </c>
    </row>
    <row r="1141" spans="1:19">
      <c r="A1141" s="3520" t="str">
        <f>面积表!D1136</f>
        <v>1614</v>
      </c>
      <c r="B1141" s="54">
        <f>面积表!E1136</f>
        <v>50.33</v>
      </c>
      <c r="C1141" s="3517">
        <f t="shared" si="180"/>
        <v>1</v>
      </c>
      <c r="D1141" s="2806" t="s">
        <v>4020</v>
      </c>
      <c r="E1141" s="3517">
        <f t="shared" si="181"/>
        <v>1</v>
      </c>
      <c r="F1141" s="667" t="s">
        <v>21</v>
      </c>
      <c r="G1141" s="3517">
        <f t="shared" si="182"/>
        <v>1</v>
      </c>
      <c r="H1141" s="667">
        <v>3</v>
      </c>
      <c r="I1141" s="3517">
        <f t="shared" si="183"/>
        <v>1</v>
      </c>
      <c r="J1141" s="667"/>
      <c r="K1141" s="3517">
        <f t="shared" si="184"/>
        <v>1</v>
      </c>
      <c r="L1141" s="667"/>
      <c r="M1141" s="3517">
        <f t="shared" si="185"/>
        <v>1</v>
      </c>
      <c r="N1141" s="667"/>
      <c r="O1141" s="3517">
        <f t="shared" si="186"/>
        <v>1</v>
      </c>
      <c r="P1141" s="667" t="s">
        <v>3552</v>
      </c>
      <c r="Q1141" s="3517">
        <f t="shared" si="187"/>
        <v>1.0149999999999999</v>
      </c>
      <c r="R1141" s="3518">
        <f t="shared" ca="1" si="188"/>
        <v>14403</v>
      </c>
      <c r="S1141" s="955">
        <f t="shared" ca="1" si="189"/>
        <v>72</v>
      </c>
    </row>
    <row r="1142" spans="1:19">
      <c r="A1142" s="3520" t="str">
        <f>面积表!D1137</f>
        <v>1615</v>
      </c>
      <c r="B1142" s="54">
        <f>面积表!E1137</f>
        <v>50.33</v>
      </c>
      <c r="C1142" s="3517">
        <f t="shared" si="180"/>
        <v>1</v>
      </c>
      <c r="D1142" s="2806" t="s">
        <v>4020</v>
      </c>
      <c r="E1142" s="3517">
        <f t="shared" si="181"/>
        <v>1</v>
      </c>
      <c r="F1142" s="667" t="s">
        <v>21</v>
      </c>
      <c r="G1142" s="3517">
        <f t="shared" si="182"/>
        <v>1</v>
      </c>
      <c r="H1142" s="667">
        <v>3</v>
      </c>
      <c r="I1142" s="3517">
        <f t="shared" si="183"/>
        <v>1</v>
      </c>
      <c r="J1142" s="667"/>
      <c r="K1142" s="3517">
        <f t="shared" si="184"/>
        <v>1</v>
      </c>
      <c r="L1142" s="667"/>
      <c r="M1142" s="3517">
        <f t="shared" si="185"/>
        <v>1</v>
      </c>
      <c r="N1142" s="667"/>
      <c r="O1142" s="3517">
        <f t="shared" si="186"/>
        <v>1</v>
      </c>
      <c r="P1142" s="667" t="s">
        <v>3552</v>
      </c>
      <c r="Q1142" s="3517">
        <f t="shared" si="187"/>
        <v>1.0149999999999999</v>
      </c>
      <c r="R1142" s="3518">
        <f t="shared" ca="1" si="188"/>
        <v>14403</v>
      </c>
      <c r="S1142" s="955">
        <f t="shared" ca="1" si="189"/>
        <v>72</v>
      </c>
    </row>
    <row r="1143" spans="1:19">
      <c r="A1143" s="3520" t="str">
        <f>面积表!D1138</f>
        <v>1616</v>
      </c>
      <c r="B1143" s="54">
        <f>面积表!E1138</f>
        <v>69.77</v>
      </c>
      <c r="C1143" s="3517">
        <f t="shared" si="180"/>
        <v>1.01</v>
      </c>
      <c r="D1143" s="2806" t="s">
        <v>4020</v>
      </c>
      <c r="E1143" s="3517">
        <f t="shared" si="181"/>
        <v>1</v>
      </c>
      <c r="F1143" s="667" t="s">
        <v>21</v>
      </c>
      <c r="G1143" s="3517">
        <f t="shared" si="182"/>
        <v>1</v>
      </c>
      <c r="H1143" s="667">
        <v>3</v>
      </c>
      <c r="I1143" s="3517">
        <f t="shared" si="183"/>
        <v>1</v>
      </c>
      <c r="J1143" s="667"/>
      <c r="K1143" s="3517">
        <f t="shared" si="184"/>
        <v>1</v>
      </c>
      <c r="L1143" s="667"/>
      <c r="M1143" s="3517">
        <f t="shared" si="185"/>
        <v>1</v>
      </c>
      <c r="N1143" s="667"/>
      <c r="O1143" s="3517">
        <f t="shared" si="186"/>
        <v>1</v>
      </c>
      <c r="P1143" s="667" t="s">
        <v>3552</v>
      </c>
      <c r="Q1143" s="3517">
        <f t="shared" si="187"/>
        <v>1.0149999999999999</v>
      </c>
      <c r="R1143" s="3518">
        <f t="shared" ca="1" si="188"/>
        <v>14547</v>
      </c>
      <c r="S1143" s="955">
        <f t="shared" ca="1" si="189"/>
        <v>101</v>
      </c>
    </row>
    <row r="1144" spans="1:19">
      <c r="A1144" s="3520" t="str">
        <f>面积表!D1139</f>
        <v>1617</v>
      </c>
      <c r="B1144" s="54">
        <f>面积表!E1139</f>
        <v>38.65</v>
      </c>
      <c r="C1144" s="3517">
        <f t="shared" si="180"/>
        <v>1</v>
      </c>
      <c r="D1144" s="2806" t="s">
        <v>4020</v>
      </c>
      <c r="E1144" s="3517">
        <f t="shared" si="181"/>
        <v>1</v>
      </c>
      <c r="F1144" s="667" t="s">
        <v>21</v>
      </c>
      <c r="G1144" s="3517">
        <f t="shared" si="182"/>
        <v>1</v>
      </c>
      <c r="H1144" s="667">
        <v>3</v>
      </c>
      <c r="I1144" s="3517">
        <f t="shared" si="183"/>
        <v>1</v>
      </c>
      <c r="J1144" s="667"/>
      <c r="K1144" s="3517">
        <f t="shared" si="184"/>
        <v>1</v>
      </c>
      <c r="L1144" s="667"/>
      <c r="M1144" s="3517">
        <f t="shared" si="185"/>
        <v>1</v>
      </c>
      <c r="N1144" s="667"/>
      <c r="O1144" s="3517">
        <f t="shared" si="186"/>
        <v>1</v>
      </c>
      <c r="P1144" s="667" t="s">
        <v>3552</v>
      </c>
      <c r="Q1144" s="3517">
        <f t="shared" si="187"/>
        <v>1.0149999999999999</v>
      </c>
      <c r="R1144" s="3518">
        <f t="shared" ca="1" si="188"/>
        <v>14403</v>
      </c>
      <c r="S1144" s="955">
        <f t="shared" ca="1" si="189"/>
        <v>56</v>
      </c>
    </row>
    <row r="1145" spans="1:19">
      <c r="A1145" s="3520" t="str">
        <f>面积表!D1140</f>
        <v>1618</v>
      </c>
      <c r="B1145" s="54">
        <f>面积表!E1140</f>
        <v>41.99</v>
      </c>
      <c r="C1145" s="3517">
        <f t="shared" si="180"/>
        <v>1</v>
      </c>
      <c r="D1145" s="2806" t="s">
        <v>4020</v>
      </c>
      <c r="E1145" s="3517">
        <f t="shared" si="181"/>
        <v>1</v>
      </c>
      <c r="F1145" s="667" t="s">
        <v>21</v>
      </c>
      <c r="G1145" s="3517">
        <f t="shared" si="182"/>
        <v>1</v>
      </c>
      <c r="H1145" s="667">
        <v>3</v>
      </c>
      <c r="I1145" s="3517">
        <f t="shared" si="183"/>
        <v>1</v>
      </c>
      <c r="J1145" s="667"/>
      <c r="K1145" s="3517">
        <f t="shared" si="184"/>
        <v>1</v>
      </c>
      <c r="L1145" s="667"/>
      <c r="M1145" s="3517">
        <f t="shared" si="185"/>
        <v>1</v>
      </c>
      <c r="N1145" s="667"/>
      <c r="O1145" s="3517">
        <f t="shared" si="186"/>
        <v>1</v>
      </c>
      <c r="P1145" s="667" t="s">
        <v>3552</v>
      </c>
      <c r="Q1145" s="3517">
        <f t="shared" si="187"/>
        <v>1.0149999999999999</v>
      </c>
      <c r="R1145" s="3518">
        <f t="shared" ca="1" si="188"/>
        <v>14403</v>
      </c>
      <c r="S1145" s="955">
        <f t="shared" ca="1" si="189"/>
        <v>60</v>
      </c>
    </row>
    <row r="1146" spans="1:19">
      <c r="A1146" s="3520" t="str">
        <f>面积表!D1141</f>
        <v>1619</v>
      </c>
      <c r="B1146" s="54">
        <f>面积表!E1141</f>
        <v>44.72</v>
      </c>
      <c r="C1146" s="3517">
        <f t="shared" si="180"/>
        <v>1</v>
      </c>
      <c r="D1146" s="2806" t="s">
        <v>4020</v>
      </c>
      <c r="E1146" s="3517">
        <f t="shared" si="181"/>
        <v>1</v>
      </c>
      <c r="F1146" s="667" t="s">
        <v>21</v>
      </c>
      <c r="G1146" s="3517">
        <f t="shared" si="182"/>
        <v>1</v>
      </c>
      <c r="H1146" s="667">
        <v>3</v>
      </c>
      <c r="I1146" s="3517">
        <f t="shared" si="183"/>
        <v>1</v>
      </c>
      <c r="J1146" s="667"/>
      <c r="K1146" s="3517">
        <f t="shared" si="184"/>
        <v>1</v>
      </c>
      <c r="L1146" s="667"/>
      <c r="M1146" s="3517">
        <f t="shared" si="185"/>
        <v>1</v>
      </c>
      <c r="N1146" s="667"/>
      <c r="O1146" s="3517">
        <f t="shared" si="186"/>
        <v>1</v>
      </c>
      <c r="P1146" s="667" t="s">
        <v>3552</v>
      </c>
      <c r="Q1146" s="3517">
        <f t="shared" si="187"/>
        <v>1.0149999999999999</v>
      </c>
      <c r="R1146" s="3518">
        <f t="shared" ca="1" si="188"/>
        <v>14403</v>
      </c>
      <c r="S1146" s="955">
        <f t="shared" ca="1" si="189"/>
        <v>64</v>
      </c>
    </row>
    <row r="1147" spans="1:19">
      <c r="A1147" s="3520" t="str">
        <f>面积表!D1142</f>
        <v>1620</v>
      </c>
      <c r="B1147" s="54">
        <f>面积表!E1142</f>
        <v>46.83</v>
      </c>
      <c r="C1147" s="3517">
        <f t="shared" si="180"/>
        <v>1</v>
      </c>
      <c r="D1147" s="2806" t="s">
        <v>4020</v>
      </c>
      <c r="E1147" s="3517">
        <f t="shared" si="181"/>
        <v>1</v>
      </c>
      <c r="F1147" s="667" t="s">
        <v>21</v>
      </c>
      <c r="G1147" s="3517">
        <f t="shared" si="182"/>
        <v>1</v>
      </c>
      <c r="H1147" s="667">
        <v>3</v>
      </c>
      <c r="I1147" s="3517">
        <f t="shared" si="183"/>
        <v>1</v>
      </c>
      <c r="J1147" s="667"/>
      <c r="K1147" s="3517">
        <f t="shared" si="184"/>
        <v>1</v>
      </c>
      <c r="L1147" s="667"/>
      <c r="M1147" s="3517">
        <f t="shared" si="185"/>
        <v>1</v>
      </c>
      <c r="N1147" s="667"/>
      <c r="O1147" s="3517">
        <f t="shared" si="186"/>
        <v>1</v>
      </c>
      <c r="P1147" s="667" t="s">
        <v>3552</v>
      </c>
      <c r="Q1147" s="3517">
        <f t="shared" si="187"/>
        <v>1.0149999999999999</v>
      </c>
      <c r="R1147" s="3518">
        <f t="shared" ca="1" si="188"/>
        <v>14403</v>
      </c>
      <c r="S1147" s="955">
        <f t="shared" ca="1" si="189"/>
        <v>67</v>
      </c>
    </row>
    <row r="1148" spans="1:19">
      <c r="A1148" s="3520" t="str">
        <f>面积表!D1143</f>
        <v>1621</v>
      </c>
      <c r="B1148" s="54">
        <f>面积表!E1143</f>
        <v>48.33</v>
      </c>
      <c r="C1148" s="3517">
        <f t="shared" si="180"/>
        <v>1</v>
      </c>
      <c r="D1148" s="2806" t="s">
        <v>4020</v>
      </c>
      <c r="E1148" s="3517">
        <f t="shared" si="181"/>
        <v>1</v>
      </c>
      <c r="F1148" s="667" t="s">
        <v>21</v>
      </c>
      <c r="G1148" s="3517">
        <f t="shared" si="182"/>
        <v>1</v>
      </c>
      <c r="H1148" s="667">
        <v>3</v>
      </c>
      <c r="I1148" s="3517">
        <f t="shared" si="183"/>
        <v>1</v>
      </c>
      <c r="J1148" s="667"/>
      <c r="K1148" s="3517">
        <f t="shared" si="184"/>
        <v>1</v>
      </c>
      <c r="L1148" s="667"/>
      <c r="M1148" s="3517">
        <f t="shared" si="185"/>
        <v>1</v>
      </c>
      <c r="N1148" s="667"/>
      <c r="O1148" s="3517">
        <f t="shared" si="186"/>
        <v>1</v>
      </c>
      <c r="P1148" s="667" t="s">
        <v>3552</v>
      </c>
      <c r="Q1148" s="3517">
        <f t="shared" si="187"/>
        <v>1.0149999999999999</v>
      </c>
      <c r="R1148" s="3518">
        <f t="shared" ca="1" si="188"/>
        <v>14403</v>
      </c>
      <c r="S1148" s="955">
        <f t="shared" ca="1" si="189"/>
        <v>70</v>
      </c>
    </row>
    <row r="1149" spans="1:19">
      <c r="A1149" s="3520" t="str">
        <f>面积表!D1144</f>
        <v>1622</v>
      </c>
      <c r="B1149" s="54">
        <f>面积表!E1144</f>
        <v>49.3</v>
      </c>
      <c r="C1149" s="3517">
        <f t="shared" si="180"/>
        <v>1</v>
      </c>
      <c r="D1149" s="2806" t="s">
        <v>4020</v>
      </c>
      <c r="E1149" s="3517">
        <f t="shared" si="181"/>
        <v>1</v>
      </c>
      <c r="F1149" s="667" t="s">
        <v>21</v>
      </c>
      <c r="G1149" s="3517">
        <f t="shared" si="182"/>
        <v>1</v>
      </c>
      <c r="H1149" s="667">
        <v>3</v>
      </c>
      <c r="I1149" s="3517">
        <f t="shared" si="183"/>
        <v>1</v>
      </c>
      <c r="J1149" s="667"/>
      <c r="K1149" s="3517">
        <f t="shared" si="184"/>
        <v>1</v>
      </c>
      <c r="L1149" s="667"/>
      <c r="M1149" s="3517">
        <f t="shared" si="185"/>
        <v>1</v>
      </c>
      <c r="N1149" s="667"/>
      <c r="O1149" s="3517">
        <f t="shared" si="186"/>
        <v>1</v>
      </c>
      <c r="P1149" s="667" t="s">
        <v>3552</v>
      </c>
      <c r="Q1149" s="3517">
        <f t="shared" si="187"/>
        <v>1.0149999999999999</v>
      </c>
      <c r="R1149" s="3518">
        <f t="shared" ca="1" si="188"/>
        <v>14403</v>
      </c>
      <c r="S1149" s="955">
        <f t="shared" ca="1" si="189"/>
        <v>71</v>
      </c>
    </row>
    <row r="1150" spans="1:19">
      <c r="A1150" s="3520" t="str">
        <f>面积表!D1145</f>
        <v>1623</v>
      </c>
      <c r="B1150" s="54">
        <f>面积表!E1145</f>
        <v>49.59</v>
      </c>
      <c r="C1150" s="3517">
        <f t="shared" si="180"/>
        <v>1</v>
      </c>
      <c r="D1150" s="2806" t="s">
        <v>4020</v>
      </c>
      <c r="E1150" s="3517">
        <f t="shared" si="181"/>
        <v>1</v>
      </c>
      <c r="F1150" s="667" t="s">
        <v>21</v>
      </c>
      <c r="G1150" s="3517">
        <f t="shared" si="182"/>
        <v>1</v>
      </c>
      <c r="H1150" s="667">
        <v>3</v>
      </c>
      <c r="I1150" s="3517">
        <f t="shared" si="183"/>
        <v>1</v>
      </c>
      <c r="J1150" s="667"/>
      <c r="K1150" s="3517">
        <f t="shared" si="184"/>
        <v>1</v>
      </c>
      <c r="L1150" s="667"/>
      <c r="M1150" s="3517">
        <f t="shared" si="185"/>
        <v>1</v>
      </c>
      <c r="N1150" s="667"/>
      <c r="O1150" s="3517">
        <f t="shared" si="186"/>
        <v>1</v>
      </c>
      <c r="P1150" s="667" t="s">
        <v>3552</v>
      </c>
      <c r="Q1150" s="3517">
        <f t="shared" si="187"/>
        <v>1.0149999999999999</v>
      </c>
      <c r="R1150" s="3518">
        <f t="shared" ca="1" si="188"/>
        <v>14403</v>
      </c>
      <c r="S1150" s="955">
        <f t="shared" ca="1" si="189"/>
        <v>71</v>
      </c>
    </row>
    <row r="1151" spans="1:19">
      <c r="A1151" s="3520" t="str">
        <f>面积表!D1146</f>
        <v>1624</v>
      </c>
      <c r="B1151" s="54">
        <f>面积表!E1146</f>
        <v>49.28</v>
      </c>
      <c r="C1151" s="3517">
        <f t="shared" si="180"/>
        <v>1</v>
      </c>
      <c r="D1151" s="2806" t="s">
        <v>4020</v>
      </c>
      <c r="E1151" s="3517">
        <f t="shared" si="181"/>
        <v>1</v>
      </c>
      <c r="F1151" s="667" t="s">
        <v>21</v>
      </c>
      <c r="G1151" s="3517">
        <f t="shared" si="182"/>
        <v>1</v>
      </c>
      <c r="H1151" s="667">
        <v>3</v>
      </c>
      <c r="I1151" s="3517">
        <f t="shared" si="183"/>
        <v>1</v>
      </c>
      <c r="J1151" s="667"/>
      <c r="K1151" s="3517">
        <f t="shared" si="184"/>
        <v>1</v>
      </c>
      <c r="L1151" s="667"/>
      <c r="M1151" s="3517">
        <f t="shared" si="185"/>
        <v>1</v>
      </c>
      <c r="N1151" s="667"/>
      <c r="O1151" s="3517">
        <f t="shared" si="186"/>
        <v>1</v>
      </c>
      <c r="P1151" s="667" t="s">
        <v>3552</v>
      </c>
      <c r="Q1151" s="3517">
        <f t="shared" si="187"/>
        <v>1.0149999999999999</v>
      </c>
      <c r="R1151" s="3518">
        <f t="shared" ca="1" si="188"/>
        <v>14403</v>
      </c>
      <c r="S1151" s="955">
        <f t="shared" ca="1" si="189"/>
        <v>71</v>
      </c>
    </row>
    <row r="1152" spans="1:19">
      <c r="A1152" s="3520" t="str">
        <f>面积表!D1147</f>
        <v>1625</v>
      </c>
      <c r="B1152" s="54">
        <f>面积表!E1147</f>
        <v>48.41</v>
      </c>
      <c r="C1152" s="3517">
        <f t="shared" si="180"/>
        <v>1</v>
      </c>
      <c r="D1152" s="2806" t="s">
        <v>4020</v>
      </c>
      <c r="E1152" s="3517">
        <f t="shared" si="181"/>
        <v>1</v>
      </c>
      <c r="F1152" s="667" t="s">
        <v>21</v>
      </c>
      <c r="G1152" s="3517">
        <f t="shared" si="182"/>
        <v>1</v>
      </c>
      <c r="H1152" s="667">
        <v>3</v>
      </c>
      <c r="I1152" s="3517">
        <f t="shared" si="183"/>
        <v>1</v>
      </c>
      <c r="J1152" s="667"/>
      <c r="K1152" s="3517">
        <f t="shared" si="184"/>
        <v>1</v>
      </c>
      <c r="L1152" s="667"/>
      <c r="M1152" s="3517">
        <f t="shared" si="185"/>
        <v>1</v>
      </c>
      <c r="N1152" s="667"/>
      <c r="O1152" s="3517">
        <f t="shared" si="186"/>
        <v>1</v>
      </c>
      <c r="P1152" s="667" t="s">
        <v>3552</v>
      </c>
      <c r="Q1152" s="3517">
        <f t="shared" si="187"/>
        <v>1.0149999999999999</v>
      </c>
      <c r="R1152" s="3518">
        <f t="shared" ca="1" si="188"/>
        <v>14403</v>
      </c>
      <c r="S1152" s="955">
        <f t="shared" ca="1" si="189"/>
        <v>70</v>
      </c>
    </row>
    <row r="1153" spans="1:19">
      <c r="A1153" s="3520" t="str">
        <f>面积表!D1148</f>
        <v>1626</v>
      </c>
      <c r="B1153" s="54">
        <f>面积表!E1148</f>
        <v>47.44</v>
      </c>
      <c r="C1153" s="3517">
        <f t="shared" si="180"/>
        <v>1</v>
      </c>
      <c r="D1153" s="2806" t="s">
        <v>4020</v>
      </c>
      <c r="E1153" s="3517">
        <f t="shared" si="181"/>
        <v>1</v>
      </c>
      <c r="F1153" s="667" t="s">
        <v>21</v>
      </c>
      <c r="G1153" s="3517">
        <f t="shared" si="182"/>
        <v>1</v>
      </c>
      <c r="H1153" s="667">
        <v>3</v>
      </c>
      <c r="I1153" s="3517">
        <f t="shared" si="183"/>
        <v>1</v>
      </c>
      <c r="J1153" s="667"/>
      <c r="K1153" s="3517">
        <f t="shared" si="184"/>
        <v>1</v>
      </c>
      <c r="L1153" s="667"/>
      <c r="M1153" s="3517">
        <f t="shared" si="185"/>
        <v>1</v>
      </c>
      <c r="N1153" s="667"/>
      <c r="O1153" s="3517">
        <f t="shared" si="186"/>
        <v>1</v>
      </c>
      <c r="P1153" s="667" t="s">
        <v>3552</v>
      </c>
      <c r="Q1153" s="3517">
        <f t="shared" si="187"/>
        <v>1.0149999999999999</v>
      </c>
      <c r="R1153" s="3518">
        <f t="shared" ca="1" si="188"/>
        <v>14403</v>
      </c>
      <c r="S1153" s="955">
        <f t="shared" ca="1" si="189"/>
        <v>68</v>
      </c>
    </row>
    <row r="1154" spans="1:19">
      <c r="A1154" s="3520">
        <f>面积表!D1149</f>
        <v>1701</v>
      </c>
      <c r="B1154" s="54">
        <f>面积表!E1149</f>
        <v>52.2</v>
      </c>
      <c r="C1154" s="3517">
        <f t="shared" si="180"/>
        <v>1</v>
      </c>
      <c r="D1154" s="2806" t="s">
        <v>4020</v>
      </c>
      <c r="E1154" s="3517">
        <f t="shared" si="181"/>
        <v>1</v>
      </c>
      <c r="F1154" s="667" t="s">
        <v>21</v>
      </c>
      <c r="G1154" s="3517">
        <f t="shared" si="182"/>
        <v>1</v>
      </c>
      <c r="H1154" s="667">
        <v>3</v>
      </c>
      <c r="I1154" s="3517">
        <f t="shared" si="183"/>
        <v>1</v>
      </c>
      <c r="J1154" s="667"/>
      <c r="K1154" s="3517">
        <f t="shared" si="184"/>
        <v>1</v>
      </c>
      <c r="L1154" s="667"/>
      <c r="M1154" s="3517">
        <f t="shared" si="185"/>
        <v>1</v>
      </c>
      <c r="N1154" s="667"/>
      <c r="O1154" s="3517">
        <f t="shared" si="186"/>
        <v>1</v>
      </c>
      <c r="P1154" s="667" t="s">
        <v>3709</v>
      </c>
      <c r="Q1154" s="3517">
        <f t="shared" si="187"/>
        <v>1.03</v>
      </c>
      <c r="R1154" s="3518">
        <f t="shared" ca="1" si="188"/>
        <v>14616</v>
      </c>
      <c r="S1154" s="955">
        <f t="shared" ca="1" si="189"/>
        <v>76</v>
      </c>
    </row>
    <row r="1155" spans="1:19">
      <c r="A1155" s="3520">
        <f>面积表!D1150</f>
        <v>1702</v>
      </c>
      <c r="B1155" s="54">
        <f>面积表!E1150</f>
        <v>50.33</v>
      </c>
      <c r="C1155" s="3517">
        <f t="shared" si="180"/>
        <v>1</v>
      </c>
      <c r="D1155" s="2806" t="s">
        <v>4020</v>
      </c>
      <c r="E1155" s="3517">
        <f t="shared" si="181"/>
        <v>1</v>
      </c>
      <c r="F1155" s="667" t="s">
        <v>21</v>
      </c>
      <c r="G1155" s="3517">
        <f t="shared" si="182"/>
        <v>1</v>
      </c>
      <c r="H1155" s="667">
        <v>3</v>
      </c>
      <c r="I1155" s="3517">
        <f t="shared" si="183"/>
        <v>1</v>
      </c>
      <c r="J1155" s="667"/>
      <c r="K1155" s="3517">
        <f t="shared" si="184"/>
        <v>1</v>
      </c>
      <c r="L1155" s="667"/>
      <c r="M1155" s="3517">
        <f t="shared" si="185"/>
        <v>1</v>
      </c>
      <c r="N1155" s="667"/>
      <c r="O1155" s="3517">
        <f t="shared" si="186"/>
        <v>1</v>
      </c>
      <c r="P1155" s="667" t="s">
        <v>3709</v>
      </c>
      <c r="Q1155" s="3517">
        <f t="shared" si="187"/>
        <v>1.03</v>
      </c>
      <c r="R1155" s="3518">
        <f t="shared" ca="1" si="188"/>
        <v>14616</v>
      </c>
      <c r="S1155" s="955">
        <f t="shared" ca="1" si="189"/>
        <v>74</v>
      </c>
    </row>
    <row r="1156" spans="1:19">
      <c r="A1156" s="3520" t="str">
        <f>面积表!D1151</f>
        <v>1703</v>
      </c>
      <c r="B1156" s="54">
        <f>面积表!E1151</f>
        <v>50.33</v>
      </c>
      <c r="C1156" s="3517">
        <f t="shared" si="180"/>
        <v>1</v>
      </c>
      <c r="D1156" s="2806" t="s">
        <v>4020</v>
      </c>
      <c r="E1156" s="3517">
        <f t="shared" si="181"/>
        <v>1</v>
      </c>
      <c r="F1156" s="667" t="s">
        <v>21</v>
      </c>
      <c r="G1156" s="3517">
        <f t="shared" si="182"/>
        <v>1</v>
      </c>
      <c r="H1156" s="667">
        <v>3</v>
      </c>
      <c r="I1156" s="3517">
        <f t="shared" si="183"/>
        <v>1</v>
      </c>
      <c r="J1156" s="667"/>
      <c r="K1156" s="3517">
        <f t="shared" si="184"/>
        <v>1</v>
      </c>
      <c r="L1156" s="667"/>
      <c r="M1156" s="3517">
        <f t="shared" si="185"/>
        <v>1</v>
      </c>
      <c r="N1156" s="667"/>
      <c r="O1156" s="3517">
        <f t="shared" si="186"/>
        <v>1</v>
      </c>
      <c r="P1156" s="667" t="s">
        <v>3709</v>
      </c>
      <c r="Q1156" s="3517">
        <f t="shared" si="187"/>
        <v>1.03</v>
      </c>
      <c r="R1156" s="3518">
        <f t="shared" ca="1" si="188"/>
        <v>14616</v>
      </c>
      <c r="S1156" s="955">
        <f t="shared" ca="1" si="189"/>
        <v>74</v>
      </c>
    </row>
    <row r="1157" spans="1:19">
      <c r="A1157" s="3520">
        <f>面积表!D1152</f>
        <v>1704</v>
      </c>
      <c r="B1157" s="54">
        <f>面积表!E1152</f>
        <v>50.33</v>
      </c>
      <c r="C1157" s="3517">
        <f t="shared" si="180"/>
        <v>1</v>
      </c>
      <c r="D1157" s="2806" t="s">
        <v>4020</v>
      </c>
      <c r="E1157" s="3517">
        <f t="shared" si="181"/>
        <v>1</v>
      </c>
      <c r="F1157" s="667" t="s">
        <v>21</v>
      </c>
      <c r="G1157" s="3517">
        <f t="shared" si="182"/>
        <v>1</v>
      </c>
      <c r="H1157" s="667">
        <v>3</v>
      </c>
      <c r="I1157" s="3517">
        <f t="shared" si="183"/>
        <v>1</v>
      </c>
      <c r="J1157" s="667"/>
      <c r="K1157" s="3517">
        <f t="shared" si="184"/>
        <v>1</v>
      </c>
      <c r="L1157" s="667"/>
      <c r="M1157" s="3517">
        <f t="shared" si="185"/>
        <v>1</v>
      </c>
      <c r="N1157" s="667"/>
      <c r="O1157" s="3517">
        <f t="shared" si="186"/>
        <v>1</v>
      </c>
      <c r="P1157" s="667" t="s">
        <v>3709</v>
      </c>
      <c r="Q1157" s="3517">
        <f t="shared" si="187"/>
        <v>1.03</v>
      </c>
      <c r="R1157" s="3518">
        <f t="shared" ca="1" si="188"/>
        <v>14616</v>
      </c>
      <c r="S1157" s="955">
        <f t="shared" ca="1" si="189"/>
        <v>74</v>
      </c>
    </row>
    <row r="1158" spans="1:19">
      <c r="A1158" s="3520">
        <f>面积表!D1153</f>
        <v>1705</v>
      </c>
      <c r="B1158" s="54">
        <f>面积表!E1153</f>
        <v>50.33</v>
      </c>
      <c r="C1158" s="3517">
        <f t="shared" si="180"/>
        <v>1</v>
      </c>
      <c r="D1158" s="2806" t="s">
        <v>4020</v>
      </c>
      <c r="E1158" s="3517">
        <f t="shared" si="181"/>
        <v>1</v>
      </c>
      <c r="F1158" s="667" t="s">
        <v>21</v>
      </c>
      <c r="G1158" s="3517">
        <f t="shared" si="182"/>
        <v>1</v>
      </c>
      <c r="H1158" s="667">
        <v>3</v>
      </c>
      <c r="I1158" s="3517">
        <f t="shared" si="183"/>
        <v>1</v>
      </c>
      <c r="J1158" s="667"/>
      <c r="K1158" s="3517">
        <f t="shared" si="184"/>
        <v>1</v>
      </c>
      <c r="L1158" s="667"/>
      <c r="M1158" s="3517">
        <f t="shared" si="185"/>
        <v>1</v>
      </c>
      <c r="N1158" s="667"/>
      <c r="O1158" s="3517">
        <f t="shared" si="186"/>
        <v>1</v>
      </c>
      <c r="P1158" s="667" t="s">
        <v>3709</v>
      </c>
      <c r="Q1158" s="3517">
        <f t="shared" si="187"/>
        <v>1.03</v>
      </c>
      <c r="R1158" s="3518">
        <f t="shared" ca="1" si="188"/>
        <v>14616</v>
      </c>
      <c r="S1158" s="955">
        <f t="shared" ca="1" si="189"/>
        <v>74</v>
      </c>
    </row>
    <row r="1159" spans="1:19">
      <c r="A1159" s="3520">
        <f>面积表!D1154</f>
        <v>1706</v>
      </c>
      <c r="B1159" s="54">
        <f>面积表!E1154</f>
        <v>50.33</v>
      </c>
      <c r="C1159" s="3517">
        <f t="shared" si="180"/>
        <v>1</v>
      </c>
      <c r="D1159" s="2806" t="s">
        <v>4020</v>
      </c>
      <c r="E1159" s="3517">
        <f t="shared" si="181"/>
        <v>1</v>
      </c>
      <c r="F1159" s="667" t="s">
        <v>21</v>
      </c>
      <c r="G1159" s="3517">
        <f t="shared" si="182"/>
        <v>1</v>
      </c>
      <c r="H1159" s="667">
        <v>3</v>
      </c>
      <c r="I1159" s="3517">
        <f t="shared" si="183"/>
        <v>1</v>
      </c>
      <c r="J1159" s="667"/>
      <c r="K1159" s="3517">
        <f t="shared" si="184"/>
        <v>1</v>
      </c>
      <c r="L1159" s="667"/>
      <c r="M1159" s="3517">
        <f t="shared" si="185"/>
        <v>1</v>
      </c>
      <c r="N1159" s="667"/>
      <c r="O1159" s="3517">
        <f t="shared" si="186"/>
        <v>1</v>
      </c>
      <c r="P1159" s="667" t="s">
        <v>3709</v>
      </c>
      <c r="Q1159" s="3517">
        <f t="shared" si="187"/>
        <v>1.03</v>
      </c>
      <c r="R1159" s="3518">
        <f t="shared" ca="1" si="188"/>
        <v>14616</v>
      </c>
      <c r="S1159" s="955">
        <f t="shared" ca="1" si="189"/>
        <v>74</v>
      </c>
    </row>
    <row r="1160" spans="1:19">
      <c r="A1160" s="3520" t="str">
        <f>面积表!D1155</f>
        <v>1707</v>
      </c>
      <c r="B1160" s="54">
        <f>面积表!E1155</f>
        <v>50.33</v>
      </c>
      <c r="C1160" s="3517">
        <f t="shared" si="180"/>
        <v>1</v>
      </c>
      <c r="D1160" s="2806" t="s">
        <v>4020</v>
      </c>
      <c r="E1160" s="3517">
        <f t="shared" si="181"/>
        <v>1</v>
      </c>
      <c r="F1160" s="667" t="s">
        <v>21</v>
      </c>
      <c r="G1160" s="3517">
        <f t="shared" si="182"/>
        <v>1</v>
      </c>
      <c r="H1160" s="667">
        <v>3</v>
      </c>
      <c r="I1160" s="3517">
        <f t="shared" si="183"/>
        <v>1</v>
      </c>
      <c r="J1160" s="667"/>
      <c r="K1160" s="3517">
        <f t="shared" si="184"/>
        <v>1</v>
      </c>
      <c r="L1160" s="667"/>
      <c r="M1160" s="3517">
        <f t="shared" si="185"/>
        <v>1</v>
      </c>
      <c r="N1160" s="667"/>
      <c r="O1160" s="3517">
        <f t="shared" si="186"/>
        <v>1</v>
      </c>
      <c r="P1160" s="667" t="s">
        <v>3709</v>
      </c>
      <c r="Q1160" s="3517">
        <f t="shared" si="187"/>
        <v>1.03</v>
      </c>
      <c r="R1160" s="3518">
        <f t="shared" ca="1" si="188"/>
        <v>14616</v>
      </c>
      <c r="S1160" s="955">
        <f t="shared" ca="1" si="189"/>
        <v>74</v>
      </c>
    </row>
    <row r="1161" spans="1:19">
      <c r="A1161" s="3520" t="str">
        <f>面积表!D1156</f>
        <v>1708</v>
      </c>
      <c r="B1161" s="54">
        <f>面积表!E1156</f>
        <v>50.33</v>
      </c>
      <c r="C1161" s="3517">
        <f t="shared" si="180"/>
        <v>1</v>
      </c>
      <c r="D1161" s="2806" t="s">
        <v>4020</v>
      </c>
      <c r="E1161" s="3517">
        <f t="shared" si="181"/>
        <v>1</v>
      </c>
      <c r="F1161" s="667" t="s">
        <v>21</v>
      </c>
      <c r="G1161" s="3517">
        <f t="shared" si="182"/>
        <v>1</v>
      </c>
      <c r="H1161" s="667">
        <v>3</v>
      </c>
      <c r="I1161" s="3517">
        <f t="shared" si="183"/>
        <v>1</v>
      </c>
      <c r="J1161" s="667"/>
      <c r="K1161" s="3517">
        <f t="shared" si="184"/>
        <v>1</v>
      </c>
      <c r="L1161" s="667"/>
      <c r="M1161" s="3517">
        <f t="shared" si="185"/>
        <v>1</v>
      </c>
      <c r="N1161" s="667"/>
      <c r="O1161" s="3517">
        <f t="shared" si="186"/>
        <v>1</v>
      </c>
      <c r="P1161" s="667" t="s">
        <v>3709</v>
      </c>
      <c r="Q1161" s="3517">
        <f t="shared" si="187"/>
        <v>1.03</v>
      </c>
      <c r="R1161" s="3518">
        <f t="shared" ca="1" si="188"/>
        <v>14616</v>
      </c>
      <c r="S1161" s="955">
        <f t="shared" ca="1" si="189"/>
        <v>74</v>
      </c>
    </row>
    <row r="1162" spans="1:19">
      <c r="A1162" s="3520">
        <f>面积表!D1157</f>
        <v>1709</v>
      </c>
      <c r="B1162" s="54">
        <f>面积表!E1157</f>
        <v>50.33</v>
      </c>
      <c r="C1162" s="3517">
        <f t="shared" si="180"/>
        <v>1</v>
      </c>
      <c r="D1162" s="2806" t="s">
        <v>4020</v>
      </c>
      <c r="E1162" s="3517">
        <f t="shared" si="181"/>
        <v>1</v>
      </c>
      <c r="F1162" s="667" t="s">
        <v>21</v>
      </c>
      <c r="G1162" s="3517">
        <f t="shared" si="182"/>
        <v>1</v>
      </c>
      <c r="H1162" s="667">
        <v>3</v>
      </c>
      <c r="I1162" s="3517">
        <f t="shared" si="183"/>
        <v>1</v>
      </c>
      <c r="J1162" s="667"/>
      <c r="K1162" s="3517">
        <f t="shared" si="184"/>
        <v>1</v>
      </c>
      <c r="L1162" s="667"/>
      <c r="M1162" s="3517">
        <f t="shared" si="185"/>
        <v>1</v>
      </c>
      <c r="N1162" s="667"/>
      <c r="O1162" s="3517">
        <f t="shared" si="186"/>
        <v>1</v>
      </c>
      <c r="P1162" s="667" t="s">
        <v>3709</v>
      </c>
      <c r="Q1162" s="3517">
        <f t="shared" si="187"/>
        <v>1.03</v>
      </c>
      <c r="R1162" s="3518">
        <f t="shared" ca="1" si="188"/>
        <v>14616</v>
      </c>
      <c r="S1162" s="955">
        <f t="shared" ca="1" si="189"/>
        <v>74</v>
      </c>
    </row>
    <row r="1163" spans="1:19">
      <c r="A1163" s="3520" t="str">
        <f>面积表!D1158</f>
        <v>1710</v>
      </c>
      <c r="B1163" s="54">
        <f>面积表!E1158</f>
        <v>50.33</v>
      </c>
      <c r="C1163" s="3517">
        <f t="shared" si="180"/>
        <v>1</v>
      </c>
      <c r="D1163" s="2806" t="s">
        <v>4020</v>
      </c>
      <c r="E1163" s="3517">
        <f t="shared" si="181"/>
        <v>1</v>
      </c>
      <c r="F1163" s="667" t="s">
        <v>21</v>
      </c>
      <c r="G1163" s="3517">
        <f t="shared" si="182"/>
        <v>1</v>
      </c>
      <c r="H1163" s="667">
        <v>3</v>
      </c>
      <c r="I1163" s="3517">
        <f t="shared" si="183"/>
        <v>1</v>
      </c>
      <c r="J1163" s="667"/>
      <c r="K1163" s="3517">
        <f t="shared" si="184"/>
        <v>1</v>
      </c>
      <c r="L1163" s="667"/>
      <c r="M1163" s="3517">
        <f t="shared" si="185"/>
        <v>1</v>
      </c>
      <c r="N1163" s="667"/>
      <c r="O1163" s="3517">
        <f t="shared" si="186"/>
        <v>1</v>
      </c>
      <c r="P1163" s="667" t="s">
        <v>3709</v>
      </c>
      <c r="Q1163" s="3517">
        <f t="shared" si="187"/>
        <v>1.03</v>
      </c>
      <c r="R1163" s="3518">
        <f t="shared" ca="1" si="188"/>
        <v>14616</v>
      </c>
      <c r="S1163" s="955">
        <f t="shared" ca="1" si="189"/>
        <v>74</v>
      </c>
    </row>
    <row r="1164" spans="1:19">
      <c r="A1164" s="3520" t="str">
        <f>面积表!D1159</f>
        <v>1711</v>
      </c>
      <c r="B1164" s="54">
        <f>面积表!E1159</f>
        <v>50.33</v>
      </c>
      <c r="C1164" s="3517">
        <f t="shared" si="180"/>
        <v>1</v>
      </c>
      <c r="D1164" s="2806" t="s">
        <v>4020</v>
      </c>
      <c r="E1164" s="3517">
        <f t="shared" si="181"/>
        <v>1</v>
      </c>
      <c r="F1164" s="667" t="s">
        <v>21</v>
      </c>
      <c r="G1164" s="3517">
        <f t="shared" si="182"/>
        <v>1</v>
      </c>
      <c r="H1164" s="667">
        <v>3</v>
      </c>
      <c r="I1164" s="3517">
        <f t="shared" si="183"/>
        <v>1</v>
      </c>
      <c r="J1164" s="667"/>
      <c r="K1164" s="3517">
        <f t="shared" si="184"/>
        <v>1</v>
      </c>
      <c r="L1164" s="667"/>
      <c r="M1164" s="3517">
        <f t="shared" si="185"/>
        <v>1</v>
      </c>
      <c r="N1164" s="667"/>
      <c r="O1164" s="3517">
        <f t="shared" si="186"/>
        <v>1</v>
      </c>
      <c r="P1164" s="667" t="s">
        <v>3709</v>
      </c>
      <c r="Q1164" s="3517">
        <f t="shared" si="187"/>
        <v>1.03</v>
      </c>
      <c r="R1164" s="3518">
        <f t="shared" ca="1" si="188"/>
        <v>14616</v>
      </c>
      <c r="S1164" s="955">
        <f t="shared" ca="1" si="189"/>
        <v>74</v>
      </c>
    </row>
    <row r="1165" spans="1:19">
      <c r="A1165" s="3520" t="str">
        <f>面积表!D1160</f>
        <v>1712</v>
      </c>
      <c r="B1165" s="54">
        <f>面积表!E1160</f>
        <v>50.33</v>
      </c>
      <c r="C1165" s="3517">
        <f t="shared" ref="C1165:C1228" si="190">IF(B1165="",1,(LOOKUP(B1165,$3:$3,$4:$4)-LOOKUP($B$24,$3:$3,$4:$4)+100)/100)</f>
        <v>1</v>
      </c>
      <c r="D1165" s="2806" t="s">
        <v>4020</v>
      </c>
      <c r="E1165" s="3517">
        <f t="shared" ref="E1165:E1228" si="191">(SUMIF($5:$5,D1165,$6:$6)-SUMIF($5:$5,$D$24,$6:$6)+100)/100</f>
        <v>1</v>
      </c>
      <c r="F1165" s="667" t="s">
        <v>21</v>
      </c>
      <c r="G1165" s="3517">
        <f t="shared" ref="G1165:G1228" si="192">(SUMIF($7:$7,F1165,$8:$8)-SUMIF($7:$7,$F$24,$8:$8)+100)/100</f>
        <v>1</v>
      </c>
      <c r="H1165" s="667">
        <v>3</v>
      </c>
      <c r="I1165" s="3517">
        <f t="shared" ref="I1165:I1228" si="193">(SUMIF($9:$9,H1165,$10:$10)-SUMIF($9:$9,$H$24,$10:$10)+100)/100</f>
        <v>1</v>
      </c>
      <c r="J1165" s="667"/>
      <c r="K1165" s="3517">
        <f t="shared" ref="K1165:K1228" si="194">(SUMIF($11:$11,J1165,$12:$12)-SUMIF($11:$11,$J$24,$12:$12)+100)/100</f>
        <v>1</v>
      </c>
      <c r="L1165" s="667"/>
      <c r="M1165" s="3517">
        <f t="shared" ref="M1165:M1228" si="195">(SUMIF($13:$13,L1165,$14:$14)-SUMIF($13:$13,$L$24,$14:$14)+100)/100</f>
        <v>1</v>
      </c>
      <c r="N1165" s="667"/>
      <c r="O1165" s="3517">
        <f t="shared" ref="O1165:O1228" si="196">(SUMIF($15:$15,N1165,$16:$16)-SUMIF($15:$15,$N$24,$16:$16)+100)/100</f>
        <v>1</v>
      </c>
      <c r="P1165" s="667" t="s">
        <v>3709</v>
      </c>
      <c r="Q1165" s="3517">
        <f t="shared" ref="Q1165:Q1228" si="197">(SUMIF($17:$17,P1165,$18:$18)-SUMIF($17:$17,$P$24,$18:$18)+100)/100</f>
        <v>1.03</v>
      </c>
      <c r="R1165" s="3518">
        <f t="shared" ref="R1165:R1228" ca="1" si="198">IF(B1165="",0,ROUND($R$24*C1165*E1165*G1165*I1165*K1165*M1165*O1165*Q1165,0))</f>
        <v>14616</v>
      </c>
      <c r="S1165" s="955">
        <f t="shared" ref="S1165:S1228" ca="1" si="199">ROUND(R1165*B1165/10000,0)</f>
        <v>74</v>
      </c>
    </row>
    <row r="1166" spans="1:19">
      <c r="A1166" s="3520" t="str">
        <f>面积表!D1161</f>
        <v>1713</v>
      </c>
      <c r="B1166" s="54">
        <f>面积表!E1161</f>
        <v>50.33</v>
      </c>
      <c r="C1166" s="3517">
        <f t="shared" si="190"/>
        <v>1</v>
      </c>
      <c r="D1166" s="2806" t="s">
        <v>4020</v>
      </c>
      <c r="E1166" s="3517">
        <f t="shared" si="191"/>
        <v>1</v>
      </c>
      <c r="F1166" s="667" t="s">
        <v>21</v>
      </c>
      <c r="G1166" s="3517">
        <f t="shared" si="192"/>
        <v>1</v>
      </c>
      <c r="H1166" s="667">
        <v>3</v>
      </c>
      <c r="I1166" s="3517">
        <f t="shared" si="193"/>
        <v>1</v>
      </c>
      <c r="J1166" s="667"/>
      <c r="K1166" s="3517">
        <f t="shared" si="194"/>
        <v>1</v>
      </c>
      <c r="L1166" s="667"/>
      <c r="M1166" s="3517">
        <f t="shared" si="195"/>
        <v>1</v>
      </c>
      <c r="N1166" s="667"/>
      <c r="O1166" s="3517">
        <f t="shared" si="196"/>
        <v>1</v>
      </c>
      <c r="P1166" s="667" t="s">
        <v>3709</v>
      </c>
      <c r="Q1166" s="3517">
        <f t="shared" si="197"/>
        <v>1.03</v>
      </c>
      <c r="R1166" s="3518">
        <f t="shared" ca="1" si="198"/>
        <v>14616</v>
      </c>
      <c r="S1166" s="955">
        <f t="shared" ca="1" si="199"/>
        <v>74</v>
      </c>
    </row>
    <row r="1167" spans="1:19">
      <c r="A1167" s="3520" t="str">
        <f>面积表!D1162</f>
        <v>1714</v>
      </c>
      <c r="B1167" s="54">
        <f>面积表!E1162</f>
        <v>50.33</v>
      </c>
      <c r="C1167" s="3517">
        <f t="shared" si="190"/>
        <v>1</v>
      </c>
      <c r="D1167" s="2806" t="s">
        <v>4020</v>
      </c>
      <c r="E1167" s="3517">
        <f t="shared" si="191"/>
        <v>1</v>
      </c>
      <c r="F1167" s="667" t="s">
        <v>21</v>
      </c>
      <c r="G1167" s="3517">
        <f t="shared" si="192"/>
        <v>1</v>
      </c>
      <c r="H1167" s="667">
        <v>3</v>
      </c>
      <c r="I1167" s="3517">
        <f t="shared" si="193"/>
        <v>1</v>
      </c>
      <c r="J1167" s="667"/>
      <c r="K1167" s="3517">
        <f t="shared" si="194"/>
        <v>1</v>
      </c>
      <c r="L1167" s="667"/>
      <c r="M1167" s="3517">
        <f t="shared" si="195"/>
        <v>1</v>
      </c>
      <c r="N1167" s="667"/>
      <c r="O1167" s="3517">
        <f t="shared" si="196"/>
        <v>1</v>
      </c>
      <c r="P1167" s="667" t="s">
        <v>3709</v>
      </c>
      <c r="Q1167" s="3517">
        <f t="shared" si="197"/>
        <v>1.03</v>
      </c>
      <c r="R1167" s="3518">
        <f t="shared" ca="1" si="198"/>
        <v>14616</v>
      </c>
      <c r="S1167" s="955">
        <f t="shared" ca="1" si="199"/>
        <v>74</v>
      </c>
    </row>
    <row r="1168" spans="1:19">
      <c r="A1168" s="3520" t="str">
        <f>面积表!D1163</f>
        <v>1715</v>
      </c>
      <c r="B1168" s="54">
        <f>面积表!E1163</f>
        <v>50.33</v>
      </c>
      <c r="C1168" s="3517">
        <f t="shared" si="190"/>
        <v>1</v>
      </c>
      <c r="D1168" s="2806" t="s">
        <v>4020</v>
      </c>
      <c r="E1168" s="3517">
        <f t="shared" si="191"/>
        <v>1</v>
      </c>
      <c r="F1168" s="667" t="s">
        <v>21</v>
      </c>
      <c r="G1168" s="3517">
        <f t="shared" si="192"/>
        <v>1</v>
      </c>
      <c r="H1168" s="667">
        <v>3</v>
      </c>
      <c r="I1168" s="3517">
        <f t="shared" si="193"/>
        <v>1</v>
      </c>
      <c r="J1168" s="667"/>
      <c r="K1168" s="3517">
        <f t="shared" si="194"/>
        <v>1</v>
      </c>
      <c r="L1168" s="667"/>
      <c r="M1168" s="3517">
        <f t="shared" si="195"/>
        <v>1</v>
      </c>
      <c r="N1168" s="667"/>
      <c r="O1168" s="3517">
        <f t="shared" si="196"/>
        <v>1</v>
      </c>
      <c r="P1168" s="667" t="s">
        <v>3709</v>
      </c>
      <c r="Q1168" s="3517">
        <f t="shared" si="197"/>
        <v>1.03</v>
      </c>
      <c r="R1168" s="3518">
        <f t="shared" ca="1" si="198"/>
        <v>14616</v>
      </c>
      <c r="S1168" s="955">
        <f t="shared" ca="1" si="199"/>
        <v>74</v>
      </c>
    </row>
    <row r="1169" spans="1:19">
      <c r="A1169" s="3520" t="str">
        <f>面积表!D1164</f>
        <v>1716</v>
      </c>
      <c r="B1169" s="54">
        <f>面积表!E1164</f>
        <v>69.77</v>
      </c>
      <c r="C1169" s="3517">
        <f t="shared" si="190"/>
        <v>1.01</v>
      </c>
      <c r="D1169" s="2806" t="s">
        <v>4020</v>
      </c>
      <c r="E1169" s="3517">
        <f t="shared" si="191"/>
        <v>1</v>
      </c>
      <c r="F1169" s="667" t="s">
        <v>21</v>
      </c>
      <c r="G1169" s="3517">
        <f t="shared" si="192"/>
        <v>1</v>
      </c>
      <c r="H1169" s="667">
        <v>3</v>
      </c>
      <c r="I1169" s="3517">
        <f t="shared" si="193"/>
        <v>1</v>
      </c>
      <c r="J1169" s="667"/>
      <c r="K1169" s="3517">
        <f t="shared" si="194"/>
        <v>1</v>
      </c>
      <c r="L1169" s="667"/>
      <c r="M1169" s="3517">
        <f t="shared" si="195"/>
        <v>1</v>
      </c>
      <c r="N1169" s="667"/>
      <c r="O1169" s="3517">
        <f t="shared" si="196"/>
        <v>1</v>
      </c>
      <c r="P1169" s="667" t="s">
        <v>3709</v>
      </c>
      <c r="Q1169" s="3517">
        <f t="shared" si="197"/>
        <v>1.03</v>
      </c>
      <c r="R1169" s="3518">
        <f t="shared" ca="1" si="198"/>
        <v>14762</v>
      </c>
      <c r="S1169" s="955">
        <f t="shared" ca="1" si="199"/>
        <v>103</v>
      </c>
    </row>
    <row r="1170" spans="1:19">
      <c r="A1170" s="3520" t="str">
        <f>面积表!D1165</f>
        <v>1717</v>
      </c>
      <c r="B1170" s="54">
        <f>面积表!E1165</f>
        <v>38.65</v>
      </c>
      <c r="C1170" s="3517">
        <f t="shared" si="190"/>
        <v>1</v>
      </c>
      <c r="D1170" s="2806" t="s">
        <v>4020</v>
      </c>
      <c r="E1170" s="3517">
        <f t="shared" si="191"/>
        <v>1</v>
      </c>
      <c r="F1170" s="667" t="s">
        <v>21</v>
      </c>
      <c r="G1170" s="3517">
        <f t="shared" si="192"/>
        <v>1</v>
      </c>
      <c r="H1170" s="667">
        <v>3</v>
      </c>
      <c r="I1170" s="3517">
        <f t="shared" si="193"/>
        <v>1</v>
      </c>
      <c r="J1170" s="667"/>
      <c r="K1170" s="3517">
        <f t="shared" si="194"/>
        <v>1</v>
      </c>
      <c r="L1170" s="667"/>
      <c r="M1170" s="3517">
        <f t="shared" si="195"/>
        <v>1</v>
      </c>
      <c r="N1170" s="667"/>
      <c r="O1170" s="3517">
        <f t="shared" si="196"/>
        <v>1</v>
      </c>
      <c r="P1170" s="667" t="s">
        <v>3709</v>
      </c>
      <c r="Q1170" s="3517">
        <f t="shared" si="197"/>
        <v>1.03</v>
      </c>
      <c r="R1170" s="3518">
        <f t="shared" ca="1" si="198"/>
        <v>14616</v>
      </c>
      <c r="S1170" s="955">
        <f t="shared" ca="1" si="199"/>
        <v>56</v>
      </c>
    </row>
    <row r="1171" spans="1:19">
      <c r="A1171" s="3520" t="str">
        <f>面积表!D1166</f>
        <v>1718</v>
      </c>
      <c r="B1171" s="54">
        <f>面积表!E1166</f>
        <v>41.99</v>
      </c>
      <c r="C1171" s="3517">
        <f t="shared" si="190"/>
        <v>1</v>
      </c>
      <c r="D1171" s="2806" t="s">
        <v>4020</v>
      </c>
      <c r="E1171" s="3517">
        <f t="shared" si="191"/>
        <v>1</v>
      </c>
      <c r="F1171" s="667" t="s">
        <v>21</v>
      </c>
      <c r="G1171" s="3517">
        <f t="shared" si="192"/>
        <v>1</v>
      </c>
      <c r="H1171" s="667">
        <v>3</v>
      </c>
      <c r="I1171" s="3517">
        <f t="shared" si="193"/>
        <v>1</v>
      </c>
      <c r="J1171" s="667"/>
      <c r="K1171" s="3517">
        <f t="shared" si="194"/>
        <v>1</v>
      </c>
      <c r="L1171" s="667"/>
      <c r="M1171" s="3517">
        <f t="shared" si="195"/>
        <v>1</v>
      </c>
      <c r="N1171" s="667"/>
      <c r="O1171" s="3517">
        <f t="shared" si="196"/>
        <v>1</v>
      </c>
      <c r="P1171" s="667" t="s">
        <v>3709</v>
      </c>
      <c r="Q1171" s="3517">
        <f t="shared" si="197"/>
        <v>1.03</v>
      </c>
      <c r="R1171" s="3518">
        <f t="shared" ca="1" si="198"/>
        <v>14616</v>
      </c>
      <c r="S1171" s="955">
        <f t="shared" ca="1" si="199"/>
        <v>61</v>
      </c>
    </row>
    <row r="1172" spans="1:19">
      <c r="A1172" s="3520" t="str">
        <f>面积表!D1167</f>
        <v>1719</v>
      </c>
      <c r="B1172" s="54">
        <f>面积表!E1167</f>
        <v>44.72</v>
      </c>
      <c r="C1172" s="3517">
        <f t="shared" si="190"/>
        <v>1</v>
      </c>
      <c r="D1172" s="2806" t="s">
        <v>4020</v>
      </c>
      <c r="E1172" s="3517">
        <f t="shared" si="191"/>
        <v>1</v>
      </c>
      <c r="F1172" s="667" t="s">
        <v>21</v>
      </c>
      <c r="G1172" s="3517">
        <f t="shared" si="192"/>
        <v>1</v>
      </c>
      <c r="H1172" s="667">
        <v>3</v>
      </c>
      <c r="I1172" s="3517">
        <f t="shared" si="193"/>
        <v>1</v>
      </c>
      <c r="J1172" s="667"/>
      <c r="K1172" s="3517">
        <f t="shared" si="194"/>
        <v>1</v>
      </c>
      <c r="L1172" s="667"/>
      <c r="M1172" s="3517">
        <f t="shared" si="195"/>
        <v>1</v>
      </c>
      <c r="N1172" s="667"/>
      <c r="O1172" s="3517">
        <f t="shared" si="196"/>
        <v>1</v>
      </c>
      <c r="P1172" s="667" t="s">
        <v>3709</v>
      </c>
      <c r="Q1172" s="3517">
        <f t="shared" si="197"/>
        <v>1.03</v>
      </c>
      <c r="R1172" s="3518">
        <f t="shared" ca="1" si="198"/>
        <v>14616</v>
      </c>
      <c r="S1172" s="955">
        <f t="shared" ca="1" si="199"/>
        <v>65</v>
      </c>
    </row>
    <row r="1173" spans="1:19">
      <c r="A1173" s="3520" t="str">
        <f>面积表!D1168</f>
        <v>1720</v>
      </c>
      <c r="B1173" s="54">
        <f>面积表!E1168</f>
        <v>46.83</v>
      </c>
      <c r="C1173" s="3517">
        <f t="shared" si="190"/>
        <v>1</v>
      </c>
      <c r="D1173" s="2806" t="s">
        <v>4020</v>
      </c>
      <c r="E1173" s="3517">
        <f t="shared" si="191"/>
        <v>1</v>
      </c>
      <c r="F1173" s="667" t="s">
        <v>21</v>
      </c>
      <c r="G1173" s="3517">
        <f t="shared" si="192"/>
        <v>1</v>
      </c>
      <c r="H1173" s="667">
        <v>3</v>
      </c>
      <c r="I1173" s="3517">
        <f t="shared" si="193"/>
        <v>1</v>
      </c>
      <c r="J1173" s="667"/>
      <c r="K1173" s="3517">
        <f t="shared" si="194"/>
        <v>1</v>
      </c>
      <c r="L1173" s="667"/>
      <c r="M1173" s="3517">
        <f t="shared" si="195"/>
        <v>1</v>
      </c>
      <c r="N1173" s="667"/>
      <c r="O1173" s="3517">
        <f t="shared" si="196"/>
        <v>1</v>
      </c>
      <c r="P1173" s="667" t="s">
        <v>3709</v>
      </c>
      <c r="Q1173" s="3517">
        <f t="shared" si="197"/>
        <v>1.03</v>
      </c>
      <c r="R1173" s="3518">
        <f t="shared" ca="1" si="198"/>
        <v>14616</v>
      </c>
      <c r="S1173" s="955">
        <f t="shared" ca="1" si="199"/>
        <v>68</v>
      </c>
    </row>
    <row r="1174" spans="1:19">
      <c r="A1174" s="3520" t="str">
        <f>面积表!D1169</f>
        <v>1721</v>
      </c>
      <c r="B1174" s="54">
        <f>面积表!E1169</f>
        <v>48.33</v>
      </c>
      <c r="C1174" s="3517">
        <f t="shared" si="190"/>
        <v>1</v>
      </c>
      <c r="D1174" s="2806" t="s">
        <v>4020</v>
      </c>
      <c r="E1174" s="3517">
        <f t="shared" si="191"/>
        <v>1</v>
      </c>
      <c r="F1174" s="667" t="s">
        <v>21</v>
      </c>
      <c r="G1174" s="3517">
        <f t="shared" si="192"/>
        <v>1</v>
      </c>
      <c r="H1174" s="667">
        <v>3</v>
      </c>
      <c r="I1174" s="3517">
        <f t="shared" si="193"/>
        <v>1</v>
      </c>
      <c r="J1174" s="667"/>
      <c r="K1174" s="3517">
        <f t="shared" si="194"/>
        <v>1</v>
      </c>
      <c r="L1174" s="667"/>
      <c r="M1174" s="3517">
        <f t="shared" si="195"/>
        <v>1</v>
      </c>
      <c r="N1174" s="667"/>
      <c r="O1174" s="3517">
        <f t="shared" si="196"/>
        <v>1</v>
      </c>
      <c r="P1174" s="667" t="s">
        <v>3709</v>
      </c>
      <c r="Q1174" s="3517">
        <f t="shared" si="197"/>
        <v>1.03</v>
      </c>
      <c r="R1174" s="3518">
        <f t="shared" ca="1" si="198"/>
        <v>14616</v>
      </c>
      <c r="S1174" s="955">
        <f t="shared" ca="1" si="199"/>
        <v>71</v>
      </c>
    </row>
    <row r="1175" spans="1:19">
      <c r="A1175" s="3520" t="str">
        <f>面积表!D1170</f>
        <v>1722</v>
      </c>
      <c r="B1175" s="54">
        <f>面积表!E1170</f>
        <v>49.3</v>
      </c>
      <c r="C1175" s="3517">
        <f t="shared" si="190"/>
        <v>1</v>
      </c>
      <c r="D1175" s="2806" t="s">
        <v>4020</v>
      </c>
      <c r="E1175" s="3517">
        <f t="shared" si="191"/>
        <v>1</v>
      </c>
      <c r="F1175" s="667" t="s">
        <v>21</v>
      </c>
      <c r="G1175" s="3517">
        <f t="shared" si="192"/>
        <v>1</v>
      </c>
      <c r="H1175" s="667">
        <v>3</v>
      </c>
      <c r="I1175" s="3517">
        <f t="shared" si="193"/>
        <v>1</v>
      </c>
      <c r="J1175" s="667"/>
      <c r="K1175" s="3517">
        <f t="shared" si="194"/>
        <v>1</v>
      </c>
      <c r="L1175" s="667"/>
      <c r="M1175" s="3517">
        <f t="shared" si="195"/>
        <v>1</v>
      </c>
      <c r="N1175" s="667"/>
      <c r="O1175" s="3517">
        <f t="shared" si="196"/>
        <v>1</v>
      </c>
      <c r="P1175" s="667" t="s">
        <v>3709</v>
      </c>
      <c r="Q1175" s="3517">
        <f t="shared" si="197"/>
        <v>1.03</v>
      </c>
      <c r="R1175" s="3518">
        <f t="shared" ca="1" si="198"/>
        <v>14616</v>
      </c>
      <c r="S1175" s="955">
        <f t="shared" ca="1" si="199"/>
        <v>72</v>
      </c>
    </row>
    <row r="1176" spans="1:19">
      <c r="A1176" s="3520" t="str">
        <f>面积表!D1171</f>
        <v>1723</v>
      </c>
      <c r="B1176" s="54">
        <f>面积表!E1171</f>
        <v>49.59</v>
      </c>
      <c r="C1176" s="3517">
        <f t="shared" si="190"/>
        <v>1</v>
      </c>
      <c r="D1176" s="2806" t="s">
        <v>4020</v>
      </c>
      <c r="E1176" s="3517">
        <f t="shared" si="191"/>
        <v>1</v>
      </c>
      <c r="F1176" s="667" t="s">
        <v>21</v>
      </c>
      <c r="G1176" s="3517">
        <f t="shared" si="192"/>
        <v>1</v>
      </c>
      <c r="H1176" s="667">
        <v>3</v>
      </c>
      <c r="I1176" s="3517">
        <f t="shared" si="193"/>
        <v>1</v>
      </c>
      <c r="J1176" s="667"/>
      <c r="K1176" s="3517">
        <f t="shared" si="194"/>
        <v>1</v>
      </c>
      <c r="L1176" s="667"/>
      <c r="M1176" s="3517">
        <f t="shared" si="195"/>
        <v>1</v>
      </c>
      <c r="N1176" s="667"/>
      <c r="O1176" s="3517">
        <f t="shared" si="196"/>
        <v>1</v>
      </c>
      <c r="P1176" s="667" t="s">
        <v>3709</v>
      </c>
      <c r="Q1176" s="3517">
        <f t="shared" si="197"/>
        <v>1.03</v>
      </c>
      <c r="R1176" s="3518">
        <f t="shared" ca="1" si="198"/>
        <v>14616</v>
      </c>
      <c r="S1176" s="955">
        <f t="shared" ca="1" si="199"/>
        <v>72</v>
      </c>
    </row>
    <row r="1177" spans="1:19">
      <c r="A1177" s="3520" t="str">
        <f>面积表!D1172</f>
        <v>1724</v>
      </c>
      <c r="B1177" s="54">
        <f>面积表!E1172</f>
        <v>49.28</v>
      </c>
      <c r="C1177" s="3517">
        <f t="shared" si="190"/>
        <v>1</v>
      </c>
      <c r="D1177" s="2806" t="s">
        <v>4020</v>
      </c>
      <c r="E1177" s="3517">
        <f t="shared" si="191"/>
        <v>1</v>
      </c>
      <c r="F1177" s="667" t="s">
        <v>21</v>
      </c>
      <c r="G1177" s="3517">
        <f t="shared" si="192"/>
        <v>1</v>
      </c>
      <c r="H1177" s="667">
        <v>3</v>
      </c>
      <c r="I1177" s="3517">
        <f t="shared" si="193"/>
        <v>1</v>
      </c>
      <c r="J1177" s="667"/>
      <c r="K1177" s="3517">
        <f t="shared" si="194"/>
        <v>1</v>
      </c>
      <c r="L1177" s="667"/>
      <c r="M1177" s="3517">
        <f t="shared" si="195"/>
        <v>1</v>
      </c>
      <c r="N1177" s="667"/>
      <c r="O1177" s="3517">
        <f t="shared" si="196"/>
        <v>1</v>
      </c>
      <c r="P1177" s="667" t="s">
        <v>3709</v>
      </c>
      <c r="Q1177" s="3517">
        <f t="shared" si="197"/>
        <v>1.03</v>
      </c>
      <c r="R1177" s="3518">
        <f t="shared" ca="1" si="198"/>
        <v>14616</v>
      </c>
      <c r="S1177" s="955">
        <f t="shared" ca="1" si="199"/>
        <v>72</v>
      </c>
    </row>
    <row r="1178" spans="1:19">
      <c r="A1178" s="3520" t="str">
        <f>面积表!D1173</f>
        <v>1725</v>
      </c>
      <c r="B1178" s="54">
        <f>面积表!E1173</f>
        <v>48.41</v>
      </c>
      <c r="C1178" s="3517">
        <f t="shared" si="190"/>
        <v>1</v>
      </c>
      <c r="D1178" s="2806" t="s">
        <v>4020</v>
      </c>
      <c r="E1178" s="3517">
        <f t="shared" si="191"/>
        <v>1</v>
      </c>
      <c r="F1178" s="667" t="s">
        <v>21</v>
      </c>
      <c r="G1178" s="3517">
        <f t="shared" si="192"/>
        <v>1</v>
      </c>
      <c r="H1178" s="667">
        <v>3</v>
      </c>
      <c r="I1178" s="3517">
        <f t="shared" si="193"/>
        <v>1</v>
      </c>
      <c r="J1178" s="667"/>
      <c r="K1178" s="3517">
        <f t="shared" si="194"/>
        <v>1</v>
      </c>
      <c r="L1178" s="667"/>
      <c r="M1178" s="3517">
        <f t="shared" si="195"/>
        <v>1</v>
      </c>
      <c r="N1178" s="667"/>
      <c r="O1178" s="3517">
        <f t="shared" si="196"/>
        <v>1</v>
      </c>
      <c r="P1178" s="667" t="s">
        <v>3709</v>
      </c>
      <c r="Q1178" s="3517">
        <f t="shared" si="197"/>
        <v>1.03</v>
      </c>
      <c r="R1178" s="3518">
        <f t="shared" ca="1" si="198"/>
        <v>14616</v>
      </c>
      <c r="S1178" s="955">
        <f t="shared" ca="1" si="199"/>
        <v>71</v>
      </c>
    </row>
    <row r="1179" spans="1:19">
      <c r="A1179" s="3520" t="str">
        <f>面积表!D1174</f>
        <v>1726</v>
      </c>
      <c r="B1179" s="54">
        <f>面积表!E1174</f>
        <v>47.44</v>
      </c>
      <c r="C1179" s="3517">
        <f t="shared" si="190"/>
        <v>1</v>
      </c>
      <c r="D1179" s="2806" t="s">
        <v>4020</v>
      </c>
      <c r="E1179" s="3517">
        <f t="shared" si="191"/>
        <v>1</v>
      </c>
      <c r="F1179" s="667" t="s">
        <v>21</v>
      </c>
      <c r="G1179" s="3517">
        <f t="shared" si="192"/>
        <v>1</v>
      </c>
      <c r="H1179" s="667">
        <v>3</v>
      </c>
      <c r="I1179" s="3517">
        <f t="shared" si="193"/>
        <v>1</v>
      </c>
      <c r="J1179" s="667"/>
      <c r="K1179" s="3517">
        <f t="shared" si="194"/>
        <v>1</v>
      </c>
      <c r="L1179" s="667"/>
      <c r="M1179" s="3517">
        <f t="shared" si="195"/>
        <v>1</v>
      </c>
      <c r="N1179" s="667"/>
      <c r="O1179" s="3517">
        <f t="shared" si="196"/>
        <v>1</v>
      </c>
      <c r="P1179" s="667" t="s">
        <v>3709</v>
      </c>
      <c r="Q1179" s="3517">
        <f t="shared" si="197"/>
        <v>1.03</v>
      </c>
      <c r="R1179" s="3518">
        <f t="shared" ca="1" si="198"/>
        <v>14616</v>
      </c>
      <c r="S1179" s="955">
        <f t="shared" ca="1" si="199"/>
        <v>69</v>
      </c>
    </row>
    <row r="1180" spans="1:19">
      <c r="A1180" s="3520" t="str">
        <f>面积表!D1175</f>
        <v>1801</v>
      </c>
      <c r="B1180" s="54">
        <f>面积表!E1175</f>
        <v>52.2</v>
      </c>
      <c r="C1180" s="3517">
        <f t="shared" si="190"/>
        <v>1</v>
      </c>
      <c r="D1180" s="2806" t="s">
        <v>4020</v>
      </c>
      <c r="E1180" s="3517">
        <f t="shared" si="191"/>
        <v>1</v>
      </c>
      <c r="F1180" s="667" t="s">
        <v>21</v>
      </c>
      <c r="G1180" s="3517">
        <f t="shared" si="192"/>
        <v>1</v>
      </c>
      <c r="H1180" s="667">
        <v>3</v>
      </c>
      <c r="I1180" s="3517">
        <f t="shared" si="193"/>
        <v>1</v>
      </c>
      <c r="J1180" s="667"/>
      <c r="K1180" s="3517">
        <f t="shared" si="194"/>
        <v>1</v>
      </c>
      <c r="L1180" s="667"/>
      <c r="M1180" s="3517">
        <f t="shared" si="195"/>
        <v>1</v>
      </c>
      <c r="N1180" s="667"/>
      <c r="O1180" s="3517">
        <f t="shared" si="196"/>
        <v>1</v>
      </c>
      <c r="P1180" s="667" t="s">
        <v>3709</v>
      </c>
      <c r="Q1180" s="3517">
        <f t="shared" si="197"/>
        <v>1.03</v>
      </c>
      <c r="R1180" s="3518">
        <f t="shared" ca="1" si="198"/>
        <v>14616</v>
      </c>
      <c r="S1180" s="955">
        <f t="shared" ca="1" si="199"/>
        <v>76</v>
      </c>
    </row>
    <row r="1181" spans="1:19">
      <c r="A1181" s="3520" t="str">
        <f>面积表!D1176</f>
        <v>1802</v>
      </c>
      <c r="B1181" s="54">
        <f>面积表!E1176</f>
        <v>50.33</v>
      </c>
      <c r="C1181" s="3517">
        <f t="shared" si="190"/>
        <v>1</v>
      </c>
      <c r="D1181" s="2806" t="s">
        <v>4020</v>
      </c>
      <c r="E1181" s="3517">
        <f t="shared" si="191"/>
        <v>1</v>
      </c>
      <c r="F1181" s="667" t="s">
        <v>21</v>
      </c>
      <c r="G1181" s="3517">
        <f t="shared" si="192"/>
        <v>1</v>
      </c>
      <c r="H1181" s="667">
        <v>3</v>
      </c>
      <c r="I1181" s="3517">
        <f t="shared" si="193"/>
        <v>1</v>
      </c>
      <c r="J1181" s="667"/>
      <c r="K1181" s="3517">
        <f t="shared" si="194"/>
        <v>1</v>
      </c>
      <c r="L1181" s="667"/>
      <c r="M1181" s="3517">
        <f t="shared" si="195"/>
        <v>1</v>
      </c>
      <c r="N1181" s="667"/>
      <c r="O1181" s="3517">
        <f t="shared" si="196"/>
        <v>1</v>
      </c>
      <c r="P1181" s="667" t="s">
        <v>3709</v>
      </c>
      <c r="Q1181" s="3517">
        <f t="shared" si="197"/>
        <v>1.03</v>
      </c>
      <c r="R1181" s="3518">
        <f t="shared" ca="1" si="198"/>
        <v>14616</v>
      </c>
      <c r="S1181" s="955">
        <f t="shared" ca="1" si="199"/>
        <v>74</v>
      </c>
    </row>
    <row r="1182" spans="1:19">
      <c r="A1182" s="3520" t="str">
        <f>面积表!D1177</f>
        <v>1803</v>
      </c>
      <c r="B1182" s="54">
        <f>面积表!E1177</f>
        <v>50.33</v>
      </c>
      <c r="C1182" s="3517">
        <f t="shared" si="190"/>
        <v>1</v>
      </c>
      <c r="D1182" s="2806" t="s">
        <v>4020</v>
      </c>
      <c r="E1182" s="3517">
        <f t="shared" si="191"/>
        <v>1</v>
      </c>
      <c r="F1182" s="667" t="s">
        <v>21</v>
      </c>
      <c r="G1182" s="3517">
        <f t="shared" si="192"/>
        <v>1</v>
      </c>
      <c r="H1182" s="667">
        <v>3</v>
      </c>
      <c r="I1182" s="3517">
        <f t="shared" si="193"/>
        <v>1</v>
      </c>
      <c r="J1182" s="667"/>
      <c r="K1182" s="3517">
        <f t="shared" si="194"/>
        <v>1</v>
      </c>
      <c r="L1182" s="667"/>
      <c r="M1182" s="3517">
        <f t="shared" si="195"/>
        <v>1</v>
      </c>
      <c r="N1182" s="667"/>
      <c r="O1182" s="3517">
        <f t="shared" si="196"/>
        <v>1</v>
      </c>
      <c r="P1182" s="667" t="s">
        <v>3709</v>
      </c>
      <c r="Q1182" s="3517">
        <f t="shared" si="197"/>
        <v>1.03</v>
      </c>
      <c r="R1182" s="3518">
        <f t="shared" ca="1" si="198"/>
        <v>14616</v>
      </c>
      <c r="S1182" s="955">
        <f t="shared" ca="1" si="199"/>
        <v>74</v>
      </c>
    </row>
    <row r="1183" spans="1:19">
      <c r="A1183" s="3520" t="str">
        <f>面积表!D1178</f>
        <v>1804</v>
      </c>
      <c r="B1183" s="54">
        <f>面积表!E1178</f>
        <v>50.33</v>
      </c>
      <c r="C1183" s="3517">
        <f t="shared" si="190"/>
        <v>1</v>
      </c>
      <c r="D1183" s="2806" t="s">
        <v>4020</v>
      </c>
      <c r="E1183" s="3517">
        <f t="shared" si="191"/>
        <v>1</v>
      </c>
      <c r="F1183" s="667" t="s">
        <v>21</v>
      </c>
      <c r="G1183" s="3517">
        <f t="shared" si="192"/>
        <v>1</v>
      </c>
      <c r="H1183" s="667">
        <v>3</v>
      </c>
      <c r="I1183" s="3517">
        <f t="shared" si="193"/>
        <v>1</v>
      </c>
      <c r="J1183" s="667"/>
      <c r="K1183" s="3517">
        <f t="shared" si="194"/>
        <v>1</v>
      </c>
      <c r="L1183" s="667"/>
      <c r="M1183" s="3517">
        <f t="shared" si="195"/>
        <v>1</v>
      </c>
      <c r="N1183" s="667"/>
      <c r="O1183" s="3517">
        <f t="shared" si="196"/>
        <v>1</v>
      </c>
      <c r="P1183" s="667" t="s">
        <v>3709</v>
      </c>
      <c r="Q1183" s="3517">
        <f t="shared" si="197"/>
        <v>1.03</v>
      </c>
      <c r="R1183" s="3518">
        <f t="shared" ca="1" si="198"/>
        <v>14616</v>
      </c>
      <c r="S1183" s="955">
        <f t="shared" ca="1" si="199"/>
        <v>74</v>
      </c>
    </row>
    <row r="1184" spans="1:19">
      <c r="A1184" s="3520" t="str">
        <f>面积表!D1179</f>
        <v>1805</v>
      </c>
      <c r="B1184" s="54">
        <f>面积表!E1179</f>
        <v>50.33</v>
      </c>
      <c r="C1184" s="3517">
        <f t="shared" si="190"/>
        <v>1</v>
      </c>
      <c r="D1184" s="2806" t="s">
        <v>4020</v>
      </c>
      <c r="E1184" s="3517">
        <f t="shared" si="191"/>
        <v>1</v>
      </c>
      <c r="F1184" s="667" t="s">
        <v>21</v>
      </c>
      <c r="G1184" s="3517">
        <f t="shared" si="192"/>
        <v>1</v>
      </c>
      <c r="H1184" s="667">
        <v>3</v>
      </c>
      <c r="I1184" s="3517">
        <f t="shared" si="193"/>
        <v>1</v>
      </c>
      <c r="J1184" s="667"/>
      <c r="K1184" s="3517">
        <f t="shared" si="194"/>
        <v>1</v>
      </c>
      <c r="L1184" s="667"/>
      <c r="M1184" s="3517">
        <f t="shared" si="195"/>
        <v>1</v>
      </c>
      <c r="N1184" s="667"/>
      <c r="O1184" s="3517">
        <f t="shared" si="196"/>
        <v>1</v>
      </c>
      <c r="P1184" s="667" t="s">
        <v>3709</v>
      </c>
      <c r="Q1184" s="3517">
        <f t="shared" si="197"/>
        <v>1.03</v>
      </c>
      <c r="R1184" s="3518">
        <f t="shared" ca="1" si="198"/>
        <v>14616</v>
      </c>
      <c r="S1184" s="955">
        <f t="shared" ca="1" si="199"/>
        <v>74</v>
      </c>
    </row>
    <row r="1185" spans="1:19">
      <c r="A1185" s="3520" t="str">
        <f>面积表!D1180</f>
        <v>1806</v>
      </c>
      <c r="B1185" s="54">
        <f>面积表!E1180</f>
        <v>50.33</v>
      </c>
      <c r="C1185" s="3517">
        <f t="shared" si="190"/>
        <v>1</v>
      </c>
      <c r="D1185" s="2806" t="s">
        <v>4020</v>
      </c>
      <c r="E1185" s="3517">
        <f t="shared" si="191"/>
        <v>1</v>
      </c>
      <c r="F1185" s="667" t="s">
        <v>21</v>
      </c>
      <c r="G1185" s="3517">
        <f t="shared" si="192"/>
        <v>1</v>
      </c>
      <c r="H1185" s="667">
        <v>3</v>
      </c>
      <c r="I1185" s="3517">
        <f t="shared" si="193"/>
        <v>1</v>
      </c>
      <c r="J1185" s="667"/>
      <c r="K1185" s="3517">
        <f t="shared" si="194"/>
        <v>1</v>
      </c>
      <c r="L1185" s="667"/>
      <c r="M1185" s="3517">
        <f t="shared" si="195"/>
        <v>1</v>
      </c>
      <c r="N1185" s="667"/>
      <c r="O1185" s="3517">
        <f t="shared" si="196"/>
        <v>1</v>
      </c>
      <c r="P1185" s="667" t="s">
        <v>3709</v>
      </c>
      <c r="Q1185" s="3517">
        <f t="shared" si="197"/>
        <v>1.03</v>
      </c>
      <c r="R1185" s="3518">
        <f t="shared" ca="1" si="198"/>
        <v>14616</v>
      </c>
      <c r="S1185" s="955">
        <f t="shared" ca="1" si="199"/>
        <v>74</v>
      </c>
    </row>
    <row r="1186" spans="1:19">
      <c r="A1186" s="3520" t="str">
        <f>面积表!D1181</f>
        <v>1807</v>
      </c>
      <c r="B1186" s="54">
        <f>面积表!E1181</f>
        <v>50.33</v>
      </c>
      <c r="C1186" s="3517">
        <f t="shared" si="190"/>
        <v>1</v>
      </c>
      <c r="D1186" s="2806" t="s">
        <v>4020</v>
      </c>
      <c r="E1186" s="3517">
        <f t="shared" si="191"/>
        <v>1</v>
      </c>
      <c r="F1186" s="667" t="s">
        <v>21</v>
      </c>
      <c r="G1186" s="3517">
        <f t="shared" si="192"/>
        <v>1</v>
      </c>
      <c r="H1186" s="667">
        <v>3</v>
      </c>
      <c r="I1186" s="3517">
        <f t="shared" si="193"/>
        <v>1</v>
      </c>
      <c r="J1186" s="667"/>
      <c r="K1186" s="3517">
        <f t="shared" si="194"/>
        <v>1</v>
      </c>
      <c r="L1186" s="667"/>
      <c r="M1186" s="3517">
        <f t="shared" si="195"/>
        <v>1</v>
      </c>
      <c r="N1186" s="667"/>
      <c r="O1186" s="3517">
        <f t="shared" si="196"/>
        <v>1</v>
      </c>
      <c r="P1186" s="667" t="s">
        <v>3709</v>
      </c>
      <c r="Q1186" s="3517">
        <f t="shared" si="197"/>
        <v>1.03</v>
      </c>
      <c r="R1186" s="3518">
        <f t="shared" ca="1" si="198"/>
        <v>14616</v>
      </c>
      <c r="S1186" s="955">
        <f t="shared" ca="1" si="199"/>
        <v>74</v>
      </c>
    </row>
    <row r="1187" spans="1:19">
      <c r="A1187" s="3520" t="str">
        <f>面积表!D1182</f>
        <v>1808</v>
      </c>
      <c r="B1187" s="54">
        <f>面积表!E1182</f>
        <v>50.33</v>
      </c>
      <c r="C1187" s="3517">
        <f t="shared" si="190"/>
        <v>1</v>
      </c>
      <c r="D1187" s="2806" t="s">
        <v>4020</v>
      </c>
      <c r="E1187" s="3517">
        <f t="shared" si="191"/>
        <v>1</v>
      </c>
      <c r="F1187" s="667" t="s">
        <v>21</v>
      </c>
      <c r="G1187" s="3517">
        <f t="shared" si="192"/>
        <v>1</v>
      </c>
      <c r="H1187" s="667">
        <v>3</v>
      </c>
      <c r="I1187" s="3517">
        <f t="shared" si="193"/>
        <v>1</v>
      </c>
      <c r="J1187" s="667"/>
      <c r="K1187" s="3517">
        <f t="shared" si="194"/>
        <v>1</v>
      </c>
      <c r="L1187" s="667"/>
      <c r="M1187" s="3517">
        <f t="shared" si="195"/>
        <v>1</v>
      </c>
      <c r="N1187" s="667"/>
      <c r="O1187" s="3517">
        <f t="shared" si="196"/>
        <v>1</v>
      </c>
      <c r="P1187" s="667" t="s">
        <v>3709</v>
      </c>
      <c r="Q1187" s="3517">
        <f t="shared" si="197"/>
        <v>1.03</v>
      </c>
      <c r="R1187" s="3518">
        <f t="shared" ca="1" si="198"/>
        <v>14616</v>
      </c>
      <c r="S1187" s="955">
        <f t="shared" ca="1" si="199"/>
        <v>74</v>
      </c>
    </row>
    <row r="1188" spans="1:19">
      <c r="A1188" s="3520" t="str">
        <f>面积表!D1183</f>
        <v>1809</v>
      </c>
      <c r="B1188" s="54">
        <f>面积表!E1183</f>
        <v>50.33</v>
      </c>
      <c r="C1188" s="3517">
        <f t="shared" si="190"/>
        <v>1</v>
      </c>
      <c r="D1188" s="2806" t="s">
        <v>4020</v>
      </c>
      <c r="E1188" s="3517">
        <f t="shared" si="191"/>
        <v>1</v>
      </c>
      <c r="F1188" s="667" t="s">
        <v>21</v>
      </c>
      <c r="G1188" s="3517">
        <f t="shared" si="192"/>
        <v>1</v>
      </c>
      <c r="H1188" s="667">
        <v>3</v>
      </c>
      <c r="I1188" s="3517">
        <f t="shared" si="193"/>
        <v>1</v>
      </c>
      <c r="J1188" s="667"/>
      <c r="K1188" s="3517">
        <f t="shared" si="194"/>
        <v>1</v>
      </c>
      <c r="L1188" s="667"/>
      <c r="M1188" s="3517">
        <f t="shared" si="195"/>
        <v>1</v>
      </c>
      <c r="N1188" s="667"/>
      <c r="O1188" s="3517">
        <f t="shared" si="196"/>
        <v>1</v>
      </c>
      <c r="P1188" s="667" t="s">
        <v>3709</v>
      </c>
      <c r="Q1188" s="3517">
        <f t="shared" si="197"/>
        <v>1.03</v>
      </c>
      <c r="R1188" s="3518">
        <f t="shared" ca="1" si="198"/>
        <v>14616</v>
      </c>
      <c r="S1188" s="955">
        <f t="shared" ca="1" si="199"/>
        <v>74</v>
      </c>
    </row>
    <row r="1189" spans="1:19">
      <c r="A1189" s="3520" t="str">
        <f>面积表!D1184</f>
        <v>1810</v>
      </c>
      <c r="B1189" s="54">
        <f>面积表!E1184</f>
        <v>50.33</v>
      </c>
      <c r="C1189" s="3517">
        <f t="shared" si="190"/>
        <v>1</v>
      </c>
      <c r="D1189" s="2806" t="s">
        <v>4020</v>
      </c>
      <c r="E1189" s="3517">
        <f t="shared" si="191"/>
        <v>1</v>
      </c>
      <c r="F1189" s="667" t="s">
        <v>21</v>
      </c>
      <c r="G1189" s="3517">
        <f t="shared" si="192"/>
        <v>1</v>
      </c>
      <c r="H1189" s="667">
        <v>3</v>
      </c>
      <c r="I1189" s="3517">
        <f t="shared" si="193"/>
        <v>1</v>
      </c>
      <c r="J1189" s="667"/>
      <c r="K1189" s="3517">
        <f t="shared" si="194"/>
        <v>1</v>
      </c>
      <c r="L1189" s="667"/>
      <c r="M1189" s="3517">
        <f t="shared" si="195"/>
        <v>1</v>
      </c>
      <c r="N1189" s="667"/>
      <c r="O1189" s="3517">
        <f t="shared" si="196"/>
        <v>1</v>
      </c>
      <c r="P1189" s="667" t="s">
        <v>3709</v>
      </c>
      <c r="Q1189" s="3517">
        <f t="shared" si="197"/>
        <v>1.03</v>
      </c>
      <c r="R1189" s="3518">
        <f t="shared" ca="1" si="198"/>
        <v>14616</v>
      </c>
      <c r="S1189" s="955">
        <f t="shared" ca="1" si="199"/>
        <v>74</v>
      </c>
    </row>
    <row r="1190" spans="1:19">
      <c r="A1190" s="3520" t="str">
        <f>面积表!D1185</f>
        <v>1811</v>
      </c>
      <c r="B1190" s="54">
        <f>面积表!E1185</f>
        <v>50.33</v>
      </c>
      <c r="C1190" s="3517">
        <f t="shared" si="190"/>
        <v>1</v>
      </c>
      <c r="D1190" s="2806" t="s">
        <v>4020</v>
      </c>
      <c r="E1190" s="3517">
        <f t="shared" si="191"/>
        <v>1</v>
      </c>
      <c r="F1190" s="667" t="s">
        <v>21</v>
      </c>
      <c r="G1190" s="3517">
        <f t="shared" si="192"/>
        <v>1</v>
      </c>
      <c r="H1190" s="667">
        <v>3</v>
      </c>
      <c r="I1190" s="3517">
        <f t="shared" si="193"/>
        <v>1</v>
      </c>
      <c r="J1190" s="667"/>
      <c r="K1190" s="3517">
        <f t="shared" si="194"/>
        <v>1</v>
      </c>
      <c r="L1190" s="667"/>
      <c r="M1190" s="3517">
        <f t="shared" si="195"/>
        <v>1</v>
      </c>
      <c r="N1190" s="667"/>
      <c r="O1190" s="3517">
        <f t="shared" si="196"/>
        <v>1</v>
      </c>
      <c r="P1190" s="667" t="s">
        <v>3709</v>
      </c>
      <c r="Q1190" s="3517">
        <f t="shared" si="197"/>
        <v>1.03</v>
      </c>
      <c r="R1190" s="3518">
        <f t="shared" ca="1" si="198"/>
        <v>14616</v>
      </c>
      <c r="S1190" s="955">
        <f t="shared" ca="1" si="199"/>
        <v>74</v>
      </c>
    </row>
    <row r="1191" spans="1:19">
      <c r="A1191" s="3520" t="str">
        <f>面积表!D1186</f>
        <v>1812</v>
      </c>
      <c r="B1191" s="54">
        <f>面积表!E1186</f>
        <v>50.33</v>
      </c>
      <c r="C1191" s="3517">
        <f t="shared" si="190"/>
        <v>1</v>
      </c>
      <c r="D1191" s="2806" t="s">
        <v>4020</v>
      </c>
      <c r="E1191" s="3517">
        <f t="shared" si="191"/>
        <v>1</v>
      </c>
      <c r="F1191" s="667" t="s">
        <v>21</v>
      </c>
      <c r="G1191" s="3517">
        <f t="shared" si="192"/>
        <v>1</v>
      </c>
      <c r="H1191" s="667">
        <v>3</v>
      </c>
      <c r="I1191" s="3517">
        <f t="shared" si="193"/>
        <v>1</v>
      </c>
      <c r="J1191" s="667"/>
      <c r="K1191" s="3517">
        <f t="shared" si="194"/>
        <v>1</v>
      </c>
      <c r="L1191" s="667"/>
      <c r="M1191" s="3517">
        <f t="shared" si="195"/>
        <v>1</v>
      </c>
      <c r="N1191" s="667"/>
      <c r="O1191" s="3517">
        <f t="shared" si="196"/>
        <v>1</v>
      </c>
      <c r="P1191" s="667" t="s">
        <v>3709</v>
      </c>
      <c r="Q1191" s="3517">
        <f t="shared" si="197"/>
        <v>1.03</v>
      </c>
      <c r="R1191" s="3518">
        <f t="shared" ca="1" si="198"/>
        <v>14616</v>
      </c>
      <c r="S1191" s="955">
        <f t="shared" ca="1" si="199"/>
        <v>74</v>
      </c>
    </row>
    <row r="1192" spans="1:19">
      <c r="A1192" s="3520" t="str">
        <f>面积表!D1187</f>
        <v>1813</v>
      </c>
      <c r="B1192" s="54">
        <f>面积表!E1187</f>
        <v>50.33</v>
      </c>
      <c r="C1192" s="3517">
        <f t="shared" si="190"/>
        <v>1</v>
      </c>
      <c r="D1192" s="2806" t="s">
        <v>4020</v>
      </c>
      <c r="E1192" s="3517">
        <f t="shared" si="191"/>
        <v>1</v>
      </c>
      <c r="F1192" s="667" t="s">
        <v>21</v>
      </c>
      <c r="G1192" s="3517">
        <f t="shared" si="192"/>
        <v>1</v>
      </c>
      <c r="H1192" s="667">
        <v>3</v>
      </c>
      <c r="I1192" s="3517">
        <f t="shared" si="193"/>
        <v>1</v>
      </c>
      <c r="J1192" s="667"/>
      <c r="K1192" s="3517">
        <f t="shared" si="194"/>
        <v>1</v>
      </c>
      <c r="L1192" s="667"/>
      <c r="M1192" s="3517">
        <f t="shared" si="195"/>
        <v>1</v>
      </c>
      <c r="N1192" s="667"/>
      <c r="O1192" s="3517">
        <f t="shared" si="196"/>
        <v>1</v>
      </c>
      <c r="P1192" s="667" t="s">
        <v>3709</v>
      </c>
      <c r="Q1192" s="3517">
        <f t="shared" si="197"/>
        <v>1.03</v>
      </c>
      <c r="R1192" s="3518">
        <f t="shared" ca="1" si="198"/>
        <v>14616</v>
      </c>
      <c r="S1192" s="955">
        <f t="shared" ca="1" si="199"/>
        <v>74</v>
      </c>
    </row>
    <row r="1193" spans="1:19">
      <c r="A1193" s="3520" t="str">
        <f>面积表!D1188</f>
        <v>1814</v>
      </c>
      <c r="B1193" s="54">
        <f>面积表!E1188</f>
        <v>50.33</v>
      </c>
      <c r="C1193" s="3517">
        <f t="shared" si="190"/>
        <v>1</v>
      </c>
      <c r="D1193" s="2806" t="s">
        <v>4020</v>
      </c>
      <c r="E1193" s="3517">
        <f t="shared" si="191"/>
        <v>1</v>
      </c>
      <c r="F1193" s="667" t="s">
        <v>21</v>
      </c>
      <c r="G1193" s="3517">
        <f t="shared" si="192"/>
        <v>1</v>
      </c>
      <c r="H1193" s="667">
        <v>3</v>
      </c>
      <c r="I1193" s="3517">
        <f t="shared" si="193"/>
        <v>1</v>
      </c>
      <c r="J1193" s="667"/>
      <c r="K1193" s="3517">
        <f t="shared" si="194"/>
        <v>1</v>
      </c>
      <c r="L1193" s="667"/>
      <c r="M1193" s="3517">
        <f t="shared" si="195"/>
        <v>1</v>
      </c>
      <c r="N1193" s="667"/>
      <c r="O1193" s="3517">
        <f t="shared" si="196"/>
        <v>1</v>
      </c>
      <c r="P1193" s="667" t="s">
        <v>3709</v>
      </c>
      <c r="Q1193" s="3517">
        <f t="shared" si="197"/>
        <v>1.03</v>
      </c>
      <c r="R1193" s="3518">
        <f t="shared" ca="1" si="198"/>
        <v>14616</v>
      </c>
      <c r="S1193" s="955">
        <f t="shared" ca="1" si="199"/>
        <v>74</v>
      </c>
    </row>
    <row r="1194" spans="1:19">
      <c r="A1194" s="3520" t="str">
        <f>面积表!D1189</f>
        <v>1815</v>
      </c>
      <c r="B1194" s="54">
        <f>面积表!E1189</f>
        <v>50.33</v>
      </c>
      <c r="C1194" s="3517">
        <f t="shared" si="190"/>
        <v>1</v>
      </c>
      <c r="D1194" s="2806" t="s">
        <v>4020</v>
      </c>
      <c r="E1194" s="3517">
        <f t="shared" si="191"/>
        <v>1</v>
      </c>
      <c r="F1194" s="667" t="s">
        <v>21</v>
      </c>
      <c r="G1194" s="3517">
        <f t="shared" si="192"/>
        <v>1</v>
      </c>
      <c r="H1194" s="667">
        <v>3</v>
      </c>
      <c r="I1194" s="3517">
        <f t="shared" si="193"/>
        <v>1</v>
      </c>
      <c r="J1194" s="667"/>
      <c r="K1194" s="3517">
        <f t="shared" si="194"/>
        <v>1</v>
      </c>
      <c r="L1194" s="667"/>
      <c r="M1194" s="3517">
        <f t="shared" si="195"/>
        <v>1</v>
      </c>
      <c r="N1194" s="667"/>
      <c r="O1194" s="3517">
        <f t="shared" si="196"/>
        <v>1</v>
      </c>
      <c r="P1194" s="667" t="s">
        <v>3709</v>
      </c>
      <c r="Q1194" s="3517">
        <f t="shared" si="197"/>
        <v>1.03</v>
      </c>
      <c r="R1194" s="3518">
        <f t="shared" ca="1" si="198"/>
        <v>14616</v>
      </c>
      <c r="S1194" s="955">
        <f t="shared" ca="1" si="199"/>
        <v>74</v>
      </c>
    </row>
    <row r="1195" spans="1:19">
      <c r="A1195" s="3520" t="str">
        <f>面积表!D1190</f>
        <v>1816</v>
      </c>
      <c r="B1195" s="54">
        <f>面积表!E1190</f>
        <v>69.77</v>
      </c>
      <c r="C1195" s="3517">
        <f t="shared" si="190"/>
        <v>1.01</v>
      </c>
      <c r="D1195" s="2806" t="s">
        <v>4020</v>
      </c>
      <c r="E1195" s="3517">
        <f t="shared" si="191"/>
        <v>1</v>
      </c>
      <c r="F1195" s="667" t="s">
        <v>21</v>
      </c>
      <c r="G1195" s="3517">
        <f t="shared" si="192"/>
        <v>1</v>
      </c>
      <c r="H1195" s="667">
        <v>3</v>
      </c>
      <c r="I1195" s="3517">
        <f t="shared" si="193"/>
        <v>1</v>
      </c>
      <c r="J1195" s="667"/>
      <c r="K1195" s="3517">
        <f t="shared" si="194"/>
        <v>1</v>
      </c>
      <c r="L1195" s="667"/>
      <c r="M1195" s="3517">
        <f t="shared" si="195"/>
        <v>1</v>
      </c>
      <c r="N1195" s="667"/>
      <c r="O1195" s="3517">
        <f t="shared" si="196"/>
        <v>1</v>
      </c>
      <c r="P1195" s="667" t="s">
        <v>3709</v>
      </c>
      <c r="Q1195" s="3517">
        <f t="shared" si="197"/>
        <v>1.03</v>
      </c>
      <c r="R1195" s="3518">
        <f t="shared" ca="1" si="198"/>
        <v>14762</v>
      </c>
      <c r="S1195" s="955">
        <f t="shared" ca="1" si="199"/>
        <v>103</v>
      </c>
    </row>
    <row r="1196" spans="1:19">
      <c r="A1196" s="3520" t="str">
        <f>面积表!D1191</f>
        <v>1817</v>
      </c>
      <c r="B1196" s="54">
        <f>面积表!E1191</f>
        <v>38.65</v>
      </c>
      <c r="C1196" s="3517">
        <f t="shared" si="190"/>
        <v>1</v>
      </c>
      <c r="D1196" s="2806" t="s">
        <v>4020</v>
      </c>
      <c r="E1196" s="3517">
        <f t="shared" si="191"/>
        <v>1</v>
      </c>
      <c r="F1196" s="667" t="s">
        <v>21</v>
      </c>
      <c r="G1196" s="3517">
        <f t="shared" si="192"/>
        <v>1</v>
      </c>
      <c r="H1196" s="667">
        <v>3</v>
      </c>
      <c r="I1196" s="3517">
        <f t="shared" si="193"/>
        <v>1</v>
      </c>
      <c r="J1196" s="667"/>
      <c r="K1196" s="3517">
        <f t="shared" si="194"/>
        <v>1</v>
      </c>
      <c r="L1196" s="667"/>
      <c r="M1196" s="3517">
        <f t="shared" si="195"/>
        <v>1</v>
      </c>
      <c r="N1196" s="667"/>
      <c r="O1196" s="3517">
        <f t="shared" si="196"/>
        <v>1</v>
      </c>
      <c r="P1196" s="667" t="s">
        <v>3709</v>
      </c>
      <c r="Q1196" s="3517">
        <f t="shared" si="197"/>
        <v>1.03</v>
      </c>
      <c r="R1196" s="3518">
        <f t="shared" ca="1" si="198"/>
        <v>14616</v>
      </c>
      <c r="S1196" s="955">
        <f t="shared" ca="1" si="199"/>
        <v>56</v>
      </c>
    </row>
    <row r="1197" spans="1:19">
      <c r="A1197" s="3520" t="str">
        <f>面积表!D1192</f>
        <v>1818</v>
      </c>
      <c r="B1197" s="54">
        <f>面积表!E1192</f>
        <v>41.99</v>
      </c>
      <c r="C1197" s="3517">
        <f t="shared" si="190"/>
        <v>1</v>
      </c>
      <c r="D1197" s="2806" t="s">
        <v>4020</v>
      </c>
      <c r="E1197" s="3517">
        <f t="shared" si="191"/>
        <v>1</v>
      </c>
      <c r="F1197" s="667" t="s">
        <v>21</v>
      </c>
      <c r="G1197" s="3517">
        <f t="shared" si="192"/>
        <v>1</v>
      </c>
      <c r="H1197" s="667">
        <v>3</v>
      </c>
      <c r="I1197" s="3517">
        <f t="shared" si="193"/>
        <v>1</v>
      </c>
      <c r="J1197" s="667"/>
      <c r="K1197" s="3517">
        <f t="shared" si="194"/>
        <v>1</v>
      </c>
      <c r="L1197" s="667"/>
      <c r="M1197" s="3517">
        <f t="shared" si="195"/>
        <v>1</v>
      </c>
      <c r="N1197" s="667"/>
      <c r="O1197" s="3517">
        <f t="shared" si="196"/>
        <v>1</v>
      </c>
      <c r="P1197" s="667" t="s">
        <v>3709</v>
      </c>
      <c r="Q1197" s="3517">
        <f t="shared" si="197"/>
        <v>1.03</v>
      </c>
      <c r="R1197" s="3518">
        <f t="shared" ca="1" si="198"/>
        <v>14616</v>
      </c>
      <c r="S1197" s="955">
        <f t="shared" ca="1" si="199"/>
        <v>61</v>
      </c>
    </row>
    <row r="1198" spans="1:19">
      <c r="A1198" s="3520" t="str">
        <f>面积表!D1193</f>
        <v>1819</v>
      </c>
      <c r="B1198" s="54">
        <f>面积表!E1193</f>
        <v>44.72</v>
      </c>
      <c r="C1198" s="3517">
        <f t="shared" si="190"/>
        <v>1</v>
      </c>
      <c r="D1198" s="2806" t="s">
        <v>4020</v>
      </c>
      <c r="E1198" s="3517">
        <f t="shared" si="191"/>
        <v>1</v>
      </c>
      <c r="F1198" s="667" t="s">
        <v>21</v>
      </c>
      <c r="G1198" s="3517">
        <f t="shared" si="192"/>
        <v>1</v>
      </c>
      <c r="H1198" s="667">
        <v>3</v>
      </c>
      <c r="I1198" s="3517">
        <f t="shared" si="193"/>
        <v>1</v>
      </c>
      <c r="J1198" s="667"/>
      <c r="K1198" s="3517">
        <f t="shared" si="194"/>
        <v>1</v>
      </c>
      <c r="L1198" s="667"/>
      <c r="M1198" s="3517">
        <f t="shared" si="195"/>
        <v>1</v>
      </c>
      <c r="N1198" s="667"/>
      <c r="O1198" s="3517">
        <f t="shared" si="196"/>
        <v>1</v>
      </c>
      <c r="P1198" s="667" t="s">
        <v>3709</v>
      </c>
      <c r="Q1198" s="3517">
        <f t="shared" si="197"/>
        <v>1.03</v>
      </c>
      <c r="R1198" s="3518">
        <f t="shared" ca="1" si="198"/>
        <v>14616</v>
      </c>
      <c r="S1198" s="955">
        <f t="shared" ca="1" si="199"/>
        <v>65</v>
      </c>
    </row>
    <row r="1199" spans="1:19">
      <c r="A1199" s="3520" t="str">
        <f>面积表!D1194</f>
        <v>1820</v>
      </c>
      <c r="B1199" s="54">
        <f>面积表!E1194</f>
        <v>46.83</v>
      </c>
      <c r="C1199" s="3517">
        <f t="shared" si="190"/>
        <v>1</v>
      </c>
      <c r="D1199" s="2806" t="s">
        <v>4020</v>
      </c>
      <c r="E1199" s="3517">
        <f t="shared" si="191"/>
        <v>1</v>
      </c>
      <c r="F1199" s="667" t="s">
        <v>21</v>
      </c>
      <c r="G1199" s="3517">
        <f t="shared" si="192"/>
        <v>1</v>
      </c>
      <c r="H1199" s="667">
        <v>3</v>
      </c>
      <c r="I1199" s="3517">
        <f t="shared" si="193"/>
        <v>1</v>
      </c>
      <c r="J1199" s="667"/>
      <c r="K1199" s="3517">
        <f t="shared" si="194"/>
        <v>1</v>
      </c>
      <c r="L1199" s="667"/>
      <c r="M1199" s="3517">
        <f t="shared" si="195"/>
        <v>1</v>
      </c>
      <c r="N1199" s="667"/>
      <c r="O1199" s="3517">
        <f t="shared" si="196"/>
        <v>1</v>
      </c>
      <c r="P1199" s="667" t="s">
        <v>3709</v>
      </c>
      <c r="Q1199" s="3517">
        <f t="shared" si="197"/>
        <v>1.03</v>
      </c>
      <c r="R1199" s="3518">
        <f t="shared" ca="1" si="198"/>
        <v>14616</v>
      </c>
      <c r="S1199" s="955">
        <f t="shared" ca="1" si="199"/>
        <v>68</v>
      </c>
    </row>
    <row r="1200" spans="1:19">
      <c r="A1200" s="3520" t="str">
        <f>面积表!D1195</f>
        <v>1821</v>
      </c>
      <c r="B1200" s="54">
        <f>面积表!E1195</f>
        <v>48.33</v>
      </c>
      <c r="C1200" s="3517">
        <f t="shared" si="190"/>
        <v>1</v>
      </c>
      <c r="D1200" s="2806" t="s">
        <v>4020</v>
      </c>
      <c r="E1200" s="3517">
        <f t="shared" si="191"/>
        <v>1</v>
      </c>
      <c r="F1200" s="667" t="s">
        <v>21</v>
      </c>
      <c r="G1200" s="3517">
        <f t="shared" si="192"/>
        <v>1</v>
      </c>
      <c r="H1200" s="667">
        <v>3</v>
      </c>
      <c r="I1200" s="3517">
        <f t="shared" si="193"/>
        <v>1</v>
      </c>
      <c r="J1200" s="667"/>
      <c r="K1200" s="3517">
        <f t="shared" si="194"/>
        <v>1</v>
      </c>
      <c r="L1200" s="667"/>
      <c r="M1200" s="3517">
        <f t="shared" si="195"/>
        <v>1</v>
      </c>
      <c r="N1200" s="667"/>
      <c r="O1200" s="3517">
        <f t="shared" si="196"/>
        <v>1</v>
      </c>
      <c r="P1200" s="667" t="s">
        <v>3709</v>
      </c>
      <c r="Q1200" s="3517">
        <f t="shared" si="197"/>
        <v>1.03</v>
      </c>
      <c r="R1200" s="3518">
        <f t="shared" ca="1" si="198"/>
        <v>14616</v>
      </c>
      <c r="S1200" s="955">
        <f t="shared" ca="1" si="199"/>
        <v>71</v>
      </c>
    </row>
    <row r="1201" spans="1:19">
      <c r="A1201" s="3520" t="str">
        <f>面积表!D1196</f>
        <v>1822</v>
      </c>
      <c r="B1201" s="54">
        <f>面积表!E1196</f>
        <v>49.3</v>
      </c>
      <c r="C1201" s="3517">
        <f t="shared" si="190"/>
        <v>1</v>
      </c>
      <c r="D1201" s="2806" t="s">
        <v>4020</v>
      </c>
      <c r="E1201" s="3517">
        <f t="shared" si="191"/>
        <v>1</v>
      </c>
      <c r="F1201" s="667" t="s">
        <v>21</v>
      </c>
      <c r="G1201" s="3517">
        <f t="shared" si="192"/>
        <v>1</v>
      </c>
      <c r="H1201" s="667">
        <v>3</v>
      </c>
      <c r="I1201" s="3517">
        <f t="shared" si="193"/>
        <v>1</v>
      </c>
      <c r="J1201" s="667"/>
      <c r="K1201" s="3517">
        <f t="shared" si="194"/>
        <v>1</v>
      </c>
      <c r="L1201" s="667"/>
      <c r="M1201" s="3517">
        <f t="shared" si="195"/>
        <v>1</v>
      </c>
      <c r="N1201" s="667"/>
      <c r="O1201" s="3517">
        <f t="shared" si="196"/>
        <v>1</v>
      </c>
      <c r="P1201" s="667" t="s">
        <v>3709</v>
      </c>
      <c r="Q1201" s="3517">
        <f t="shared" si="197"/>
        <v>1.03</v>
      </c>
      <c r="R1201" s="3518">
        <f t="shared" ca="1" si="198"/>
        <v>14616</v>
      </c>
      <c r="S1201" s="955">
        <f t="shared" ca="1" si="199"/>
        <v>72</v>
      </c>
    </row>
    <row r="1202" spans="1:19">
      <c r="A1202" s="3520" t="str">
        <f>面积表!D1197</f>
        <v>1823</v>
      </c>
      <c r="B1202" s="54">
        <f>面积表!E1197</f>
        <v>49.59</v>
      </c>
      <c r="C1202" s="3517">
        <f t="shared" si="190"/>
        <v>1</v>
      </c>
      <c r="D1202" s="2806" t="s">
        <v>4020</v>
      </c>
      <c r="E1202" s="3517">
        <f t="shared" si="191"/>
        <v>1</v>
      </c>
      <c r="F1202" s="667" t="s">
        <v>21</v>
      </c>
      <c r="G1202" s="3517">
        <f t="shared" si="192"/>
        <v>1</v>
      </c>
      <c r="H1202" s="667">
        <v>3</v>
      </c>
      <c r="I1202" s="3517">
        <f t="shared" si="193"/>
        <v>1</v>
      </c>
      <c r="J1202" s="667"/>
      <c r="K1202" s="3517">
        <f t="shared" si="194"/>
        <v>1</v>
      </c>
      <c r="L1202" s="667"/>
      <c r="M1202" s="3517">
        <f t="shared" si="195"/>
        <v>1</v>
      </c>
      <c r="N1202" s="667"/>
      <c r="O1202" s="3517">
        <f t="shared" si="196"/>
        <v>1</v>
      </c>
      <c r="P1202" s="667" t="s">
        <v>3709</v>
      </c>
      <c r="Q1202" s="3517">
        <f t="shared" si="197"/>
        <v>1.03</v>
      </c>
      <c r="R1202" s="3518">
        <f t="shared" ca="1" si="198"/>
        <v>14616</v>
      </c>
      <c r="S1202" s="955">
        <f t="shared" ca="1" si="199"/>
        <v>72</v>
      </c>
    </row>
    <row r="1203" spans="1:19">
      <c r="A1203" s="3520" t="str">
        <f>面积表!D1198</f>
        <v>1824</v>
      </c>
      <c r="B1203" s="54">
        <f>面积表!E1198</f>
        <v>49.28</v>
      </c>
      <c r="C1203" s="3517">
        <f t="shared" si="190"/>
        <v>1</v>
      </c>
      <c r="D1203" s="2806" t="s">
        <v>4020</v>
      </c>
      <c r="E1203" s="3517">
        <f t="shared" si="191"/>
        <v>1</v>
      </c>
      <c r="F1203" s="667" t="s">
        <v>21</v>
      </c>
      <c r="G1203" s="3517">
        <f t="shared" si="192"/>
        <v>1</v>
      </c>
      <c r="H1203" s="667">
        <v>3</v>
      </c>
      <c r="I1203" s="3517">
        <f t="shared" si="193"/>
        <v>1</v>
      </c>
      <c r="J1203" s="667"/>
      <c r="K1203" s="3517">
        <f t="shared" si="194"/>
        <v>1</v>
      </c>
      <c r="L1203" s="667"/>
      <c r="M1203" s="3517">
        <f t="shared" si="195"/>
        <v>1</v>
      </c>
      <c r="N1203" s="667"/>
      <c r="O1203" s="3517">
        <f t="shared" si="196"/>
        <v>1</v>
      </c>
      <c r="P1203" s="667" t="s">
        <v>3709</v>
      </c>
      <c r="Q1203" s="3517">
        <f t="shared" si="197"/>
        <v>1.03</v>
      </c>
      <c r="R1203" s="3518">
        <f t="shared" ca="1" si="198"/>
        <v>14616</v>
      </c>
      <c r="S1203" s="955">
        <f t="shared" ca="1" si="199"/>
        <v>72</v>
      </c>
    </row>
    <row r="1204" spans="1:19">
      <c r="A1204" s="3520" t="str">
        <f>面积表!D1199</f>
        <v>1825</v>
      </c>
      <c r="B1204" s="54">
        <f>面积表!E1199</f>
        <v>48.41</v>
      </c>
      <c r="C1204" s="3517">
        <f t="shared" si="190"/>
        <v>1</v>
      </c>
      <c r="D1204" s="2806" t="s">
        <v>4020</v>
      </c>
      <c r="E1204" s="3517">
        <f t="shared" si="191"/>
        <v>1</v>
      </c>
      <c r="F1204" s="667" t="s">
        <v>21</v>
      </c>
      <c r="G1204" s="3517">
        <f t="shared" si="192"/>
        <v>1</v>
      </c>
      <c r="H1204" s="667">
        <v>3</v>
      </c>
      <c r="I1204" s="3517">
        <f t="shared" si="193"/>
        <v>1</v>
      </c>
      <c r="J1204" s="667"/>
      <c r="K1204" s="3517">
        <f t="shared" si="194"/>
        <v>1</v>
      </c>
      <c r="L1204" s="667"/>
      <c r="M1204" s="3517">
        <f t="shared" si="195"/>
        <v>1</v>
      </c>
      <c r="N1204" s="667"/>
      <c r="O1204" s="3517">
        <f t="shared" si="196"/>
        <v>1</v>
      </c>
      <c r="P1204" s="667" t="s">
        <v>3709</v>
      </c>
      <c r="Q1204" s="3517">
        <f t="shared" si="197"/>
        <v>1.03</v>
      </c>
      <c r="R1204" s="3518">
        <f t="shared" ca="1" si="198"/>
        <v>14616</v>
      </c>
      <c r="S1204" s="955">
        <f t="shared" ca="1" si="199"/>
        <v>71</v>
      </c>
    </row>
    <row r="1205" spans="1:19">
      <c r="A1205" s="3520" t="str">
        <f>面积表!D1200</f>
        <v>1826</v>
      </c>
      <c r="B1205" s="54">
        <f>面积表!E1200</f>
        <v>47.44</v>
      </c>
      <c r="C1205" s="3517">
        <f t="shared" si="190"/>
        <v>1</v>
      </c>
      <c r="D1205" s="2806" t="s">
        <v>4020</v>
      </c>
      <c r="E1205" s="3517">
        <f t="shared" si="191"/>
        <v>1</v>
      </c>
      <c r="F1205" s="667" t="s">
        <v>21</v>
      </c>
      <c r="G1205" s="3517">
        <f t="shared" si="192"/>
        <v>1</v>
      </c>
      <c r="H1205" s="667">
        <v>3</v>
      </c>
      <c r="I1205" s="3517">
        <f t="shared" si="193"/>
        <v>1</v>
      </c>
      <c r="J1205" s="667"/>
      <c r="K1205" s="3517">
        <f t="shared" si="194"/>
        <v>1</v>
      </c>
      <c r="L1205" s="667"/>
      <c r="M1205" s="3517">
        <f t="shared" si="195"/>
        <v>1</v>
      </c>
      <c r="N1205" s="667"/>
      <c r="O1205" s="3517">
        <f t="shared" si="196"/>
        <v>1</v>
      </c>
      <c r="P1205" s="667" t="s">
        <v>3709</v>
      </c>
      <c r="Q1205" s="3517">
        <f t="shared" si="197"/>
        <v>1.03</v>
      </c>
      <c r="R1205" s="3518">
        <f t="shared" ca="1" si="198"/>
        <v>14616</v>
      </c>
      <c r="S1205" s="955">
        <f t="shared" ca="1" si="199"/>
        <v>69</v>
      </c>
    </row>
    <row r="1206" spans="1:19">
      <c r="A1206" s="3520">
        <f>面积表!D1201</f>
        <v>1901</v>
      </c>
      <c r="B1206" s="54">
        <f>面积表!E1201</f>
        <v>52.2</v>
      </c>
      <c r="C1206" s="3517">
        <f t="shared" si="190"/>
        <v>1</v>
      </c>
      <c r="D1206" s="2806" t="s">
        <v>4020</v>
      </c>
      <c r="E1206" s="3517">
        <f t="shared" si="191"/>
        <v>1</v>
      </c>
      <c r="F1206" s="667" t="s">
        <v>21</v>
      </c>
      <c r="G1206" s="3517">
        <f t="shared" si="192"/>
        <v>1</v>
      </c>
      <c r="H1206" s="667">
        <v>3</v>
      </c>
      <c r="I1206" s="3517">
        <f t="shared" si="193"/>
        <v>1</v>
      </c>
      <c r="J1206" s="667"/>
      <c r="K1206" s="3517">
        <f t="shared" si="194"/>
        <v>1</v>
      </c>
      <c r="L1206" s="667"/>
      <c r="M1206" s="3517">
        <f t="shared" si="195"/>
        <v>1</v>
      </c>
      <c r="N1206" s="667"/>
      <c r="O1206" s="3517">
        <f t="shared" si="196"/>
        <v>1</v>
      </c>
      <c r="P1206" s="667" t="s">
        <v>3709</v>
      </c>
      <c r="Q1206" s="3517">
        <f t="shared" si="197"/>
        <v>1.03</v>
      </c>
      <c r="R1206" s="3518">
        <f t="shared" ca="1" si="198"/>
        <v>14616</v>
      </c>
      <c r="S1206" s="955">
        <f t="shared" ca="1" si="199"/>
        <v>76</v>
      </c>
    </row>
    <row r="1207" spans="1:19">
      <c r="A1207" s="3520">
        <f>面积表!D1202</f>
        <v>1902</v>
      </c>
      <c r="B1207" s="54">
        <f>面积表!E1202</f>
        <v>50.33</v>
      </c>
      <c r="C1207" s="3517">
        <f t="shared" si="190"/>
        <v>1</v>
      </c>
      <c r="D1207" s="2806" t="s">
        <v>4020</v>
      </c>
      <c r="E1207" s="3517">
        <f t="shared" si="191"/>
        <v>1</v>
      </c>
      <c r="F1207" s="667" t="s">
        <v>21</v>
      </c>
      <c r="G1207" s="3517">
        <f t="shared" si="192"/>
        <v>1</v>
      </c>
      <c r="H1207" s="667">
        <v>3</v>
      </c>
      <c r="I1207" s="3517">
        <f t="shared" si="193"/>
        <v>1</v>
      </c>
      <c r="J1207" s="667"/>
      <c r="K1207" s="3517">
        <f t="shared" si="194"/>
        <v>1</v>
      </c>
      <c r="L1207" s="667"/>
      <c r="M1207" s="3517">
        <f t="shared" si="195"/>
        <v>1</v>
      </c>
      <c r="N1207" s="667"/>
      <c r="O1207" s="3517">
        <f t="shared" si="196"/>
        <v>1</v>
      </c>
      <c r="P1207" s="667" t="s">
        <v>3709</v>
      </c>
      <c r="Q1207" s="3517">
        <f t="shared" si="197"/>
        <v>1.03</v>
      </c>
      <c r="R1207" s="3518">
        <f t="shared" ca="1" si="198"/>
        <v>14616</v>
      </c>
      <c r="S1207" s="955">
        <f t="shared" ca="1" si="199"/>
        <v>74</v>
      </c>
    </row>
    <row r="1208" spans="1:19">
      <c r="A1208" s="3520">
        <f>面积表!D1203</f>
        <v>1903</v>
      </c>
      <c r="B1208" s="54">
        <f>面积表!E1203</f>
        <v>50.33</v>
      </c>
      <c r="C1208" s="3517">
        <f t="shared" si="190"/>
        <v>1</v>
      </c>
      <c r="D1208" s="2806" t="s">
        <v>4020</v>
      </c>
      <c r="E1208" s="3517">
        <f t="shared" si="191"/>
        <v>1</v>
      </c>
      <c r="F1208" s="667" t="s">
        <v>21</v>
      </c>
      <c r="G1208" s="3517">
        <f t="shared" si="192"/>
        <v>1</v>
      </c>
      <c r="H1208" s="667">
        <v>3</v>
      </c>
      <c r="I1208" s="3517">
        <f t="shared" si="193"/>
        <v>1</v>
      </c>
      <c r="J1208" s="667"/>
      <c r="K1208" s="3517">
        <f t="shared" si="194"/>
        <v>1</v>
      </c>
      <c r="L1208" s="667"/>
      <c r="M1208" s="3517">
        <f t="shared" si="195"/>
        <v>1</v>
      </c>
      <c r="N1208" s="667"/>
      <c r="O1208" s="3517">
        <f t="shared" si="196"/>
        <v>1</v>
      </c>
      <c r="P1208" s="667" t="s">
        <v>3709</v>
      </c>
      <c r="Q1208" s="3517">
        <f t="shared" si="197"/>
        <v>1.03</v>
      </c>
      <c r="R1208" s="3518">
        <f t="shared" ca="1" si="198"/>
        <v>14616</v>
      </c>
      <c r="S1208" s="955">
        <f t="shared" ca="1" si="199"/>
        <v>74</v>
      </c>
    </row>
    <row r="1209" spans="1:19">
      <c r="A1209" s="3520">
        <f>面积表!D1204</f>
        <v>1904</v>
      </c>
      <c r="B1209" s="54">
        <f>面积表!E1204</f>
        <v>50.33</v>
      </c>
      <c r="C1209" s="3517">
        <f t="shared" si="190"/>
        <v>1</v>
      </c>
      <c r="D1209" s="2806" t="s">
        <v>4020</v>
      </c>
      <c r="E1209" s="3517">
        <f t="shared" si="191"/>
        <v>1</v>
      </c>
      <c r="F1209" s="667" t="s">
        <v>21</v>
      </c>
      <c r="G1209" s="3517">
        <f t="shared" si="192"/>
        <v>1</v>
      </c>
      <c r="H1209" s="667">
        <v>3</v>
      </c>
      <c r="I1209" s="3517">
        <f t="shared" si="193"/>
        <v>1</v>
      </c>
      <c r="J1209" s="667"/>
      <c r="K1209" s="3517">
        <f t="shared" si="194"/>
        <v>1</v>
      </c>
      <c r="L1209" s="667"/>
      <c r="M1209" s="3517">
        <f t="shared" si="195"/>
        <v>1</v>
      </c>
      <c r="N1209" s="667"/>
      <c r="O1209" s="3517">
        <f t="shared" si="196"/>
        <v>1</v>
      </c>
      <c r="P1209" s="667" t="s">
        <v>3709</v>
      </c>
      <c r="Q1209" s="3517">
        <f t="shared" si="197"/>
        <v>1.03</v>
      </c>
      <c r="R1209" s="3518">
        <f t="shared" ca="1" si="198"/>
        <v>14616</v>
      </c>
      <c r="S1209" s="955">
        <f t="shared" ca="1" si="199"/>
        <v>74</v>
      </c>
    </row>
    <row r="1210" spans="1:19">
      <c r="A1210" s="3520" t="str">
        <f>面积表!D1205</f>
        <v>1905</v>
      </c>
      <c r="B1210" s="54">
        <f>面积表!E1205</f>
        <v>50.33</v>
      </c>
      <c r="C1210" s="3517">
        <f t="shared" si="190"/>
        <v>1</v>
      </c>
      <c r="D1210" s="2806" t="s">
        <v>4020</v>
      </c>
      <c r="E1210" s="3517">
        <f t="shared" si="191"/>
        <v>1</v>
      </c>
      <c r="F1210" s="667" t="s">
        <v>21</v>
      </c>
      <c r="G1210" s="3517">
        <f t="shared" si="192"/>
        <v>1</v>
      </c>
      <c r="H1210" s="667">
        <v>3</v>
      </c>
      <c r="I1210" s="3517">
        <f t="shared" si="193"/>
        <v>1</v>
      </c>
      <c r="J1210" s="667"/>
      <c r="K1210" s="3517">
        <f t="shared" si="194"/>
        <v>1</v>
      </c>
      <c r="L1210" s="667"/>
      <c r="M1210" s="3517">
        <f t="shared" si="195"/>
        <v>1</v>
      </c>
      <c r="N1210" s="667"/>
      <c r="O1210" s="3517">
        <f t="shared" si="196"/>
        <v>1</v>
      </c>
      <c r="P1210" s="667" t="s">
        <v>3709</v>
      </c>
      <c r="Q1210" s="3517">
        <f t="shared" si="197"/>
        <v>1.03</v>
      </c>
      <c r="R1210" s="3518">
        <f t="shared" ca="1" si="198"/>
        <v>14616</v>
      </c>
      <c r="S1210" s="955">
        <f t="shared" ca="1" si="199"/>
        <v>74</v>
      </c>
    </row>
    <row r="1211" spans="1:19">
      <c r="A1211" s="3520" t="str">
        <f>面积表!D1206</f>
        <v>1906</v>
      </c>
      <c r="B1211" s="54">
        <f>面积表!E1206</f>
        <v>50.33</v>
      </c>
      <c r="C1211" s="3517">
        <f t="shared" si="190"/>
        <v>1</v>
      </c>
      <c r="D1211" s="2806" t="s">
        <v>4020</v>
      </c>
      <c r="E1211" s="3517">
        <f t="shared" si="191"/>
        <v>1</v>
      </c>
      <c r="F1211" s="667" t="s">
        <v>21</v>
      </c>
      <c r="G1211" s="3517">
        <f t="shared" si="192"/>
        <v>1</v>
      </c>
      <c r="H1211" s="667">
        <v>3</v>
      </c>
      <c r="I1211" s="3517">
        <f t="shared" si="193"/>
        <v>1</v>
      </c>
      <c r="J1211" s="667"/>
      <c r="K1211" s="3517">
        <f t="shared" si="194"/>
        <v>1</v>
      </c>
      <c r="L1211" s="667"/>
      <c r="M1211" s="3517">
        <f t="shared" si="195"/>
        <v>1</v>
      </c>
      <c r="N1211" s="667"/>
      <c r="O1211" s="3517">
        <f t="shared" si="196"/>
        <v>1</v>
      </c>
      <c r="P1211" s="667" t="s">
        <v>3709</v>
      </c>
      <c r="Q1211" s="3517">
        <f t="shared" si="197"/>
        <v>1.03</v>
      </c>
      <c r="R1211" s="3518">
        <f t="shared" ca="1" si="198"/>
        <v>14616</v>
      </c>
      <c r="S1211" s="955">
        <f t="shared" ca="1" si="199"/>
        <v>74</v>
      </c>
    </row>
    <row r="1212" spans="1:19">
      <c r="A1212" s="3520" t="str">
        <f>面积表!D1207</f>
        <v>1907</v>
      </c>
      <c r="B1212" s="54">
        <f>面积表!E1207</f>
        <v>50.33</v>
      </c>
      <c r="C1212" s="3517">
        <f t="shared" si="190"/>
        <v>1</v>
      </c>
      <c r="D1212" s="2806" t="s">
        <v>4020</v>
      </c>
      <c r="E1212" s="3517">
        <f t="shared" si="191"/>
        <v>1</v>
      </c>
      <c r="F1212" s="667" t="s">
        <v>21</v>
      </c>
      <c r="G1212" s="3517">
        <f t="shared" si="192"/>
        <v>1</v>
      </c>
      <c r="H1212" s="667">
        <v>3</v>
      </c>
      <c r="I1212" s="3517">
        <f t="shared" si="193"/>
        <v>1</v>
      </c>
      <c r="J1212" s="667"/>
      <c r="K1212" s="3517">
        <f t="shared" si="194"/>
        <v>1</v>
      </c>
      <c r="L1212" s="667"/>
      <c r="M1212" s="3517">
        <f t="shared" si="195"/>
        <v>1</v>
      </c>
      <c r="N1212" s="667"/>
      <c r="O1212" s="3517">
        <f t="shared" si="196"/>
        <v>1</v>
      </c>
      <c r="P1212" s="667" t="s">
        <v>3709</v>
      </c>
      <c r="Q1212" s="3517">
        <f t="shared" si="197"/>
        <v>1.03</v>
      </c>
      <c r="R1212" s="3518">
        <f t="shared" ca="1" si="198"/>
        <v>14616</v>
      </c>
      <c r="S1212" s="955">
        <f t="shared" ca="1" si="199"/>
        <v>74</v>
      </c>
    </row>
    <row r="1213" spans="1:19">
      <c r="A1213" s="3520" t="str">
        <f>面积表!D1208</f>
        <v>1908</v>
      </c>
      <c r="B1213" s="54">
        <f>面积表!E1208</f>
        <v>50.33</v>
      </c>
      <c r="C1213" s="3517">
        <f t="shared" si="190"/>
        <v>1</v>
      </c>
      <c r="D1213" s="2806" t="s">
        <v>4020</v>
      </c>
      <c r="E1213" s="3517">
        <f t="shared" si="191"/>
        <v>1</v>
      </c>
      <c r="F1213" s="667" t="s">
        <v>21</v>
      </c>
      <c r="G1213" s="3517">
        <f t="shared" si="192"/>
        <v>1</v>
      </c>
      <c r="H1213" s="667">
        <v>3</v>
      </c>
      <c r="I1213" s="3517">
        <f t="shared" si="193"/>
        <v>1</v>
      </c>
      <c r="J1213" s="667"/>
      <c r="K1213" s="3517">
        <f t="shared" si="194"/>
        <v>1</v>
      </c>
      <c r="L1213" s="667"/>
      <c r="M1213" s="3517">
        <f t="shared" si="195"/>
        <v>1</v>
      </c>
      <c r="N1213" s="667"/>
      <c r="O1213" s="3517">
        <f t="shared" si="196"/>
        <v>1</v>
      </c>
      <c r="P1213" s="667" t="s">
        <v>3709</v>
      </c>
      <c r="Q1213" s="3517">
        <f t="shared" si="197"/>
        <v>1.03</v>
      </c>
      <c r="R1213" s="3518">
        <f t="shared" ca="1" si="198"/>
        <v>14616</v>
      </c>
      <c r="S1213" s="955">
        <f t="shared" ca="1" si="199"/>
        <v>74</v>
      </c>
    </row>
    <row r="1214" spans="1:19">
      <c r="A1214" s="3520" t="str">
        <f>面积表!D1209</f>
        <v>1909</v>
      </c>
      <c r="B1214" s="54">
        <f>面积表!E1209</f>
        <v>50.33</v>
      </c>
      <c r="C1214" s="3517">
        <f t="shared" si="190"/>
        <v>1</v>
      </c>
      <c r="D1214" s="2806" t="s">
        <v>4020</v>
      </c>
      <c r="E1214" s="3517">
        <f t="shared" si="191"/>
        <v>1</v>
      </c>
      <c r="F1214" s="667" t="s">
        <v>21</v>
      </c>
      <c r="G1214" s="3517">
        <f t="shared" si="192"/>
        <v>1</v>
      </c>
      <c r="H1214" s="667">
        <v>3</v>
      </c>
      <c r="I1214" s="3517">
        <f t="shared" si="193"/>
        <v>1</v>
      </c>
      <c r="J1214" s="667"/>
      <c r="K1214" s="3517">
        <f t="shared" si="194"/>
        <v>1</v>
      </c>
      <c r="L1214" s="667"/>
      <c r="M1214" s="3517">
        <f t="shared" si="195"/>
        <v>1</v>
      </c>
      <c r="N1214" s="667"/>
      <c r="O1214" s="3517">
        <f t="shared" si="196"/>
        <v>1</v>
      </c>
      <c r="P1214" s="667" t="s">
        <v>3709</v>
      </c>
      <c r="Q1214" s="3517">
        <f t="shared" si="197"/>
        <v>1.03</v>
      </c>
      <c r="R1214" s="3518">
        <f t="shared" ca="1" si="198"/>
        <v>14616</v>
      </c>
      <c r="S1214" s="955">
        <f t="shared" ca="1" si="199"/>
        <v>74</v>
      </c>
    </row>
    <row r="1215" spans="1:19">
      <c r="A1215" s="3520" t="str">
        <f>面积表!D1210</f>
        <v>1910</v>
      </c>
      <c r="B1215" s="54">
        <f>面积表!E1210</f>
        <v>50.33</v>
      </c>
      <c r="C1215" s="3517">
        <f t="shared" si="190"/>
        <v>1</v>
      </c>
      <c r="D1215" s="2806" t="s">
        <v>4020</v>
      </c>
      <c r="E1215" s="3517">
        <f t="shared" si="191"/>
        <v>1</v>
      </c>
      <c r="F1215" s="667" t="s">
        <v>21</v>
      </c>
      <c r="G1215" s="3517">
        <f t="shared" si="192"/>
        <v>1</v>
      </c>
      <c r="H1215" s="667">
        <v>3</v>
      </c>
      <c r="I1215" s="3517">
        <f t="shared" si="193"/>
        <v>1</v>
      </c>
      <c r="J1215" s="667"/>
      <c r="K1215" s="3517">
        <f t="shared" si="194"/>
        <v>1</v>
      </c>
      <c r="L1215" s="667"/>
      <c r="M1215" s="3517">
        <f t="shared" si="195"/>
        <v>1</v>
      </c>
      <c r="N1215" s="667"/>
      <c r="O1215" s="3517">
        <f t="shared" si="196"/>
        <v>1</v>
      </c>
      <c r="P1215" s="667" t="s">
        <v>3709</v>
      </c>
      <c r="Q1215" s="3517">
        <f t="shared" si="197"/>
        <v>1.03</v>
      </c>
      <c r="R1215" s="3518">
        <f t="shared" ca="1" si="198"/>
        <v>14616</v>
      </c>
      <c r="S1215" s="955">
        <f t="shared" ca="1" si="199"/>
        <v>74</v>
      </c>
    </row>
    <row r="1216" spans="1:19">
      <c r="A1216" s="3520" t="str">
        <f>面积表!D1211</f>
        <v>1911</v>
      </c>
      <c r="B1216" s="54">
        <f>面积表!E1211</f>
        <v>50.33</v>
      </c>
      <c r="C1216" s="3517">
        <f t="shared" si="190"/>
        <v>1</v>
      </c>
      <c r="D1216" s="2806" t="s">
        <v>4020</v>
      </c>
      <c r="E1216" s="3517">
        <f t="shared" si="191"/>
        <v>1</v>
      </c>
      <c r="F1216" s="667" t="s">
        <v>21</v>
      </c>
      <c r="G1216" s="3517">
        <f t="shared" si="192"/>
        <v>1</v>
      </c>
      <c r="H1216" s="667">
        <v>3</v>
      </c>
      <c r="I1216" s="3517">
        <f t="shared" si="193"/>
        <v>1</v>
      </c>
      <c r="J1216" s="667"/>
      <c r="K1216" s="3517">
        <f t="shared" si="194"/>
        <v>1</v>
      </c>
      <c r="L1216" s="667"/>
      <c r="M1216" s="3517">
        <f t="shared" si="195"/>
        <v>1</v>
      </c>
      <c r="N1216" s="667"/>
      <c r="O1216" s="3517">
        <f t="shared" si="196"/>
        <v>1</v>
      </c>
      <c r="P1216" s="667" t="s">
        <v>3709</v>
      </c>
      <c r="Q1216" s="3517">
        <f t="shared" si="197"/>
        <v>1.03</v>
      </c>
      <c r="R1216" s="3518">
        <f t="shared" ca="1" si="198"/>
        <v>14616</v>
      </c>
      <c r="S1216" s="955">
        <f t="shared" ca="1" si="199"/>
        <v>74</v>
      </c>
    </row>
    <row r="1217" spans="1:19">
      <c r="A1217" s="3520" t="str">
        <f>面积表!D1212</f>
        <v>1912</v>
      </c>
      <c r="B1217" s="54">
        <f>面积表!E1212</f>
        <v>50.33</v>
      </c>
      <c r="C1217" s="3517">
        <f t="shared" si="190"/>
        <v>1</v>
      </c>
      <c r="D1217" s="2806" t="s">
        <v>4020</v>
      </c>
      <c r="E1217" s="3517">
        <f t="shared" si="191"/>
        <v>1</v>
      </c>
      <c r="F1217" s="667" t="s">
        <v>21</v>
      </c>
      <c r="G1217" s="3517">
        <f t="shared" si="192"/>
        <v>1</v>
      </c>
      <c r="H1217" s="667">
        <v>3</v>
      </c>
      <c r="I1217" s="3517">
        <f t="shared" si="193"/>
        <v>1</v>
      </c>
      <c r="J1217" s="667"/>
      <c r="K1217" s="3517">
        <f t="shared" si="194"/>
        <v>1</v>
      </c>
      <c r="L1217" s="667"/>
      <c r="M1217" s="3517">
        <f t="shared" si="195"/>
        <v>1</v>
      </c>
      <c r="N1217" s="667"/>
      <c r="O1217" s="3517">
        <f t="shared" si="196"/>
        <v>1</v>
      </c>
      <c r="P1217" s="667" t="s">
        <v>3709</v>
      </c>
      <c r="Q1217" s="3517">
        <f t="shared" si="197"/>
        <v>1.03</v>
      </c>
      <c r="R1217" s="3518">
        <f t="shared" ca="1" si="198"/>
        <v>14616</v>
      </c>
      <c r="S1217" s="955">
        <f t="shared" ca="1" si="199"/>
        <v>74</v>
      </c>
    </row>
    <row r="1218" spans="1:19">
      <c r="A1218" s="3520" t="str">
        <f>面积表!D1213</f>
        <v>1913</v>
      </c>
      <c r="B1218" s="54">
        <f>面积表!E1213</f>
        <v>50.33</v>
      </c>
      <c r="C1218" s="3517">
        <f t="shared" si="190"/>
        <v>1</v>
      </c>
      <c r="D1218" s="2806" t="s">
        <v>4020</v>
      </c>
      <c r="E1218" s="3517">
        <f t="shared" si="191"/>
        <v>1</v>
      </c>
      <c r="F1218" s="667" t="s">
        <v>21</v>
      </c>
      <c r="G1218" s="3517">
        <f t="shared" si="192"/>
        <v>1</v>
      </c>
      <c r="H1218" s="667">
        <v>3</v>
      </c>
      <c r="I1218" s="3517">
        <f t="shared" si="193"/>
        <v>1</v>
      </c>
      <c r="J1218" s="667"/>
      <c r="K1218" s="3517">
        <f t="shared" si="194"/>
        <v>1</v>
      </c>
      <c r="L1218" s="667"/>
      <c r="M1218" s="3517">
        <f t="shared" si="195"/>
        <v>1</v>
      </c>
      <c r="N1218" s="667"/>
      <c r="O1218" s="3517">
        <f t="shared" si="196"/>
        <v>1</v>
      </c>
      <c r="P1218" s="667" t="s">
        <v>3709</v>
      </c>
      <c r="Q1218" s="3517">
        <f t="shared" si="197"/>
        <v>1.03</v>
      </c>
      <c r="R1218" s="3518">
        <f t="shared" ca="1" si="198"/>
        <v>14616</v>
      </c>
      <c r="S1218" s="955">
        <f t="shared" ca="1" si="199"/>
        <v>74</v>
      </c>
    </row>
    <row r="1219" spans="1:19">
      <c r="A1219" s="3520" t="str">
        <f>面积表!D1214</f>
        <v>1914</v>
      </c>
      <c r="B1219" s="54">
        <f>面积表!E1214</f>
        <v>50.33</v>
      </c>
      <c r="C1219" s="3517">
        <f t="shared" si="190"/>
        <v>1</v>
      </c>
      <c r="D1219" s="2806" t="s">
        <v>4020</v>
      </c>
      <c r="E1219" s="3517">
        <f t="shared" si="191"/>
        <v>1</v>
      </c>
      <c r="F1219" s="667" t="s">
        <v>21</v>
      </c>
      <c r="G1219" s="3517">
        <f t="shared" si="192"/>
        <v>1</v>
      </c>
      <c r="H1219" s="667">
        <v>3</v>
      </c>
      <c r="I1219" s="3517">
        <f t="shared" si="193"/>
        <v>1</v>
      </c>
      <c r="J1219" s="667"/>
      <c r="K1219" s="3517">
        <f t="shared" si="194"/>
        <v>1</v>
      </c>
      <c r="L1219" s="667"/>
      <c r="M1219" s="3517">
        <f t="shared" si="195"/>
        <v>1</v>
      </c>
      <c r="N1219" s="667"/>
      <c r="O1219" s="3517">
        <f t="shared" si="196"/>
        <v>1</v>
      </c>
      <c r="P1219" s="667" t="s">
        <v>3709</v>
      </c>
      <c r="Q1219" s="3517">
        <f t="shared" si="197"/>
        <v>1.03</v>
      </c>
      <c r="R1219" s="3518">
        <f t="shared" ca="1" si="198"/>
        <v>14616</v>
      </c>
      <c r="S1219" s="955">
        <f t="shared" ca="1" si="199"/>
        <v>74</v>
      </c>
    </row>
    <row r="1220" spans="1:19">
      <c r="A1220" s="3520" t="str">
        <f>面积表!D1215</f>
        <v>1915</v>
      </c>
      <c r="B1220" s="54">
        <f>面积表!E1215</f>
        <v>50.33</v>
      </c>
      <c r="C1220" s="3517">
        <f t="shared" si="190"/>
        <v>1</v>
      </c>
      <c r="D1220" s="2806" t="s">
        <v>4020</v>
      </c>
      <c r="E1220" s="3517">
        <f t="shared" si="191"/>
        <v>1</v>
      </c>
      <c r="F1220" s="667" t="s">
        <v>21</v>
      </c>
      <c r="G1220" s="3517">
        <f t="shared" si="192"/>
        <v>1</v>
      </c>
      <c r="H1220" s="667">
        <v>3</v>
      </c>
      <c r="I1220" s="3517">
        <f t="shared" si="193"/>
        <v>1</v>
      </c>
      <c r="J1220" s="667"/>
      <c r="K1220" s="3517">
        <f t="shared" si="194"/>
        <v>1</v>
      </c>
      <c r="L1220" s="667"/>
      <c r="M1220" s="3517">
        <f t="shared" si="195"/>
        <v>1</v>
      </c>
      <c r="N1220" s="667"/>
      <c r="O1220" s="3517">
        <f t="shared" si="196"/>
        <v>1</v>
      </c>
      <c r="P1220" s="667" t="s">
        <v>3709</v>
      </c>
      <c r="Q1220" s="3517">
        <f t="shared" si="197"/>
        <v>1.03</v>
      </c>
      <c r="R1220" s="3518">
        <f t="shared" ca="1" si="198"/>
        <v>14616</v>
      </c>
      <c r="S1220" s="955">
        <f t="shared" ca="1" si="199"/>
        <v>74</v>
      </c>
    </row>
    <row r="1221" spans="1:19">
      <c r="A1221" s="3520">
        <f>面积表!D1216</f>
        <v>1916</v>
      </c>
      <c r="B1221" s="54">
        <f>面积表!E1216</f>
        <v>69.77</v>
      </c>
      <c r="C1221" s="3517">
        <f t="shared" si="190"/>
        <v>1.01</v>
      </c>
      <c r="D1221" s="2806" t="s">
        <v>4020</v>
      </c>
      <c r="E1221" s="3517">
        <f t="shared" si="191"/>
        <v>1</v>
      </c>
      <c r="F1221" s="667" t="s">
        <v>21</v>
      </c>
      <c r="G1221" s="3517">
        <f t="shared" si="192"/>
        <v>1</v>
      </c>
      <c r="H1221" s="667">
        <v>3</v>
      </c>
      <c r="I1221" s="3517">
        <f t="shared" si="193"/>
        <v>1</v>
      </c>
      <c r="J1221" s="667"/>
      <c r="K1221" s="3517">
        <f t="shared" si="194"/>
        <v>1</v>
      </c>
      <c r="L1221" s="667"/>
      <c r="M1221" s="3517">
        <f t="shared" si="195"/>
        <v>1</v>
      </c>
      <c r="N1221" s="667"/>
      <c r="O1221" s="3517">
        <f t="shared" si="196"/>
        <v>1</v>
      </c>
      <c r="P1221" s="667" t="s">
        <v>3709</v>
      </c>
      <c r="Q1221" s="3517">
        <f t="shared" si="197"/>
        <v>1.03</v>
      </c>
      <c r="R1221" s="3518">
        <f t="shared" ca="1" si="198"/>
        <v>14762</v>
      </c>
      <c r="S1221" s="955">
        <f t="shared" ca="1" si="199"/>
        <v>103</v>
      </c>
    </row>
    <row r="1222" spans="1:19">
      <c r="A1222" s="3520" t="str">
        <f>面积表!D1217</f>
        <v>1917</v>
      </c>
      <c r="B1222" s="54">
        <f>面积表!E1217</f>
        <v>38.65</v>
      </c>
      <c r="C1222" s="3517">
        <f t="shared" si="190"/>
        <v>1</v>
      </c>
      <c r="D1222" s="2806" t="s">
        <v>4020</v>
      </c>
      <c r="E1222" s="3517">
        <f t="shared" si="191"/>
        <v>1</v>
      </c>
      <c r="F1222" s="667" t="s">
        <v>21</v>
      </c>
      <c r="G1222" s="3517">
        <f t="shared" si="192"/>
        <v>1</v>
      </c>
      <c r="H1222" s="667">
        <v>3</v>
      </c>
      <c r="I1222" s="3517">
        <f t="shared" si="193"/>
        <v>1</v>
      </c>
      <c r="J1222" s="667"/>
      <c r="K1222" s="3517">
        <f t="shared" si="194"/>
        <v>1</v>
      </c>
      <c r="L1222" s="667"/>
      <c r="M1222" s="3517">
        <f t="shared" si="195"/>
        <v>1</v>
      </c>
      <c r="N1222" s="667"/>
      <c r="O1222" s="3517">
        <f t="shared" si="196"/>
        <v>1</v>
      </c>
      <c r="P1222" s="667" t="s">
        <v>3709</v>
      </c>
      <c r="Q1222" s="3517">
        <f t="shared" si="197"/>
        <v>1.03</v>
      </c>
      <c r="R1222" s="3518">
        <f t="shared" ca="1" si="198"/>
        <v>14616</v>
      </c>
      <c r="S1222" s="955">
        <f t="shared" ca="1" si="199"/>
        <v>56</v>
      </c>
    </row>
    <row r="1223" spans="1:19">
      <c r="A1223" s="3520" t="str">
        <f>面积表!D1218</f>
        <v>1918</v>
      </c>
      <c r="B1223" s="54">
        <f>面积表!E1218</f>
        <v>41.99</v>
      </c>
      <c r="C1223" s="3517">
        <f t="shared" si="190"/>
        <v>1</v>
      </c>
      <c r="D1223" s="2806" t="s">
        <v>4020</v>
      </c>
      <c r="E1223" s="3517">
        <f t="shared" si="191"/>
        <v>1</v>
      </c>
      <c r="F1223" s="667" t="s">
        <v>21</v>
      </c>
      <c r="G1223" s="3517">
        <f t="shared" si="192"/>
        <v>1</v>
      </c>
      <c r="H1223" s="667">
        <v>3</v>
      </c>
      <c r="I1223" s="3517">
        <f t="shared" si="193"/>
        <v>1</v>
      </c>
      <c r="J1223" s="667"/>
      <c r="K1223" s="3517">
        <f t="shared" si="194"/>
        <v>1</v>
      </c>
      <c r="L1223" s="667"/>
      <c r="M1223" s="3517">
        <f t="shared" si="195"/>
        <v>1</v>
      </c>
      <c r="N1223" s="667"/>
      <c r="O1223" s="3517">
        <f t="shared" si="196"/>
        <v>1</v>
      </c>
      <c r="P1223" s="667" t="s">
        <v>3709</v>
      </c>
      <c r="Q1223" s="3517">
        <f t="shared" si="197"/>
        <v>1.03</v>
      </c>
      <c r="R1223" s="3518">
        <f t="shared" ca="1" si="198"/>
        <v>14616</v>
      </c>
      <c r="S1223" s="955">
        <f t="shared" ca="1" si="199"/>
        <v>61</v>
      </c>
    </row>
    <row r="1224" spans="1:19">
      <c r="A1224" s="3520" t="str">
        <f>面积表!D1219</f>
        <v>1919</v>
      </c>
      <c r="B1224" s="54">
        <f>面积表!E1219</f>
        <v>44.72</v>
      </c>
      <c r="C1224" s="3517">
        <f t="shared" si="190"/>
        <v>1</v>
      </c>
      <c r="D1224" s="2806" t="s">
        <v>4020</v>
      </c>
      <c r="E1224" s="3517">
        <f t="shared" si="191"/>
        <v>1</v>
      </c>
      <c r="F1224" s="667" t="s">
        <v>21</v>
      </c>
      <c r="G1224" s="3517">
        <f t="shared" si="192"/>
        <v>1</v>
      </c>
      <c r="H1224" s="667">
        <v>3</v>
      </c>
      <c r="I1224" s="3517">
        <f t="shared" si="193"/>
        <v>1</v>
      </c>
      <c r="J1224" s="667"/>
      <c r="K1224" s="3517">
        <f t="shared" si="194"/>
        <v>1</v>
      </c>
      <c r="L1224" s="667"/>
      <c r="M1224" s="3517">
        <f t="shared" si="195"/>
        <v>1</v>
      </c>
      <c r="N1224" s="667"/>
      <c r="O1224" s="3517">
        <f t="shared" si="196"/>
        <v>1</v>
      </c>
      <c r="P1224" s="667" t="s">
        <v>3709</v>
      </c>
      <c r="Q1224" s="3517">
        <f t="shared" si="197"/>
        <v>1.03</v>
      </c>
      <c r="R1224" s="3518">
        <f t="shared" ca="1" si="198"/>
        <v>14616</v>
      </c>
      <c r="S1224" s="955">
        <f t="shared" ca="1" si="199"/>
        <v>65</v>
      </c>
    </row>
    <row r="1225" spans="1:19">
      <c r="A1225" s="3520" t="str">
        <f>面积表!D1220</f>
        <v>1920</v>
      </c>
      <c r="B1225" s="54">
        <f>面积表!E1220</f>
        <v>46.83</v>
      </c>
      <c r="C1225" s="3517">
        <f t="shared" si="190"/>
        <v>1</v>
      </c>
      <c r="D1225" s="2806" t="s">
        <v>4020</v>
      </c>
      <c r="E1225" s="3517">
        <f t="shared" si="191"/>
        <v>1</v>
      </c>
      <c r="F1225" s="667" t="s">
        <v>21</v>
      </c>
      <c r="G1225" s="3517">
        <f t="shared" si="192"/>
        <v>1</v>
      </c>
      <c r="H1225" s="667">
        <v>3</v>
      </c>
      <c r="I1225" s="3517">
        <f t="shared" si="193"/>
        <v>1</v>
      </c>
      <c r="J1225" s="667"/>
      <c r="K1225" s="3517">
        <f t="shared" si="194"/>
        <v>1</v>
      </c>
      <c r="L1225" s="667"/>
      <c r="M1225" s="3517">
        <f t="shared" si="195"/>
        <v>1</v>
      </c>
      <c r="N1225" s="667"/>
      <c r="O1225" s="3517">
        <f t="shared" si="196"/>
        <v>1</v>
      </c>
      <c r="P1225" s="667" t="s">
        <v>3709</v>
      </c>
      <c r="Q1225" s="3517">
        <f t="shared" si="197"/>
        <v>1.03</v>
      </c>
      <c r="R1225" s="3518">
        <f t="shared" ca="1" si="198"/>
        <v>14616</v>
      </c>
      <c r="S1225" s="955">
        <f t="shared" ca="1" si="199"/>
        <v>68</v>
      </c>
    </row>
    <row r="1226" spans="1:19">
      <c r="A1226" s="3520" t="str">
        <f>面积表!D1221</f>
        <v>1921</v>
      </c>
      <c r="B1226" s="54">
        <f>面积表!E1221</f>
        <v>48.33</v>
      </c>
      <c r="C1226" s="3517">
        <f t="shared" si="190"/>
        <v>1</v>
      </c>
      <c r="D1226" s="2806" t="s">
        <v>4020</v>
      </c>
      <c r="E1226" s="3517">
        <f t="shared" si="191"/>
        <v>1</v>
      </c>
      <c r="F1226" s="667" t="s">
        <v>21</v>
      </c>
      <c r="G1226" s="3517">
        <f t="shared" si="192"/>
        <v>1</v>
      </c>
      <c r="H1226" s="667">
        <v>3</v>
      </c>
      <c r="I1226" s="3517">
        <f t="shared" si="193"/>
        <v>1</v>
      </c>
      <c r="J1226" s="667"/>
      <c r="K1226" s="3517">
        <f t="shared" si="194"/>
        <v>1</v>
      </c>
      <c r="L1226" s="667"/>
      <c r="M1226" s="3517">
        <f t="shared" si="195"/>
        <v>1</v>
      </c>
      <c r="N1226" s="667"/>
      <c r="O1226" s="3517">
        <f t="shared" si="196"/>
        <v>1</v>
      </c>
      <c r="P1226" s="667" t="s">
        <v>3709</v>
      </c>
      <c r="Q1226" s="3517">
        <f t="shared" si="197"/>
        <v>1.03</v>
      </c>
      <c r="R1226" s="3518">
        <f t="shared" ca="1" si="198"/>
        <v>14616</v>
      </c>
      <c r="S1226" s="955">
        <f t="shared" ca="1" si="199"/>
        <v>71</v>
      </c>
    </row>
    <row r="1227" spans="1:19">
      <c r="A1227" s="3520" t="str">
        <f>面积表!D1222</f>
        <v>1922</v>
      </c>
      <c r="B1227" s="54">
        <f>面积表!E1222</f>
        <v>49.3</v>
      </c>
      <c r="C1227" s="3517">
        <f t="shared" si="190"/>
        <v>1</v>
      </c>
      <c r="D1227" s="2806" t="s">
        <v>4020</v>
      </c>
      <c r="E1227" s="3517">
        <f t="shared" si="191"/>
        <v>1</v>
      </c>
      <c r="F1227" s="667" t="s">
        <v>21</v>
      </c>
      <c r="G1227" s="3517">
        <f t="shared" si="192"/>
        <v>1</v>
      </c>
      <c r="H1227" s="667">
        <v>3</v>
      </c>
      <c r="I1227" s="3517">
        <f t="shared" si="193"/>
        <v>1</v>
      </c>
      <c r="J1227" s="667"/>
      <c r="K1227" s="3517">
        <f t="shared" si="194"/>
        <v>1</v>
      </c>
      <c r="L1227" s="667"/>
      <c r="M1227" s="3517">
        <f t="shared" si="195"/>
        <v>1</v>
      </c>
      <c r="N1227" s="667"/>
      <c r="O1227" s="3517">
        <f t="shared" si="196"/>
        <v>1</v>
      </c>
      <c r="P1227" s="667" t="s">
        <v>3709</v>
      </c>
      <c r="Q1227" s="3517">
        <f t="shared" si="197"/>
        <v>1.03</v>
      </c>
      <c r="R1227" s="3518">
        <f t="shared" ca="1" si="198"/>
        <v>14616</v>
      </c>
      <c r="S1227" s="955">
        <f t="shared" ca="1" si="199"/>
        <v>72</v>
      </c>
    </row>
    <row r="1228" spans="1:19">
      <c r="A1228" s="3520" t="str">
        <f>面积表!D1223</f>
        <v>1923</v>
      </c>
      <c r="B1228" s="54">
        <f>面积表!E1223</f>
        <v>49.59</v>
      </c>
      <c r="C1228" s="3517">
        <f t="shared" si="190"/>
        <v>1</v>
      </c>
      <c r="D1228" s="2806" t="s">
        <v>4020</v>
      </c>
      <c r="E1228" s="3517">
        <f t="shared" si="191"/>
        <v>1</v>
      </c>
      <c r="F1228" s="667" t="s">
        <v>21</v>
      </c>
      <c r="G1228" s="3517">
        <f t="shared" si="192"/>
        <v>1</v>
      </c>
      <c r="H1228" s="667">
        <v>3</v>
      </c>
      <c r="I1228" s="3517">
        <f t="shared" si="193"/>
        <v>1</v>
      </c>
      <c r="J1228" s="667"/>
      <c r="K1228" s="3517">
        <f t="shared" si="194"/>
        <v>1</v>
      </c>
      <c r="L1228" s="667"/>
      <c r="M1228" s="3517">
        <f t="shared" si="195"/>
        <v>1</v>
      </c>
      <c r="N1228" s="667"/>
      <c r="O1228" s="3517">
        <f t="shared" si="196"/>
        <v>1</v>
      </c>
      <c r="P1228" s="667" t="s">
        <v>3709</v>
      </c>
      <c r="Q1228" s="3517">
        <f t="shared" si="197"/>
        <v>1.03</v>
      </c>
      <c r="R1228" s="3518">
        <f t="shared" ca="1" si="198"/>
        <v>14616</v>
      </c>
      <c r="S1228" s="955">
        <f t="shared" ca="1" si="199"/>
        <v>72</v>
      </c>
    </row>
    <row r="1229" spans="1:19">
      <c r="A1229" s="3520" t="str">
        <f>面积表!D1224</f>
        <v>1924</v>
      </c>
      <c r="B1229" s="54">
        <f>面积表!E1224</f>
        <v>49.28</v>
      </c>
      <c r="C1229" s="3517">
        <f t="shared" ref="C1229:C1292" si="200">IF(B1229="",1,(LOOKUP(B1229,$3:$3,$4:$4)-LOOKUP($B$24,$3:$3,$4:$4)+100)/100)</f>
        <v>1</v>
      </c>
      <c r="D1229" s="2806" t="s">
        <v>4020</v>
      </c>
      <c r="E1229" s="3517">
        <f t="shared" ref="E1229:E1292" si="201">(SUMIF($5:$5,D1229,$6:$6)-SUMIF($5:$5,$D$24,$6:$6)+100)/100</f>
        <v>1</v>
      </c>
      <c r="F1229" s="667" t="s">
        <v>21</v>
      </c>
      <c r="G1229" s="3517">
        <f t="shared" ref="G1229:G1292" si="202">(SUMIF($7:$7,F1229,$8:$8)-SUMIF($7:$7,$F$24,$8:$8)+100)/100</f>
        <v>1</v>
      </c>
      <c r="H1229" s="667">
        <v>3</v>
      </c>
      <c r="I1229" s="3517">
        <f t="shared" ref="I1229:I1292" si="203">(SUMIF($9:$9,H1229,$10:$10)-SUMIF($9:$9,$H$24,$10:$10)+100)/100</f>
        <v>1</v>
      </c>
      <c r="J1229" s="667"/>
      <c r="K1229" s="3517">
        <f t="shared" ref="K1229:K1292" si="204">(SUMIF($11:$11,J1229,$12:$12)-SUMIF($11:$11,$J$24,$12:$12)+100)/100</f>
        <v>1</v>
      </c>
      <c r="L1229" s="667"/>
      <c r="M1229" s="3517">
        <f t="shared" ref="M1229:M1292" si="205">(SUMIF($13:$13,L1229,$14:$14)-SUMIF($13:$13,$L$24,$14:$14)+100)/100</f>
        <v>1</v>
      </c>
      <c r="N1229" s="667"/>
      <c r="O1229" s="3517">
        <f t="shared" ref="O1229:O1292" si="206">(SUMIF($15:$15,N1229,$16:$16)-SUMIF($15:$15,$N$24,$16:$16)+100)/100</f>
        <v>1</v>
      </c>
      <c r="P1229" s="667" t="s">
        <v>3709</v>
      </c>
      <c r="Q1229" s="3517">
        <f t="shared" ref="Q1229:Q1292" si="207">(SUMIF($17:$17,P1229,$18:$18)-SUMIF($17:$17,$P$24,$18:$18)+100)/100</f>
        <v>1.03</v>
      </c>
      <c r="R1229" s="3518">
        <f t="shared" ref="R1229:R1292" ca="1" si="208">IF(B1229="",0,ROUND($R$24*C1229*E1229*G1229*I1229*K1229*M1229*O1229*Q1229,0))</f>
        <v>14616</v>
      </c>
      <c r="S1229" s="955">
        <f t="shared" ref="S1229:S1292" ca="1" si="209">ROUND(R1229*B1229/10000,0)</f>
        <v>72</v>
      </c>
    </row>
    <row r="1230" spans="1:19">
      <c r="A1230" s="3520" t="str">
        <f>面积表!D1225</f>
        <v>1925</v>
      </c>
      <c r="B1230" s="54">
        <f>面积表!E1225</f>
        <v>48.41</v>
      </c>
      <c r="C1230" s="3517">
        <f t="shared" si="200"/>
        <v>1</v>
      </c>
      <c r="D1230" s="2806" t="s">
        <v>4020</v>
      </c>
      <c r="E1230" s="3517">
        <f t="shared" si="201"/>
        <v>1</v>
      </c>
      <c r="F1230" s="667" t="s">
        <v>21</v>
      </c>
      <c r="G1230" s="3517">
        <f t="shared" si="202"/>
        <v>1</v>
      </c>
      <c r="H1230" s="667">
        <v>3</v>
      </c>
      <c r="I1230" s="3517">
        <f t="shared" si="203"/>
        <v>1</v>
      </c>
      <c r="J1230" s="667"/>
      <c r="K1230" s="3517">
        <f t="shared" si="204"/>
        <v>1</v>
      </c>
      <c r="L1230" s="667"/>
      <c r="M1230" s="3517">
        <f t="shared" si="205"/>
        <v>1</v>
      </c>
      <c r="N1230" s="667"/>
      <c r="O1230" s="3517">
        <f t="shared" si="206"/>
        <v>1</v>
      </c>
      <c r="P1230" s="667" t="s">
        <v>3709</v>
      </c>
      <c r="Q1230" s="3517">
        <f t="shared" si="207"/>
        <v>1.03</v>
      </c>
      <c r="R1230" s="3518">
        <f t="shared" ca="1" si="208"/>
        <v>14616</v>
      </c>
      <c r="S1230" s="955">
        <f t="shared" ca="1" si="209"/>
        <v>71</v>
      </c>
    </row>
    <row r="1231" spans="1:19">
      <c r="A1231" s="3520" t="str">
        <f>面积表!D1226</f>
        <v>1926</v>
      </c>
      <c r="B1231" s="54">
        <f>面积表!E1226</f>
        <v>47.44</v>
      </c>
      <c r="C1231" s="3517">
        <f t="shared" si="200"/>
        <v>1</v>
      </c>
      <c r="D1231" s="2806" t="s">
        <v>4020</v>
      </c>
      <c r="E1231" s="3517">
        <f t="shared" si="201"/>
        <v>1</v>
      </c>
      <c r="F1231" s="667" t="s">
        <v>21</v>
      </c>
      <c r="G1231" s="3517">
        <f t="shared" si="202"/>
        <v>1</v>
      </c>
      <c r="H1231" s="667">
        <v>3</v>
      </c>
      <c r="I1231" s="3517">
        <f t="shared" si="203"/>
        <v>1</v>
      </c>
      <c r="J1231" s="667"/>
      <c r="K1231" s="3517">
        <f t="shared" si="204"/>
        <v>1</v>
      </c>
      <c r="L1231" s="667"/>
      <c r="M1231" s="3517">
        <f t="shared" si="205"/>
        <v>1</v>
      </c>
      <c r="N1231" s="667"/>
      <c r="O1231" s="3517">
        <f t="shared" si="206"/>
        <v>1</v>
      </c>
      <c r="P1231" s="667" t="s">
        <v>3709</v>
      </c>
      <c r="Q1231" s="3517">
        <f t="shared" si="207"/>
        <v>1.03</v>
      </c>
      <c r="R1231" s="3518">
        <f t="shared" ca="1" si="208"/>
        <v>14616</v>
      </c>
      <c r="S1231" s="955">
        <f t="shared" ca="1" si="209"/>
        <v>69</v>
      </c>
    </row>
    <row r="1232" spans="1:19">
      <c r="A1232" s="3520" t="str">
        <f>面积表!D1227</f>
        <v>2001</v>
      </c>
      <c r="B1232" s="54">
        <f>面积表!E1227</f>
        <v>52.2</v>
      </c>
      <c r="C1232" s="3517">
        <f t="shared" si="200"/>
        <v>1</v>
      </c>
      <c r="D1232" s="2806" t="s">
        <v>4020</v>
      </c>
      <c r="E1232" s="3517">
        <f t="shared" si="201"/>
        <v>1</v>
      </c>
      <c r="F1232" s="667" t="s">
        <v>21</v>
      </c>
      <c r="G1232" s="3517">
        <f t="shared" si="202"/>
        <v>1</v>
      </c>
      <c r="H1232" s="667">
        <v>3</v>
      </c>
      <c r="I1232" s="3517">
        <f t="shared" si="203"/>
        <v>1</v>
      </c>
      <c r="J1232" s="667"/>
      <c r="K1232" s="3517">
        <f t="shared" si="204"/>
        <v>1</v>
      </c>
      <c r="L1232" s="667"/>
      <c r="M1232" s="3517">
        <f t="shared" si="205"/>
        <v>1</v>
      </c>
      <c r="N1232" s="667"/>
      <c r="O1232" s="3517">
        <f t="shared" si="206"/>
        <v>1</v>
      </c>
      <c r="P1232" s="667" t="s">
        <v>3709</v>
      </c>
      <c r="Q1232" s="3517">
        <f t="shared" si="207"/>
        <v>1.03</v>
      </c>
      <c r="R1232" s="3518">
        <f t="shared" ca="1" si="208"/>
        <v>14616</v>
      </c>
      <c r="S1232" s="955">
        <f t="shared" ca="1" si="209"/>
        <v>76</v>
      </c>
    </row>
    <row r="1233" spans="1:19">
      <c r="A1233" s="3520" t="str">
        <f>面积表!D1228</f>
        <v>2002</v>
      </c>
      <c r="B1233" s="54">
        <f>面积表!E1228</f>
        <v>50.33</v>
      </c>
      <c r="C1233" s="3517">
        <f t="shared" si="200"/>
        <v>1</v>
      </c>
      <c r="D1233" s="2806" t="s">
        <v>4020</v>
      </c>
      <c r="E1233" s="3517">
        <f t="shared" si="201"/>
        <v>1</v>
      </c>
      <c r="F1233" s="667" t="s">
        <v>21</v>
      </c>
      <c r="G1233" s="3517">
        <f t="shared" si="202"/>
        <v>1</v>
      </c>
      <c r="H1233" s="667">
        <v>3</v>
      </c>
      <c r="I1233" s="3517">
        <f t="shared" si="203"/>
        <v>1</v>
      </c>
      <c r="J1233" s="667"/>
      <c r="K1233" s="3517">
        <f t="shared" si="204"/>
        <v>1</v>
      </c>
      <c r="L1233" s="667"/>
      <c r="M1233" s="3517">
        <f t="shared" si="205"/>
        <v>1</v>
      </c>
      <c r="N1233" s="667"/>
      <c r="O1233" s="3517">
        <f t="shared" si="206"/>
        <v>1</v>
      </c>
      <c r="P1233" s="667" t="s">
        <v>3709</v>
      </c>
      <c r="Q1233" s="3517">
        <f t="shared" si="207"/>
        <v>1.03</v>
      </c>
      <c r="R1233" s="3518">
        <f t="shared" ca="1" si="208"/>
        <v>14616</v>
      </c>
      <c r="S1233" s="955">
        <f t="shared" ca="1" si="209"/>
        <v>74</v>
      </c>
    </row>
    <row r="1234" spans="1:19">
      <c r="A1234" s="3520" t="str">
        <f>面积表!D1229</f>
        <v>2003</v>
      </c>
      <c r="B1234" s="54">
        <f>面积表!E1229</f>
        <v>50.33</v>
      </c>
      <c r="C1234" s="3517">
        <f t="shared" si="200"/>
        <v>1</v>
      </c>
      <c r="D1234" s="2806" t="s">
        <v>4020</v>
      </c>
      <c r="E1234" s="3517">
        <f t="shared" si="201"/>
        <v>1</v>
      </c>
      <c r="F1234" s="667" t="s">
        <v>21</v>
      </c>
      <c r="G1234" s="3517">
        <f t="shared" si="202"/>
        <v>1</v>
      </c>
      <c r="H1234" s="667">
        <v>3</v>
      </c>
      <c r="I1234" s="3517">
        <f t="shared" si="203"/>
        <v>1</v>
      </c>
      <c r="J1234" s="667"/>
      <c r="K1234" s="3517">
        <f t="shared" si="204"/>
        <v>1</v>
      </c>
      <c r="L1234" s="667"/>
      <c r="M1234" s="3517">
        <f t="shared" si="205"/>
        <v>1</v>
      </c>
      <c r="N1234" s="667"/>
      <c r="O1234" s="3517">
        <f t="shared" si="206"/>
        <v>1</v>
      </c>
      <c r="P1234" s="667" t="s">
        <v>3709</v>
      </c>
      <c r="Q1234" s="3517">
        <f t="shared" si="207"/>
        <v>1.03</v>
      </c>
      <c r="R1234" s="3518">
        <f t="shared" ca="1" si="208"/>
        <v>14616</v>
      </c>
      <c r="S1234" s="955">
        <f t="shared" ca="1" si="209"/>
        <v>74</v>
      </c>
    </row>
    <row r="1235" spans="1:19">
      <c r="A1235" s="3520" t="str">
        <f>面积表!D1230</f>
        <v>2004</v>
      </c>
      <c r="B1235" s="54">
        <f>面积表!E1230</f>
        <v>50.33</v>
      </c>
      <c r="C1235" s="3517">
        <f t="shared" si="200"/>
        <v>1</v>
      </c>
      <c r="D1235" s="2806" t="s">
        <v>4020</v>
      </c>
      <c r="E1235" s="3517">
        <f t="shared" si="201"/>
        <v>1</v>
      </c>
      <c r="F1235" s="667" t="s">
        <v>21</v>
      </c>
      <c r="G1235" s="3517">
        <f t="shared" si="202"/>
        <v>1</v>
      </c>
      <c r="H1235" s="667">
        <v>3</v>
      </c>
      <c r="I1235" s="3517">
        <f t="shared" si="203"/>
        <v>1</v>
      </c>
      <c r="J1235" s="667"/>
      <c r="K1235" s="3517">
        <f t="shared" si="204"/>
        <v>1</v>
      </c>
      <c r="L1235" s="667"/>
      <c r="M1235" s="3517">
        <f t="shared" si="205"/>
        <v>1</v>
      </c>
      <c r="N1235" s="667"/>
      <c r="O1235" s="3517">
        <f t="shared" si="206"/>
        <v>1</v>
      </c>
      <c r="P1235" s="667" t="s">
        <v>3709</v>
      </c>
      <c r="Q1235" s="3517">
        <f t="shared" si="207"/>
        <v>1.03</v>
      </c>
      <c r="R1235" s="3518">
        <f t="shared" ca="1" si="208"/>
        <v>14616</v>
      </c>
      <c r="S1235" s="955">
        <f t="shared" ca="1" si="209"/>
        <v>74</v>
      </c>
    </row>
    <row r="1236" spans="1:19">
      <c r="A1236" s="3520" t="str">
        <f>面积表!D1231</f>
        <v>2005</v>
      </c>
      <c r="B1236" s="54">
        <f>面积表!E1231</f>
        <v>50.33</v>
      </c>
      <c r="C1236" s="3517">
        <f t="shared" si="200"/>
        <v>1</v>
      </c>
      <c r="D1236" s="2806" t="s">
        <v>4020</v>
      </c>
      <c r="E1236" s="3517">
        <f t="shared" si="201"/>
        <v>1</v>
      </c>
      <c r="F1236" s="667" t="s">
        <v>21</v>
      </c>
      <c r="G1236" s="3517">
        <f t="shared" si="202"/>
        <v>1</v>
      </c>
      <c r="H1236" s="667">
        <v>3</v>
      </c>
      <c r="I1236" s="3517">
        <f t="shared" si="203"/>
        <v>1</v>
      </c>
      <c r="J1236" s="667"/>
      <c r="K1236" s="3517">
        <f t="shared" si="204"/>
        <v>1</v>
      </c>
      <c r="L1236" s="667"/>
      <c r="M1236" s="3517">
        <f t="shared" si="205"/>
        <v>1</v>
      </c>
      <c r="N1236" s="667"/>
      <c r="O1236" s="3517">
        <f t="shared" si="206"/>
        <v>1</v>
      </c>
      <c r="P1236" s="667" t="s">
        <v>3709</v>
      </c>
      <c r="Q1236" s="3517">
        <f t="shared" si="207"/>
        <v>1.03</v>
      </c>
      <c r="R1236" s="3518">
        <f t="shared" ca="1" si="208"/>
        <v>14616</v>
      </c>
      <c r="S1236" s="955">
        <f t="shared" ca="1" si="209"/>
        <v>74</v>
      </c>
    </row>
    <row r="1237" spans="1:19">
      <c r="A1237" s="3520" t="str">
        <f>面积表!D1232</f>
        <v>2006</v>
      </c>
      <c r="B1237" s="54">
        <f>面积表!E1232</f>
        <v>50.33</v>
      </c>
      <c r="C1237" s="3517">
        <f t="shared" si="200"/>
        <v>1</v>
      </c>
      <c r="D1237" s="2806" t="s">
        <v>4020</v>
      </c>
      <c r="E1237" s="3517">
        <f t="shared" si="201"/>
        <v>1</v>
      </c>
      <c r="F1237" s="667" t="s">
        <v>21</v>
      </c>
      <c r="G1237" s="3517">
        <f t="shared" si="202"/>
        <v>1</v>
      </c>
      <c r="H1237" s="667">
        <v>3</v>
      </c>
      <c r="I1237" s="3517">
        <f t="shared" si="203"/>
        <v>1</v>
      </c>
      <c r="J1237" s="667"/>
      <c r="K1237" s="3517">
        <f t="shared" si="204"/>
        <v>1</v>
      </c>
      <c r="L1237" s="667"/>
      <c r="M1237" s="3517">
        <f t="shared" si="205"/>
        <v>1</v>
      </c>
      <c r="N1237" s="667"/>
      <c r="O1237" s="3517">
        <f t="shared" si="206"/>
        <v>1</v>
      </c>
      <c r="P1237" s="667" t="s">
        <v>3709</v>
      </c>
      <c r="Q1237" s="3517">
        <f t="shared" si="207"/>
        <v>1.03</v>
      </c>
      <c r="R1237" s="3518">
        <f t="shared" ca="1" si="208"/>
        <v>14616</v>
      </c>
      <c r="S1237" s="955">
        <f t="shared" ca="1" si="209"/>
        <v>74</v>
      </c>
    </row>
    <row r="1238" spans="1:19">
      <c r="A1238" s="3520" t="str">
        <f>面积表!D1233</f>
        <v>2007</v>
      </c>
      <c r="B1238" s="54">
        <f>面积表!E1233</f>
        <v>50.33</v>
      </c>
      <c r="C1238" s="3517">
        <f t="shared" si="200"/>
        <v>1</v>
      </c>
      <c r="D1238" s="2806" t="s">
        <v>4020</v>
      </c>
      <c r="E1238" s="3517">
        <f t="shared" si="201"/>
        <v>1</v>
      </c>
      <c r="F1238" s="667" t="s">
        <v>21</v>
      </c>
      <c r="G1238" s="3517">
        <f t="shared" si="202"/>
        <v>1</v>
      </c>
      <c r="H1238" s="667">
        <v>3</v>
      </c>
      <c r="I1238" s="3517">
        <f t="shared" si="203"/>
        <v>1</v>
      </c>
      <c r="J1238" s="667"/>
      <c r="K1238" s="3517">
        <f t="shared" si="204"/>
        <v>1</v>
      </c>
      <c r="L1238" s="667"/>
      <c r="M1238" s="3517">
        <f t="shared" si="205"/>
        <v>1</v>
      </c>
      <c r="N1238" s="667"/>
      <c r="O1238" s="3517">
        <f t="shared" si="206"/>
        <v>1</v>
      </c>
      <c r="P1238" s="667" t="s">
        <v>3709</v>
      </c>
      <c r="Q1238" s="3517">
        <f t="shared" si="207"/>
        <v>1.03</v>
      </c>
      <c r="R1238" s="3518">
        <f t="shared" ca="1" si="208"/>
        <v>14616</v>
      </c>
      <c r="S1238" s="955">
        <f t="shared" ca="1" si="209"/>
        <v>74</v>
      </c>
    </row>
    <row r="1239" spans="1:19">
      <c r="A1239" s="3520" t="str">
        <f>面积表!D1234</f>
        <v>2008</v>
      </c>
      <c r="B1239" s="54">
        <f>面积表!E1234</f>
        <v>50.33</v>
      </c>
      <c r="C1239" s="3517">
        <f t="shared" si="200"/>
        <v>1</v>
      </c>
      <c r="D1239" s="2806" t="s">
        <v>4020</v>
      </c>
      <c r="E1239" s="3517">
        <f t="shared" si="201"/>
        <v>1</v>
      </c>
      <c r="F1239" s="667" t="s">
        <v>21</v>
      </c>
      <c r="G1239" s="3517">
        <f t="shared" si="202"/>
        <v>1</v>
      </c>
      <c r="H1239" s="667">
        <v>3</v>
      </c>
      <c r="I1239" s="3517">
        <f t="shared" si="203"/>
        <v>1</v>
      </c>
      <c r="J1239" s="667"/>
      <c r="K1239" s="3517">
        <f t="shared" si="204"/>
        <v>1</v>
      </c>
      <c r="L1239" s="667"/>
      <c r="M1239" s="3517">
        <f t="shared" si="205"/>
        <v>1</v>
      </c>
      <c r="N1239" s="667"/>
      <c r="O1239" s="3517">
        <f t="shared" si="206"/>
        <v>1</v>
      </c>
      <c r="P1239" s="667" t="s">
        <v>3709</v>
      </c>
      <c r="Q1239" s="3517">
        <f t="shared" si="207"/>
        <v>1.03</v>
      </c>
      <c r="R1239" s="3518">
        <f t="shared" ca="1" si="208"/>
        <v>14616</v>
      </c>
      <c r="S1239" s="955">
        <f t="shared" ca="1" si="209"/>
        <v>74</v>
      </c>
    </row>
    <row r="1240" spans="1:19">
      <c r="A1240" s="3520" t="str">
        <f>面积表!D1235</f>
        <v>2009</v>
      </c>
      <c r="B1240" s="54">
        <f>面积表!E1235</f>
        <v>50.33</v>
      </c>
      <c r="C1240" s="3517">
        <f t="shared" si="200"/>
        <v>1</v>
      </c>
      <c r="D1240" s="2806" t="s">
        <v>4020</v>
      </c>
      <c r="E1240" s="3517">
        <f t="shared" si="201"/>
        <v>1</v>
      </c>
      <c r="F1240" s="667" t="s">
        <v>21</v>
      </c>
      <c r="G1240" s="3517">
        <f t="shared" si="202"/>
        <v>1</v>
      </c>
      <c r="H1240" s="667">
        <v>3</v>
      </c>
      <c r="I1240" s="3517">
        <f t="shared" si="203"/>
        <v>1</v>
      </c>
      <c r="J1240" s="667"/>
      <c r="K1240" s="3517">
        <f t="shared" si="204"/>
        <v>1</v>
      </c>
      <c r="L1240" s="667"/>
      <c r="M1240" s="3517">
        <f t="shared" si="205"/>
        <v>1</v>
      </c>
      <c r="N1240" s="667"/>
      <c r="O1240" s="3517">
        <f t="shared" si="206"/>
        <v>1</v>
      </c>
      <c r="P1240" s="667" t="s">
        <v>3709</v>
      </c>
      <c r="Q1240" s="3517">
        <f t="shared" si="207"/>
        <v>1.03</v>
      </c>
      <c r="R1240" s="3518">
        <f t="shared" ca="1" si="208"/>
        <v>14616</v>
      </c>
      <c r="S1240" s="955">
        <f t="shared" ca="1" si="209"/>
        <v>74</v>
      </c>
    </row>
    <row r="1241" spans="1:19">
      <c r="A1241" s="3520" t="str">
        <f>面积表!D1236</f>
        <v>2010</v>
      </c>
      <c r="B1241" s="54">
        <f>面积表!E1236</f>
        <v>50.33</v>
      </c>
      <c r="C1241" s="3517">
        <f t="shared" si="200"/>
        <v>1</v>
      </c>
      <c r="D1241" s="2806" t="s">
        <v>4020</v>
      </c>
      <c r="E1241" s="3517">
        <f t="shared" si="201"/>
        <v>1</v>
      </c>
      <c r="F1241" s="667" t="s">
        <v>21</v>
      </c>
      <c r="G1241" s="3517">
        <f t="shared" si="202"/>
        <v>1</v>
      </c>
      <c r="H1241" s="667">
        <v>3</v>
      </c>
      <c r="I1241" s="3517">
        <f t="shared" si="203"/>
        <v>1</v>
      </c>
      <c r="J1241" s="667"/>
      <c r="K1241" s="3517">
        <f t="shared" si="204"/>
        <v>1</v>
      </c>
      <c r="L1241" s="667"/>
      <c r="M1241" s="3517">
        <f t="shared" si="205"/>
        <v>1</v>
      </c>
      <c r="N1241" s="667"/>
      <c r="O1241" s="3517">
        <f t="shared" si="206"/>
        <v>1</v>
      </c>
      <c r="P1241" s="667" t="s">
        <v>3709</v>
      </c>
      <c r="Q1241" s="3517">
        <f t="shared" si="207"/>
        <v>1.03</v>
      </c>
      <c r="R1241" s="3518">
        <f t="shared" ca="1" si="208"/>
        <v>14616</v>
      </c>
      <c r="S1241" s="955">
        <f t="shared" ca="1" si="209"/>
        <v>74</v>
      </c>
    </row>
    <row r="1242" spans="1:19">
      <c r="A1242" s="3520" t="str">
        <f>面积表!D1237</f>
        <v>2011</v>
      </c>
      <c r="B1242" s="54">
        <f>面积表!E1237</f>
        <v>50.33</v>
      </c>
      <c r="C1242" s="3517">
        <f t="shared" si="200"/>
        <v>1</v>
      </c>
      <c r="D1242" s="2806" t="s">
        <v>4020</v>
      </c>
      <c r="E1242" s="3517">
        <f t="shared" si="201"/>
        <v>1</v>
      </c>
      <c r="F1242" s="667" t="s">
        <v>21</v>
      </c>
      <c r="G1242" s="3517">
        <f t="shared" si="202"/>
        <v>1</v>
      </c>
      <c r="H1242" s="667">
        <v>3</v>
      </c>
      <c r="I1242" s="3517">
        <f t="shared" si="203"/>
        <v>1</v>
      </c>
      <c r="J1242" s="667"/>
      <c r="K1242" s="3517">
        <f t="shared" si="204"/>
        <v>1</v>
      </c>
      <c r="L1242" s="667"/>
      <c r="M1242" s="3517">
        <f t="shared" si="205"/>
        <v>1</v>
      </c>
      <c r="N1242" s="667"/>
      <c r="O1242" s="3517">
        <f t="shared" si="206"/>
        <v>1</v>
      </c>
      <c r="P1242" s="667" t="s">
        <v>3709</v>
      </c>
      <c r="Q1242" s="3517">
        <f t="shared" si="207"/>
        <v>1.03</v>
      </c>
      <c r="R1242" s="3518">
        <f t="shared" ca="1" si="208"/>
        <v>14616</v>
      </c>
      <c r="S1242" s="955">
        <f t="shared" ca="1" si="209"/>
        <v>74</v>
      </c>
    </row>
    <row r="1243" spans="1:19">
      <c r="A1243" s="3520" t="str">
        <f>面积表!D1238</f>
        <v>2012</v>
      </c>
      <c r="B1243" s="54">
        <f>面积表!E1238</f>
        <v>50.33</v>
      </c>
      <c r="C1243" s="3517">
        <f t="shared" si="200"/>
        <v>1</v>
      </c>
      <c r="D1243" s="2806" t="s">
        <v>4020</v>
      </c>
      <c r="E1243" s="3517">
        <f t="shared" si="201"/>
        <v>1</v>
      </c>
      <c r="F1243" s="667" t="s">
        <v>21</v>
      </c>
      <c r="G1243" s="3517">
        <f t="shared" si="202"/>
        <v>1</v>
      </c>
      <c r="H1243" s="667">
        <v>3</v>
      </c>
      <c r="I1243" s="3517">
        <f t="shared" si="203"/>
        <v>1</v>
      </c>
      <c r="J1243" s="667"/>
      <c r="K1243" s="3517">
        <f t="shared" si="204"/>
        <v>1</v>
      </c>
      <c r="L1243" s="667"/>
      <c r="M1243" s="3517">
        <f t="shared" si="205"/>
        <v>1</v>
      </c>
      <c r="N1243" s="667"/>
      <c r="O1243" s="3517">
        <f t="shared" si="206"/>
        <v>1</v>
      </c>
      <c r="P1243" s="667" t="s">
        <v>3709</v>
      </c>
      <c r="Q1243" s="3517">
        <f t="shared" si="207"/>
        <v>1.03</v>
      </c>
      <c r="R1243" s="3518">
        <f t="shared" ca="1" si="208"/>
        <v>14616</v>
      </c>
      <c r="S1243" s="955">
        <f t="shared" ca="1" si="209"/>
        <v>74</v>
      </c>
    </row>
    <row r="1244" spans="1:19">
      <c r="A1244" s="3520" t="str">
        <f>面积表!D1239</f>
        <v>2013</v>
      </c>
      <c r="B1244" s="54">
        <f>面积表!E1239</f>
        <v>50.33</v>
      </c>
      <c r="C1244" s="3517">
        <f t="shared" si="200"/>
        <v>1</v>
      </c>
      <c r="D1244" s="2806" t="s">
        <v>4020</v>
      </c>
      <c r="E1244" s="3517">
        <f t="shared" si="201"/>
        <v>1</v>
      </c>
      <c r="F1244" s="667" t="s">
        <v>21</v>
      </c>
      <c r="G1244" s="3517">
        <f t="shared" si="202"/>
        <v>1</v>
      </c>
      <c r="H1244" s="667">
        <v>3</v>
      </c>
      <c r="I1244" s="3517">
        <f t="shared" si="203"/>
        <v>1</v>
      </c>
      <c r="J1244" s="667"/>
      <c r="K1244" s="3517">
        <f t="shared" si="204"/>
        <v>1</v>
      </c>
      <c r="L1244" s="667"/>
      <c r="M1244" s="3517">
        <f t="shared" si="205"/>
        <v>1</v>
      </c>
      <c r="N1244" s="667"/>
      <c r="O1244" s="3517">
        <f t="shared" si="206"/>
        <v>1</v>
      </c>
      <c r="P1244" s="667" t="s">
        <v>3709</v>
      </c>
      <c r="Q1244" s="3517">
        <f t="shared" si="207"/>
        <v>1.03</v>
      </c>
      <c r="R1244" s="3518">
        <f t="shared" ca="1" si="208"/>
        <v>14616</v>
      </c>
      <c r="S1244" s="955">
        <f t="shared" ca="1" si="209"/>
        <v>74</v>
      </c>
    </row>
    <row r="1245" spans="1:19">
      <c r="A1245" s="3520" t="str">
        <f>面积表!D1240</f>
        <v>2014</v>
      </c>
      <c r="B1245" s="54">
        <f>面积表!E1240</f>
        <v>50.33</v>
      </c>
      <c r="C1245" s="3517">
        <f t="shared" si="200"/>
        <v>1</v>
      </c>
      <c r="D1245" s="2806" t="s">
        <v>4020</v>
      </c>
      <c r="E1245" s="3517">
        <f t="shared" si="201"/>
        <v>1</v>
      </c>
      <c r="F1245" s="667" t="s">
        <v>21</v>
      </c>
      <c r="G1245" s="3517">
        <f t="shared" si="202"/>
        <v>1</v>
      </c>
      <c r="H1245" s="667">
        <v>3</v>
      </c>
      <c r="I1245" s="3517">
        <f t="shared" si="203"/>
        <v>1</v>
      </c>
      <c r="J1245" s="667"/>
      <c r="K1245" s="3517">
        <f t="shared" si="204"/>
        <v>1</v>
      </c>
      <c r="L1245" s="667"/>
      <c r="M1245" s="3517">
        <f t="shared" si="205"/>
        <v>1</v>
      </c>
      <c r="N1245" s="667"/>
      <c r="O1245" s="3517">
        <f t="shared" si="206"/>
        <v>1</v>
      </c>
      <c r="P1245" s="667" t="s">
        <v>3709</v>
      </c>
      <c r="Q1245" s="3517">
        <f t="shared" si="207"/>
        <v>1.03</v>
      </c>
      <c r="R1245" s="3518">
        <f t="shared" ca="1" si="208"/>
        <v>14616</v>
      </c>
      <c r="S1245" s="955">
        <f t="shared" ca="1" si="209"/>
        <v>74</v>
      </c>
    </row>
    <row r="1246" spans="1:19">
      <c r="A1246" s="3520" t="str">
        <f>面积表!D1241</f>
        <v>2015</v>
      </c>
      <c r="B1246" s="54">
        <f>面积表!E1241</f>
        <v>50.33</v>
      </c>
      <c r="C1246" s="3517">
        <f t="shared" si="200"/>
        <v>1</v>
      </c>
      <c r="D1246" s="2806" t="s">
        <v>4020</v>
      </c>
      <c r="E1246" s="3517">
        <f t="shared" si="201"/>
        <v>1</v>
      </c>
      <c r="F1246" s="667" t="s">
        <v>21</v>
      </c>
      <c r="G1246" s="3517">
        <f t="shared" si="202"/>
        <v>1</v>
      </c>
      <c r="H1246" s="667">
        <v>3</v>
      </c>
      <c r="I1246" s="3517">
        <f t="shared" si="203"/>
        <v>1</v>
      </c>
      <c r="J1246" s="667"/>
      <c r="K1246" s="3517">
        <f t="shared" si="204"/>
        <v>1</v>
      </c>
      <c r="L1246" s="667"/>
      <c r="M1246" s="3517">
        <f t="shared" si="205"/>
        <v>1</v>
      </c>
      <c r="N1246" s="667"/>
      <c r="O1246" s="3517">
        <f t="shared" si="206"/>
        <v>1</v>
      </c>
      <c r="P1246" s="667" t="s">
        <v>3709</v>
      </c>
      <c r="Q1246" s="3517">
        <f t="shared" si="207"/>
        <v>1.03</v>
      </c>
      <c r="R1246" s="3518">
        <f t="shared" ca="1" si="208"/>
        <v>14616</v>
      </c>
      <c r="S1246" s="955">
        <f t="shared" ca="1" si="209"/>
        <v>74</v>
      </c>
    </row>
    <row r="1247" spans="1:19">
      <c r="A1247" s="3520" t="str">
        <f>面积表!D1242</f>
        <v>2016</v>
      </c>
      <c r="B1247" s="54">
        <f>面积表!E1242</f>
        <v>69.77</v>
      </c>
      <c r="C1247" s="3517">
        <f t="shared" si="200"/>
        <v>1.01</v>
      </c>
      <c r="D1247" s="2806" t="s">
        <v>4020</v>
      </c>
      <c r="E1247" s="3517">
        <f t="shared" si="201"/>
        <v>1</v>
      </c>
      <c r="F1247" s="667" t="s">
        <v>21</v>
      </c>
      <c r="G1247" s="3517">
        <f t="shared" si="202"/>
        <v>1</v>
      </c>
      <c r="H1247" s="667">
        <v>3</v>
      </c>
      <c r="I1247" s="3517">
        <f t="shared" si="203"/>
        <v>1</v>
      </c>
      <c r="J1247" s="667"/>
      <c r="K1247" s="3517">
        <f t="shared" si="204"/>
        <v>1</v>
      </c>
      <c r="L1247" s="667"/>
      <c r="M1247" s="3517">
        <f t="shared" si="205"/>
        <v>1</v>
      </c>
      <c r="N1247" s="667"/>
      <c r="O1247" s="3517">
        <f t="shared" si="206"/>
        <v>1</v>
      </c>
      <c r="P1247" s="667" t="s">
        <v>3709</v>
      </c>
      <c r="Q1247" s="3517">
        <f t="shared" si="207"/>
        <v>1.03</v>
      </c>
      <c r="R1247" s="3518">
        <f t="shared" ca="1" si="208"/>
        <v>14762</v>
      </c>
      <c r="S1247" s="955">
        <f t="shared" ca="1" si="209"/>
        <v>103</v>
      </c>
    </row>
    <row r="1248" spans="1:19">
      <c r="A1248" s="3520" t="str">
        <f>面积表!D1243</f>
        <v>2017</v>
      </c>
      <c r="B1248" s="54">
        <f>面积表!E1243</f>
        <v>38.65</v>
      </c>
      <c r="C1248" s="3517">
        <f t="shared" si="200"/>
        <v>1</v>
      </c>
      <c r="D1248" s="2806" t="s">
        <v>4020</v>
      </c>
      <c r="E1248" s="3517">
        <f t="shared" si="201"/>
        <v>1</v>
      </c>
      <c r="F1248" s="667" t="s">
        <v>21</v>
      </c>
      <c r="G1248" s="3517">
        <f t="shared" si="202"/>
        <v>1</v>
      </c>
      <c r="H1248" s="667">
        <v>3</v>
      </c>
      <c r="I1248" s="3517">
        <f t="shared" si="203"/>
        <v>1</v>
      </c>
      <c r="J1248" s="667"/>
      <c r="K1248" s="3517">
        <f t="shared" si="204"/>
        <v>1</v>
      </c>
      <c r="L1248" s="667"/>
      <c r="M1248" s="3517">
        <f t="shared" si="205"/>
        <v>1</v>
      </c>
      <c r="N1248" s="667"/>
      <c r="O1248" s="3517">
        <f t="shared" si="206"/>
        <v>1</v>
      </c>
      <c r="P1248" s="667" t="s">
        <v>3709</v>
      </c>
      <c r="Q1248" s="3517">
        <f t="shared" si="207"/>
        <v>1.03</v>
      </c>
      <c r="R1248" s="3518">
        <f t="shared" ca="1" si="208"/>
        <v>14616</v>
      </c>
      <c r="S1248" s="955">
        <f t="shared" ca="1" si="209"/>
        <v>56</v>
      </c>
    </row>
    <row r="1249" spans="1:19">
      <c r="A1249" s="3520" t="str">
        <f>面积表!D1244</f>
        <v>2018</v>
      </c>
      <c r="B1249" s="54">
        <f>面积表!E1244</f>
        <v>41.99</v>
      </c>
      <c r="C1249" s="3517">
        <f t="shared" si="200"/>
        <v>1</v>
      </c>
      <c r="D1249" s="2806" t="s">
        <v>4020</v>
      </c>
      <c r="E1249" s="3517">
        <f t="shared" si="201"/>
        <v>1</v>
      </c>
      <c r="F1249" s="667" t="s">
        <v>21</v>
      </c>
      <c r="G1249" s="3517">
        <f t="shared" si="202"/>
        <v>1</v>
      </c>
      <c r="H1249" s="667">
        <v>3</v>
      </c>
      <c r="I1249" s="3517">
        <f t="shared" si="203"/>
        <v>1</v>
      </c>
      <c r="J1249" s="667"/>
      <c r="K1249" s="3517">
        <f t="shared" si="204"/>
        <v>1</v>
      </c>
      <c r="L1249" s="667"/>
      <c r="M1249" s="3517">
        <f t="shared" si="205"/>
        <v>1</v>
      </c>
      <c r="N1249" s="667"/>
      <c r="O1249" s="3517">
        <f t="shared" si="206"/>
        <v>1</v>
      </c>
      <c r="P1249" s="667" t="s">
        <v>3709</v>
      </c>
      <c r="Q1249" s="3517">
        <f t="shared" si="207"/>
        <v>1.03</v>
      </c>
      <c r="R1249" s="3518">
        <f t="shared" ca="1" si="208"/>
        <v>14616</v>
      </c>
      <c r="S1249" s="955">
        <f t="shared" ca="1" si="209"/>
        <v>61</v>
      </c>
    </row>
    <row r="1250" spans="1:19">
      <c r="A1250" s="3520" t="str">
        <f>面积表!D1245</f>
        <v>2019</v>
      </c>
      <c r="B1250" s="54">
        <f>面积表!E1245</f>
        <v>44.72</v>
      </c>
      <c r="C1250" s="3517">
        <f t="shared" si="200"/>
        <v>1</v>
      </c>
      <c r="D1250" s="2806" t="s">
        <v>4020</v>
      </c>
      <c r="E1250" s="3517">
        <f t="shared" si="201"/>
        <v>1</v>
      </c>
      <c r="F1250" s="667" t="s">
        <v>21</v>
      </c>
      <c r="G1250" s="3517">
        <f t="shared" si="202"/>
        <v>1</v>
      </c>
      <c r="H1250" s="667">
        <v>3</v>
      </c>
      <c r="I1250" s="3517">
        <f t="shared" si="203"/>
        <v>1</v>
      </c>
      <c r="J1250" s="667"/>
      <c r="K1250" s="3517">
        <f t="shared" si="204"/>
        <v>1</v>
      </c>
      <c r="L1250" s="667"/>
      <c r="M1250" s="3517">
        <f t="shared" si="205"/>
        <v>1</v>
      </c>
      <c r="N1250" s="667"/>
      <c r="O1250" s="3517">
        <f t="shared" si="206"/>
        <v>1</v>
      </c>
      <c r="P1250" s="667" t="s">
        <v>3709</v>
      </c>
      <c r="Q1250" s="3517">
        <f t="shared" si="207"/>
        <v>1.03</v>
      </c>
      <c r="R1250" s="3518">
        <f t="shared" ca="1" si="208"/>
        <v>14616</v>
      </c>
      <c r="S1250" s="955">
        <f t="shared" ca="1" si="209"/>
        <v>65</v>
      </c>
    </row>
    <row r="1251" spans="1:19">
      <c r="A1251" s="3520" t="str">
        <f>面积表!D1246</f>
        <v>2020</v>
      </c>
      <c r="B1251" s="54">
        <f>面积表!E1246</f>
        <v>46.83</v>
      </c>
      <c r="C1251" s="3517">
        <f t="shared" si="200"/>
        <v>1</v>
      </c>
      <c r="D1251" s="2806" t="s">
        <v>4020</v>
      </c>
      <c r="E1251" s="3517">
        <f t="shared" si="201"/>
        <v>1</v>
      </c>
      <c r="F1251" s="667" t="s">
        <v>21</v>
      </c>
      <c r="G1251" s="3517">
        <f t="shared" si="202"/>
        <v>1</v>
      </c>
      <c r="H1251" s="667">
        <v>3</v>
      </c>
      <c r="I1251" s="3517">
        <f t="shared" si="203"/>
        <v>1</v>
      </c>
      <c r="J1251" s="667"/>
      <c r="K1251" s="3517">
        <f t="shared" si="204"/>
        <v>1</v>
      </c>
      <c r="L1251" s="667"/>
      <c r="M1251" s="3517">
        <f t="shared" si="205"/>
        <v>1</v>
      </c>
      <c r="N1251" s="667"/>
      <c r="O1251" s="3517">
        <f t="shared" si="206"/>
        <v>1</v>
      </c>
      <c r="P1251" s="667" t="s">
        <v>3709</v>
      </c>
      <c r="Q1251" s="3517">
        <f t="shared" si="207"/>
        <v>1.03</v>
      </c>
      <c r="R1251" s="3518">
        <f t="shared" ca="1" si="208"/>
        <v>14616</v>
      </c>
      <c r="S1251" s="955">
        <f t="shared" ca="1" si="209"/>
        <v>68</v>
      </c>
    </row>
    <row r="1252" spans="1:19">
      <c r="A1252" s="3520" t="str">
        <f>面积表!D1247</f>
        <v>2021</v>
      </c>
      <c r="B1252" s="54">
        <f>面积表!E1247</f>
        <v>48.33</v>
      </c>
      <c r="C1252" s="3517">
        <f t="shared" si="200"/>
        <v>1</v>
      </c>
      <c r="D1252" s="2806" t="s">
        <v>4020</v>
      </c>
      <c r="E1252" s="3517">
        <f t="shared" si="201"/>
        <v>1</v>
      </c>
      <c r="F1252" s="667" t="s">
        <v>21</v>
      </c>
      <c r="G1252" s="3517">
        <f t="shared" si="202"/>
        <v>1</v>
      </c>
      <c r="H1252" s="667">
        <v>3</v>
      </c>
      <c r="I1252" s="3517">
        <f t="shared" si="203"/>
        <v>1</v>
      </c>
      <c r="J1252" s="667"/>
      <c r="K1252" s="3517">
        <f t="shared" si="204"/>
        <v>1</v>
      </c>
      <c r="L1252" s="667"/>
      <c r="M1252" s="3517">
        <f t="shared" si="205"/>
        <v>1</v>
      </c>
      <c r="N1252" s="667"/>
      <c r="O1252" s="3517">
        <f t="shared" si="206"/>
        <v>1</v>
      </c>
      <c r="P1252" s="667" t="s">
        <v>3709</v>
      </c>
      <c r="Q1252" s="3517">
        <f t="shared" si="207"/>
        <v>1.03</v>
      </c>
      <c r="R1252" s="3518">
        <f t="shared" ca="1" si="208"/>
        <v>14616</v>
      </c>
      <c r="S1252" s="955">
        <f t="shared" ca="1" si="209"/>
        <v>71</v>
      </c>
    </row>
    <row r="1253" spans="1:19">
      <c r="A1253" s="3520" t="str">
        <f>面积表!D1248</f>
        <v>2022</v>
      </c>
      <c r="B1253" s="54">
        <f>面积表!E1248</f>
        <v>49.3</v>
      </c>
      <c r="C1253" s="3517">
        <f t="shared" si="200"/>
        <v>1</v>
      </c>
      <c r="D1253" s="2806" t="s">
        <v>4020</v>
      </c>
      <c r="E1253" s="3517">
        <f t="shared" si="201"/>
        <v>1</v>
      </c>
      <c r="F1253" s="667" t="s">
        <v>21</v>
      </c>
      <c r="G1253" s="3517">
        <f t="shared" si="202"/>
        <v>1</v>
      </c>
      <c r="H1253" s="667">
        <v>3</v>
      </c>
      <c r="I1253" s="3517">
        <f t="shared" si="203"/>
        <v>1</v>
      </c>
      <c r="J1253" s="667"/>
      <c r="K1253" s="3517">
        <f t="shared" si="204"/>
        <v>1</v>
      </c>
      <c r="L1253" s="667"/>
      <c r="M1253" s="3517">
        <f t="shared" si="205"/>
        <v>1</v>
      </c>
      <c r="N1253" s="667"/>
      <c r="O1253" s="3517">
        <f t="shared" si="206"/>
        <v>1</v>
      </c>
      <c r="P1253" s="667" t="s">
        <v>3709</v>
      </c>
      <c r="Q1253" s="3517">
        <f t="shared" si="207"/>
        <v>1.03</v>
      </c>
      <c r="R1253" s="3518">
        <f t="shared" ca="1" si="208"/>
        <v>14616</v>
      </c>
      <c r="S1253" s="955">
        <f t="shared" ca="1" si="209"/>
        <v>72</v>
      </c>
    </row>
    <row r="1254" spans="1:19">
      <c r="A1254" s="3520" t="str">
        <f>面积表!D1249</f>
        <v>2023</v>
      </c>
      <c r="B1254" s="54">
        <f>面积表!E1249</f>
        <v>49.59</v>
      </c>
      <c r="C1254" s="3517">
        <f t="shared" si="200"/>
        <v>1</v>
      </c>
      <c r="D1254" s="2806" t="s">
        <v>4020</v>
      </c>
      <c r="E1254" s="3517">
        <f t="shared" si="201"/>
        <v>1</v>
      </c>
      <c r="F1254" s="667" t="s">
        <v>21</v>
      </c>
      <c r="G1254" s="3517">
        <f t="shared" si="202"/>
        <v>1</v>
      </c>
      <c r="H1254" s="667">
        <v>3</v>
      </c>
      <c r="I1254" s="3517">
        <f t="shared" si="203"/>
        <v>1</v>
      </c>
      <c r="J1254" s="667"/>
      <c r="K1254" s="3517">
        <f t="shared" si="204"/>
        <v>1</v>
      </c>
      <c r="L1254" s="667"/>
      <c r="M1254" s="3517">
        <f t="shared" si="205"/>
        <v>1</v>
      </c>
      <c r="N1254" s="667"/>
      <c r="O1254" s="3517">
        <f t="shared" si="206"/>
        <v>1</v>
      </c>
      <c r="P1254" s="667" t="s">
        <v>3709</v>
      </c>
      <c r="Q1254" s="3517">
        <f t="shared" si="207"/>
        <v>1.03</v>
      </c>
      <c r="R1254" s="3518">
        <f t="shared" ca="1" si="208"/>
        <v>14616</v>
      </c>
      <c r="S1254" s="955">
        <f t="shared" ca="1" si="209"/>
        <v>72</v>
      </c>
    </row>
    <row r="1255" spans="1:19">
      <c r="A1255" s="3520" t="str">
        <f>面积表!D1250</f>
        <v>2024</v>
      </c>
      <c r="B1255" s="54">
        <f>面积表!E1250</f>
        <v>49.28</v>
      </c>
      <c r="C1255" s="3517">
        <f t="shared" si="200"/>
        <v>1</v>
      </c>
      <c r="D1255" s="2806" t="s">
        <v>4020</v>
      </c>
      <c r="E1255" s="3517">
        <f t="shared" si="201"/>
        <v>1</v>
      </c>
      <c r="F1255" s="667" t="s">
        <v>21</v>
      </c>
      <c r="G1255" s="3517">
        <f t="shared" si="202"/>
        <v>1</v>
      </c>
      <c r="H1255" s="667">
        <v>3</v>
      </c>
      <c r="I1255" s="3517">
        <f t="shared" si="203"/>
        <v>1</v>
      </c>
      <c r="J1255" s="667"/>
      <c r="K1255" s="3517">
        <f t="shared" si="204"/>
        <v>1</v>
      </c>
      <c r="L1255" s="667"/>
      <c r="M1255" s="3517">
        <f t="shared" si="205"/>
        <v>1</v>
      </c>
      <c r="N1255" s="667"/>
      <c r="O1255" s="3517">
        <f t="shared" si="206"/>
        <v>1</v>
      </c>
      <c r="P1255" s="667" t="s">
        <v>3709</v>
      </c>
      <c r="Q1255" s="3517">
        <f t="shared" si="207"/>
        <v>1.03</v>
      </c>
      <c r="R1255" s="3518">
        <f t="shared" ca="1" si="208"/>
        <v>14616</v>
      </c>
      <c r="S1255" s="955">
        <f t="shared" ca="1" si="209"/>
        <v>72</v>
      </c>
    </row>
    <row r="1256" spans="1:19">
      <c r="A1256" s="3520" t="str">
        <f>面积表!D1251</f>
        <v>2025</v>
      </c>
      <c r="B1256" s="54">
        <f>面积表!E1251</f>
        <v>48.41</v>
      </c>
      <c r="C1256" s="3517">
        <f t="shared" si="200"/>
        <v>1</v>
      </c>
      <c r="D1256" s="2806" t="s">
        <v>4020</v>
      </c>
      <c r="E1256" s="3517">
        <f t="shared" si="201"/>
        <v>1</v>
      </c>
      <c r="F1256" s="667" t="s">
        <v>21</v>
      </c>
      <c r="G1256" s="3517">
        <f t="shared" si="202"/>
        <v>1</v>
      </c>
      <c r="H1256" s="667">
        <v>3</v>
      </c>
      <c r="I1256" s="3517">
        <f t="shared" si="203"/>
        <v>1</v>
      </c>
      <c r="J1256" s="667"/>
      <c r="K1256" s="3517">
        <f t="shared" si="204"/>
        <v>1</v>
      </c>
      <c r="L1256" s="667"/>
      <c r="M1256" s="3517">
        <f t="shared" si="205"/>
        <v>1</v>
      </c>
      <c r="N1256" s="667"/>
      <c r="O1256" s="3517">
        <f t="shared" si="206"/>
        <v>1</v>
      </c>
      <c r="P1256" s="667" t="s">
        <v>3709</v>
      </c>
      <c r="Q1256" s="3517">
        <f t="shared" si="207"/>
        <v>1.03</v>
      </c>
      <c r="R1256" s="3518">
        <f t="shared" ca="1" si="208"/>
        <v>14616</v>
      </c>
      <c r="S1256" s="955">
        <f t="shared" ca="1" si="209"/>
        <v>71</v>
      </c>
    </row>
    <row r="1257" spans="1:19">
      <c r="A1257" s="3520" t="str">
        <f>面积表!D1252</f>
        <v>2026</v>
      </c>
      <c r="B1257" s="54">
        <f>面积表!E1252</f>
        <v>47.44</v>
      </c>
      <c r="C1257" s="3517">
        <f t="shared" si="200"/>
        <v>1</v>
      </c>
      <c r="D1257" s="2806" t="s">
        <v>4020</v>
      </c>
      <c r="E1257" s="3517">
        <f t="shared" si="201"/>
        <v>1</v>
      </c>
      <c r="F1257" s="667" t="s">
        <v>21</v>
      </c>
      <c r="G1257" s="3517">
        <f t="shared" si="202"/>
        <v>1</v>
      </c>
      <c r="H1257" s="667">
        <v>3</v>
      </c>
      <c r="I1257" s="3517">
        <f t="shared" si="203"/>
        <v>1</v>
      </c>
      <c r="J1257" s="667"/>
      <c r="K1257" s="3517">
        <f t="shared" si="204"/>
        <v>1</v>
      </c>
      <c r="L1257" s="667"/>
      <c r="M1257" s="3517">
        <f t="shared" si="205"/>
        <v>1</v>
      </c>
      <c r="N1257" s="667"/>
      <c r="O1257" s="3517">
        <f t="shared" si="206"/>
        <v>1</v>
      </c>
      <c r="P1257" s="667" t="s">
        <v>3709</v>
      </c>
      <c r="Q1257" s="3517">
        <f t="shared" si="207"/>
        <v>1.03</v>
      </c>
      <c r="R1257" s="3518">
        <f t="shared" ca="1" si="208"/>
        <v>14616</v>
      </c>
      <c r="S1257" s="955">
        <f t="shared" ca="1" si="209"/>
        <v>69</v>
      </c>
    </row>
    <row r="1258" spans="1:19">
      <c r="A1258" s="3520" t="str">
        <f>面积表!D1253</f>
        <v>2101</v>
      </c>
      <c r="B1258" s="54">
        <f>面积表!E1253</f>
        <v>52.2</v>
      </c>
      <c r="C1258" s="3517">
        <f t="shared" si="200"/>
        <v>1</v>
      </c>
      <c r="D1258" s="2806" t="s">
        <v>4020</v>
      </c>
      <c r="E1258" s="3517">
        <f t="shared" si="201"/>
        <v>1</v>
      </c>
      <c r="F1258" s="667" t="s">
        <v>21</v>
      </c>
      <c r="G1258" s="3517">
        <f t="shared" si="202"/>
        <v>1</v>
      </c>
      <c r="H1258" s="667">
        <v>3</v>
      </c>
      <c r="I1258" s="3517">
        <f t="shared" si="203"/>
        <v>1</v>
      </c>
      <c r="J1258" s="667"/>
      <c r="K1258" s="3517">
        <f t="shared" si="204"/>
        <v>1</v>
      </c>
      <c r="L1258" s="667"/>
      <c r="M1258" s="3517">
        <f t="shared" si="205"/>
        <v>1</v>
      </c>
      <c r="N1258" s="667"/>
      <c r="O1258" s="3517">
        <f t="shared" si="206"/>
        <v>1</v>
      </c>
      <c r="P1258" s="667" t="s">
        <v>3709</v>
      </c>
      <c r="Q1258" s="3517">
        <f t="shared" si="207"/>
        <v>1.03</v>
      </c>
      <c r="R1258" s="3518">
        <f t="shared" ca="1" si="208"/>
        <v>14616</v>
      </c>
      <c r="S1258" s="955">
        <f t="shared" ca="1" si="209"/>
        <v>76</v>
      </c>
    </row>
    <row r="1259" spans="1:19">
      <c r="A1259" s="3520" t="str">
        <f>面积表!D1254</f>
        <v>2102</v>
      </c>
      <c r="B1259" s="54">
        <f>面积表!E1254</f>
        <v>50.33</v>
      </c>
      <c r="C1259" s="3517">
        <f t="shared" si="200"/>
        <v>1</v>
      </c>
      <c r="D1259" s="2806" t="s">
        <v>4020</v>
      </c>
      <c r="E1259" s="3517">
        <f t="shared" si="201"/>
        <v>1</v>
      </c>
      <c r="F1259" s="667" t="s">
        <v>21</v>
      </c>
      <c r="G1259" s="3517">
        <f t="shared" si="202"/>
        <v>1</v>
      </c>
      <c r="H1259" s="667">
        <v>3</v>
      </c>
      <c r="I1259" s="3517">
        <f t="shared" si="203"/>
        <v>1</v>
      </c>
      <c r="J1259" s="667"/>
      <c r="K1259" s="3517">
        <f t="shared" si="204"/>
        <v>1</v>
      </c>
      <c r="L1259" s="667"/>
      <c r="M1259" s="3517">
        <f t="shared" si="205"/>
        <v>1</v>
      </c>
      <c r="N1259" s="667"/>
      <c r="O1259" s="3517">
        <f t="shared" si="206"/>
        <v>1</v>
      </c>
      <c r="P1259" s="667" t="s">
        <v>3709</v>
      </c>
      <c r="Q1259" s="3517">
        <f t="shared" si="207"/>
        <v>1.03</v>
      </c>
      <c r="R1259" s="3518">
        <f t="shared" ca="1" si="208"/>
        <v>14616</v>
      </c>
      <c r="S1259" s="955">
        <f t="shared" ca="1" si="209"/>
        <v>74</v>
      </c>
    </row>
    <row r="1260" spans="1:19">
      <c r="A1260" s="3520" t="str">
        <f>面积表!D1255</f>
        <v>2103</v>
      </c>
      <c r="B1260" s="54">
        <f>面积表!E1255</f>
        <v>50.33</v>
      </c>
      <c r="C1260" s="3517">
        <f t="shared" si="200"/>
        <v>1</v>
      </c>
      <c r="D1260" s="2806" t="s">
        <v>4020</v>
      </c>
      <c r="E1260" s="3517">
        <f t="shared" si="201"/>
        <v>1</v>
      </c>
      <c r="F1260" s="667" t="s">
        <v>21</v>
      </c>
      <c r="G1260" s="3517">
        <f t="shared" si="202"/>
        <v>1</v>
      </c>
      <c r="H1260" s="667">
        <v>3</v>
      </c>
      <c r="I1260" s="3517">
        <f t="shared" si="203"/>
        <v>1</v>
      </c>
      <c r="J1260" s="667"/>
      <c r="K1260" s="3517">
        <f t="shared" si="204"/>
        <v>1</v>
      </c>
      <c r="L1260" s="667"/>
      <c r="M1260" s="3517">
        <f t="shared" si="205"/>
        <v>1</v>
      </c>
      <c r="N1260" s="667"/>
      <c r="O1260" s="3517">
        <f t="shared" si="206"/>
        <v>1</v>
      </c>
      <c r="P1260" s="667" t="s">
        <v>3709</v>
      </c>
      <c r="Q1260" s="3517">
        <f t="shared" si="207"/>
        <v>1.03</v>
      </c>
      <c r="R1260" s="3518">
        <f t="shared" ca="1" si="208"/>
        <v>14616</v>
      </c>
      <c r="S1260" s="955">
        <f t="shared" ca="1" si="209"/>
        <v>74</v>
      </c>
    </row>
    <row r="1261" spans="1:19">
      <c r="A1261" s="3520" t="str">
        <f>面积表!D1256</f>
        <v>2104</v>
      </c>
      <c r="B1261" s="54">
        <f>面积表!E1256</f>
        <v>50.33</v>
      </c>
      <c r="C1261" s="3517">
        <f t="shared" si="200"/>
        <v>1</v>
      </c>
      <c r="D1261" s="2806" t="s">
        <v>4020</v>
      </c>
      <c r="E1261" s="3517">
        <f t="shared" si="201"/>
        <v>1</v>
      </c>
      <c r="F1261" s="667" t="s">
        <v>21</v>
      </c>
      <c r="G1261" s="3517">
        <f t="shared" si="202"/>
        <v>1</v>
      </c>
      <c r="H1261" s="667">
        <v>3</v>
      </c>
      <c r="I1261" s="3517">
        <f t="shared" si="203"/>
        <v>1</v>
      </c>
      <c r="J1261" s="667"/>
      <c r="K1261" s="3517">
        <f t="shared" si="204"/>
        <v>1</v>
      </c>
      <c r="L1261" s="667"/>
      <c r="M1261" s="3517">
        <f t="shared" si="205"/>
        <v>1</v>
      </c>
      <c r="N1261" s="667"/>
      <c r="O1261" s="3517">
        <f t="shared" si="206"/>
        <v>1</v>
      </c>
      <c r="P1261" s="667" t="s">
        <v>3709</v>
      </c>
      <c r="Q1261" s="3517">
        <f t="shared" si="207"/>
        <v>1.03</v>
      </c>
      <c r="R1261" s="3518">
        <f t="shared" ca="1" si="208"/>
        <v>14616</v>
      </c>
      <c r="S1261" s="955">
        <f t="shared" ca="1" si="209"/>
        <v>74</v>
      </c>
    </row>
    <row r="1262" spans="1:19">
      <c r="A1262" s="3520" t="str">
        <f>面积表!D1257</f>
        <v>2105</v>
      </c>
      <c r="B1262" s="54">
        <f>面积表!E1257</f>
        <v>50.33</v>
      </c>
      <c r="C1262" s="3517">
        <f t="shared" si="200"/>
        <v>1</v>
      </c>
      <c r="D1262" s="2806" t="s">
        <v>4020</v>
      </c>
      <c r="E1262" s="3517">
        <f t="shared" si="201"/>
        <v>1</v>
      </c>
      <c r="F1262" s="667" t="s">
        <v>21</v>
      </c>
      <c r="G1262" s="3517">
        <f t="shared" si="202"/>
        <v>1</v>
      </c>
      <c r="H1262" s="667">
        <v>3</v>
      </c>
      <c r="I1262" s="3517">
        <f t="shared" si="203"/>
        <v>1</v>
      </c>
      <c r="J1262" s="667"/>
      <c r="K1262" s="3517">
        <f t="shared" si="204"/>
        <v>1</v>
      </c>
      <c r="L1262" s="667"/>
      <c r="M1262" s="3517">
        <f t="shared" si="205"/>
        <v>1</v>
      </c>
      <c r="N1262" s="667"/>
      <c r="O1262" s="3517">
        <f t="shared" si="206"/>
        <v>1</v>
      </c>
      <c r="P1262" s="667" t="s">
        <v>3709</v>
      </c>
      <c r="Q1262" s="3517">
        <f t="shared" si="207"/>
        <v>1.03</v>
      </c>
      <c r="R1262" s="3518">
        <f t="shared" ca="1" si="208"/>
        <v>14616</v>
      </c>
      <c r="S1262" s="955">
        <f t="shared" ca="1" si="209"/>
        <v>74</v>
      </c>
    </row>
    <row r="1263" spans="1:19">
      <c r="A1263" s="3520" t="str">
        <f>面积表!D1258</f>
        <v>2106</v>
      </c>
      <c r="B1263" s="54">
        <f>面积表!E1258</f>
        <v>50.33</v>
      </c>
      <c r="C1263" s="3517">
        <f t="shared" si="200"/>
        <v>1</v>
      </c>
      <c r="D1263" s="2806" t="s">
        <v>4020</v>
      </c>
      <c r="E1263" s="3517">
        <f t="shared" si="201"/>
        <v>1</v>
      </c>
      <c r="F1263" s="667" t="s">
        <v>21</v>
      </c>
      <c r="G1263" s="3517">
        <f t="shared" si="202"/>
        <v>1</v>
      </c>
      <c r="H1263" s="667">
        <v>3</v>
      </c>
      <c r="I1263" s="3517">
        <f t="shared" si="203"/>
        <v>1</v>
      </c>
      <c r="J1263" s="667"/>
      <c r="K1263" s="3517">
        <f t="shared" si="204"/>
        <v>1</v>
      </c>
      <c r="L1263" s="667"/>
      <c r="M1263" s="3517">
        <f t="shared" si="205"/>
        <v>1</v>
      </c>
      <c r="N1263" s="667"/>
      <c r="O1263" s="3517">
        <f t="shared" si="206"/>
        <v>1</v>
      </c>
      <c r="P1263" s="667" t="s">
        <v>3709</v>
      </c>
      <c r="Q1263" s="3517">
        <f t="shared" si="207"/>
        <v>1.03</v>
      </c>
      <c r="R1263" s="3518">
        <f t="shared" ca="1" si="208"/>
        <v>14616</v>
      </c>
      <c r="S1263" s="955">
        <f t="shared" ca="1" si="209"/>
        <v>74</v>
      </c>
    </row>
    <row r="1264" spans="1:19">
      <c r="A1264" s="3520" t="str">
        <f>面积表!D1259</f>
        <v>2107</v>
      </c>
      <c r="B1264" s="54">
        <f>面积表!E1259</f>
        <v>50.33</v>
      </c>
      <c r="C1264" s="3517">
        <f t="shared" si="200"/>
        <v>1</v>
      </c>
      <c r="D1264" s="2806" t="s">
        <v>4020</v>
      </c>
      <c r="E1264" s="3517">
        <f t="shared" si="201"/>
        <v>1</v>
      </c>
      <c r="F1264" s="667" t="s">
        <v>21</v>
      </c>
      <c r="G1264" s="3517">
        <f t="shared" si="202"/>
        <v>1</v>
      </c>
      <c r="H1264" s="667">
        <v>3</v>
      </c>
      <c r="I1264" s="3517">
        <f t="shared" si="203"/>
        <v>1</v>
      </c>
      <c r="J1264" s="667"/>
      <c r="K1264" s="3517">
        <f t="shared" si="204"/>
        <v>1</v>
      </c>
      <c r="L1264" s="667"/>
      <c r="M1264" s="3517">
        <f t="shared" si="205"/>
        <v>1</v>
      </c>
      <c r="N1264" s="667"/>
      <c r="O1264" s="3517">
        <f t="shared" si="206"/>
        <v>1</v>
      </c>
      <c r="P1264" s="667" t="s">
        <v>3709</v>
      </c>
      <c r="Q1264" s="3517">
        <f t="shared" si="207"/>
        <v>1.03</v>
      </c>
      <c r="R1264" s="3518">
        <f t="shared" ca="1" si="208"/>
        <v>14616</v>
      </c>
      <c r="S1264" s="955">
        <f t="shared" ca="1" si="209"/>
        <v>74</v>
      </c>
    </row>
    <row r="1265" spans="1:19">
      <c r="A1265" s="3520" t="str">
        <f>面积表!D1260</f>
        <v>2108</v>
      </c>
      <c r="B1265" s="54">
        <f>面积表!E1260</f>
        <v>50.33</v>
      </c>
      <c r="C1265" s="3517">
        <f t="shared" si="200"/>
        <v>1</v>
      </c>
      <c r="D1265" s="2806" t="s">
        <v>4020</v>
      </c>
      <c r="E1265" s="3517">
        <f t="shared" si="201"/>
        <v>1</v>
      </c>
      <c r="F1265" s="667" t="s">
        <v>21</v>
      </c>
      <c r="G1265" s="3517">
        <f t="shared" si="202"/>
        <v>1</v>
      </c>
      <c r="H1265" s="667">
        <v>3</v>
      </c>
      <c r="I1265" s="3517">
        <f t="shared" si="203"/>
        <v>1</v>
      </c>
      <c r="J1265" s="667"/>
      <c r="K1265" s="3517">
        <f t="shared" si="204"/>
        <v>1</v>
      </c>
      <c r="L1265" s="667"/>
      <c r="M1265" s="3517">
        <f t="shared" si="205"/>
        <v>1</v>
      </c>
      <c r="N1265" s="667"/>
      <c r="O1265" s="3517">
        <f t="shared" si="206"/>
        <v>1</v>
      </c>
      <c r="P1265" s="667" t="s">
        <v>3709</v>
      </c>
      <c r="Q1265" s="3517">
        <f t="shared" si="207"/>
        <v>1.03</v>
      </c>
      <c r="R1265" s="3518">
        <f t="shared" ca="1" si="208"/>
        <v>14616</v>
      </c>
      <c r="S1265" s="955">
        <f t="shared" ca="1" si="209"/>
        <v>74</v>
      </c>
    </row>
    <row r="1266" spans="1:19">
      <c r="A1266" s="3520" t="str">
        <f>面积表!D1261</f>
        <v>2109</v>
      </c>
      <c r="B1266" s="54">
        <f>面积表!E1261</f>
        <v>50.33</v>
      </c>
      <c r="C1266" s="3517">
        <f t="shared" si="200"/>
        <v>1</v>
      </c>
      <c r="D1266" s="2806" t="s">
        <v>4020</v>
      </c>
      <c r="E1266" s="3517">
        <f t="shared" si="201"/>
        <v>1</v>
      </c>
      <c r="F1266" s="667" t="s">
        <v>21</v>
      </c>
      <c r="G1266" s="3517">
        <f t="shared" si="202"/>
        <v>1</v>
      </c>
      <c r="H1266" s="667">
        <v>3</v>
      </c>
      <c r="I1266" s="3517">
        <f t="shared" si="203"/>
        <v>1</v>
      </c>
      <c r="J1266" s="667"/>
      <c r="K1266" s="3517">
        <f t="shared" si="204"/>
        <v>1</v>
      </c>
      <c r="L1266" s="667"/>
      <c r="M1266" s="3517">
        <f t="shared" si="205"/>
        <v>1</v>
      </c>
      <c r="N1266" s="667"/>
      <c r="O1266" s="3517">
        <f t="shared" si="206"/>
        <v>1</v>
      </c>
      <c r="P1266" s="667" t="s">
        <v>3709</v>
      </c>
      <c r="Q1266" s="3517">
        <f t="shared" si="207"/>
        <v>1.03</v>
      </c>
      <c r="R1266" s="3518">
        <f t="shared" ca="1" si="208"/>
        <v>14616</v>
      </c>
      <c r="S1266" s="955">
        <f t="shared" ca="1" si="209"/>
        <v>74</v>
      </c>
    </row>
    <row r="1267" spans="1:19">
      <c r="A1267" s="3520" t="str">
        <f>面积表!D1262</f>
        <v>2110</v>
      </c>
      <c r="B1267" s="54">
        <f>面积表!E1262</f>
        <v>50.33</v>
      </c>
      <c r="C1267" s="3517">
        <f t="shared" si="200"/>
        <v>1</v>
      </c>
      <c r="D1267" s="2806" t="s">
        <v>4020</v>
      </c>
      <c r="E1267" s="3517">
        <f t="shared" si="201"/>
        <v>1</v>
      </c>
      <c r="F1267" s="667" t="s">
        <v>21</v>
      </c>
      <c r="G1267" s="3517">
        <f t="shared" si="202"/>
        <v>1</v>
      </c>
      <c r="H1267" s="667">
        <v>3</v>
      </c>
      <c r="I1267" s="3517">
        <f t="shared" si="203"/>
        <v>1</v>
      </c>
      <c r="J1267" s="667"/>
      <c r="K1267" s="3517">
        <f t="shared" si="204"/>
        <v>1</v>
      </c>
      <c r="L1267" s="667"/>
      <c r="M1267" s="3517">
        <f t="shared" si="205"/>
        <v>1</v>
      </c>
      <c r="N1267" s="667"/>
      <c r="O1267" s="3517">
        <f t="shared" si="206"/>
        <v>1</v>
      </c>
      <c r="P1267" s="667" t="s">
        <v>3709</v>
      </c>
      <c r="Q1267" s="3517">
        <f t="shared" si="207"/>
        <v>1.03</v>
      </c>
      <c r="R1267" s="3518">
        <f t="shared" ca="1" si="208"/>
        <v>14616</v>
      </c>
      <c r="S1267" s="955">
        <f t="shared" ca="1" si="209"/>
        <v>74</v>
      </c>
    </row>
    <row r="1268" spans="1:19">
      <c r="A1268" s="3520" t="str">
        <f>面积表!D1263</f>
        <v>2111</v>
      </c>
      <c r="B1268" s="54">
        <f>面积表!E1263</f>
        <v>50.33</v>
      </c>
      <c r="C1268" s="3517">
        <f t="shared" si="200"/>
        <v>1</v>
      </c>
      <c r="D1268" s="2806" t="s">
        <v>4020</v>
      </c>
      <c r="E1268" s="3517">
        <f t="shared" si="201"/>
        <v>1</v>
      </c>
      <c r="F1268" s="667" t="s">
        <v>21</v>
      </c>
      <c r="G1268" s="3517">
        <f t="shared" si="202"/>
        <v>1</v>
      </c>
      <c r="H1268" s="667">
        <v>3</v>
      </c>
      <c r="I1268" s="3517">
        <f t="shared" si="203"/>
        <v>1</v>
      </c>
      <c r="J1268" s="667"/>
      <c r="K1268" s="3517">
        <f t="shared" si="204"/>
        <v>1</v>
      </c>
      <c r="L1268" s="667"/>
      <c r="M1268" s="3517">
        <f t="shared" si="205"/>
        <v>1</v>
      </c>
      <c r="N1268" s="667"/>
      <c r="O1268" s="3517">
        <f t="shared" si="206"/>
        <v>1</v>
      </c>
      <c r="P1268" s="667" t="s">
        <v>3709</v>
      </c>
      <c r="Q1268" s="3517">
        <f t="shared" si="207"/>
        <v>1.03</v>
      </c>
      <c r="R1268" s="3518">
        <f t="shared" ca="1" si="208"/>
        <v>14616</v>
      </c>
      <c r="S1268" s="955">
        <f t="shared" ca="1" si="209"/>
        <v>74</v>
      </c>
    </row>
    <row r="1269" spans="1:19">
      <c r="A1269" s="3520" t="str">
        <f>面积表!D1264</f>
        <v>2112</v>
      </c>
      <c r="B1269" s="54">
        <f>面积表!E1264</f>
        <v>50.33</v>
      </c>
      <c r="C1269" s="3517">
        <f t="shared" si="200"/>
        <v>1</v>
      </c>
      <c r="D1269" s="2806" t="s">
        <v>4020</v>
      </c>
      <c r="E1269" s="3517">
        <f t="shared" si="201"/>
        <v>1</v>
      </c>
      <c r="F1269" s="667" t="s">
        <v>21</v>
      </c>
      <c r="G1269" s="3517">
        <f t="shared" si="202"/>
        <v>1</v>
      </c>
      <c r="H1269" s="667">
        <v>3</v>
      </c>
      <c r="I1269" s="3517">
        <f t="shared" si="203"/>
        <v>1</v>
      </c>
      <c r="J1269" s="667"/>
      <c r="K1269" s="3517">
        <f t="shared" si="204"/>
        <v>1</v>
      </c>
      <c r="L1269" s="667"/>
      <c r="M1269" s="3517">
        <f t="shared" si="205"/>
        <v>1</v>
      </c>
      <c r="N1269" s="667"/>
      <c r="O1269" s="3517">
        <f t="shared" si="206"/>
        <v>1</v>
      </c>
      <c r="P1269" s="667" t="s">
        <v>3709</v>
      </c>
      <c r="Q1269" s="3517">
        <f t="shared" si="207"/>
        <v>1.03</v>
      </c>
      <c r="R1269" s="3518">
        <f t="shared" ca="1" si="208"/>
        <v>14616</v>
      </c>
      <c r="S1269" s="955">
        <f t="shared" ca="1" si="209"/>
        <v>74</v>
      </c>
    </row>
    <row r="1270" spans="1:19">
      <c r="A1270" s="3520" t="str">
        <f>面积表!D1265</f>
        <v>2113</v>
      </c>
      <c r="B1270" s="54">
        <f>面积表!E1265</f>
        <v>50.33</v>
      </c>
      <c r="C1270" s="3517">
        <f t="shared" si="200"/>
        <v>1</v>
      </c>
      <c r="D1270" s="2806" t="s">
        <v>4020</v>
      </c>
      <c r="E1270" s="3517">
        <f t="shared" si="201"/>
        <v>1</v>
      </c>
      <c r="F1270" s="667" t="s">
        <v>21</v>
      </c>
      <c r="G1270" s="3517">
        <f t="shared" si="202"/>
        <v>1</v>
      </c>
      <c r="H1270" s="667">
        <v>3</v>
      </c>
      <c r="I1270" s="3517">
        <f t="shared" si="203"/>
        <v>1</v>
      </c>
      <c r="J1270" s="667"/>
      <c r="K1270" s="3517">
        <f t="shared" si="204"/>
        <v>1</v>
      </c>
      <c r="L1270" s="667"/>
      <c r="M1270" s="3517">
        <f t="shared" si="205"/>
        <v>1</v>
      </c>
      <c r="N1270" s="667"/>
      <c r="O1270" s="3517">
        <f t="shared" si="206"/>
        <v>1</v>
      </c>
      <c r="P1270" s="667" t="s">
        <v>3709</v>
      </c>
      <c r="Q1270" s="3517">
        <f t="shared" si="207"/>
        <v>1.03</v>
      </c>
      <c r="R1270" s="3518">
        <f t="shared" ca="1" si="208"/>
        <v>14616</v>
      </c>
      <c r="S1270" s="955">
        <f t="shared" ca="1" si="209"/>
        <v>74</v>
      </c>
    </row>
    <row r="1271" spans="1:19">
      <c r="A1271" s="3520" t="str">
        <f>面积表!D1266</f>
        <v>2114</v>
      </c>
      <c r="B1271" s="54">
        <f>面积表!E1266</f>
        <v>50.33</v>
      </c>
      <c r="C1271" s="3517">
        <f t="shared" si="200"/>
        <v>1</v>
      </c>
      <c r="D1271" s="2806" t="s">
        <v>4020</v>
      </c>
      <c r="E1271" s="3517">
        <f t="shared" si="201"/>
        <v>1</v>
      </c>
      <c r="F1271" s="667" t="s">
        <v>21</v>
      </c>
      <c r="G1271" s="3517">
        <f t="shared" si="202"/>
        <v>1</v>
      </c>
      <c r="H1271" s="667">
        <v>3</v>
      </c>
      <c r="I1271" s="3517">
        <f t="shared" si="203"/>
        <v>1</v>
      </c>
      <c r="J1271" s="667"/>
      <c r="K1271" s="3517">
        <f t="shared" si="204"/>
        <v>1</v>
      </c>
      <c r="L1271" s="667"/>
      <c r="M1271" s="3517">
        <f t="shared" si="205"/>
        <v>1</v>
      </c>
      <c r="N1271" s="667"/>
      <c r="O1271" s="3517">
        <f t="shared" si="206"/>
        <v>1</v>
      </c>
      <c r="P1271" s="667" t="s">
        <v>3709</v>
      </c>
      <c r="Q1271" s="3517">
        <f t="shared" si="207"/>
        <v>1.03</v>
      </c>
      <c r="R1271" s="3518">
        <f t="shared" ca="1" si="208"/>
        <v>14616</v>
      </c>
      <c r="S1271" s="955">
        <f t="shared" ca="1" si="209"/>
        <v>74</v>
      </c>
    </row>
    <row r="1272" spans="1:19">
      <c r="A1272" s="3520" t="str">
        <f>面积表!D1267</f>
        <v>2115</v>
      </c>
      <c r="B1272" s="54">
        <f>面积表!E1267</f>
        <v>50.33</v>
      </c>
      <c r="C1272" s="3517">
        <f t="shared" si="200"/>
        <v>1</v>
      </c>
      <c r="D1272" s="2806" t="s">
        <v>4020</v>
      </c>
      <c r="E1272" s="3517">
        <f t="shared" si="201"/>
        <v>1</v>
      </c>
      <c r="F1272" s="667" t="s">
        <v>21</v>
      </c>
      <c r="G1272" s="3517">
        <f t="shared" si="202"/>
        <v>1</v>
      </c>
      <c r="H1272" s="667">
        <v>3</v>
      </c>
      <c r="I1272" s="3517">
        <f t="shared" si="203"/>
        <v>1</v>
      </c>
      <c r="J1272" s="667"/>
      <c r="K1272" s="3517">
        <f t="shared" si="204"/>
        <v>1</v>
      </c>
      <c r="L1272" s="667"/>
      <c r="M1272" s="3517">
        <f t="shared" si="205"/>
        <v>1</v>
      </c>
      <c r="N1272" s="667"/>
      <c r="O1272" s="3517">
        <f t="shared" si="206"/>
        <v>1</v>
      </c>
      <c r="P1272" s="667" t="s">
        <v>3709</v>
      </c>
      <c r="Q1272" s="3517">
        <f t="shared" si="207"/>
        <v>1.03</v>
      </c>
      <c r="R1272" s="3518">
        <f t="shared" ca="1" si="208"/>
        <v>14616</v>
      </c>
      <c r="S1272" s="955">
        <f t="shared" ca="1" si="209"/>
        <v>74</v>
      </c>
    </row>
    <row r="1273" spans="1:19">
      <c r="A1273" s="3520" t="str">
        <f>面积表!D1268</f>
        <v>2116</v>
      </c>
      <c r="B1273" s="54">
        <f>面积表!E1268</f>
        <v>69.77</v>
      </c>
      <c r="C1273" s="3517">
        <f t="shared" si="200"/>
        <v>1.01</v>
      </c>
      <c r="D1273" s="2806" t="s">
        <v>4020</v>
      </c>
      <c r="E1273" s="3517">
        <f t="shared" si="201"/>
        <v>1</v>
      </c>
      <c r="F1273" s="667" t="s">
        <v>21</v>
      </c>
      <c r="G1273" s="3517">
        <f t="shared" si="202"/>
        <v>1</v>
      </c>
      <c r="H1273" s="667">
        <v>3</v>
      </c>
      <c r="I1273" s="3517">
        <f t="shared" si="203"/>
        <v>1</v>
      </c>
      <c r="J1273" s="667"/>
      <c r="K1273" s="3517">
        <f t="shared" si="204"/>
        <v>1</v>
      </c>
      <c r="L1273" s="667"/>
      <c r="M1273" s="3517">
        <f t="shared" si="205"/>
        <v>1</v>
      </c>
      <c r="N1273" s="667"/>
      <c r="O1273" s="3517">
        <f t="shared" si="206"/>
        <v>1</v>
      </c>
      <c r="P1273" s="667" t="s">
        <v>3709</v>
      </c>
      <c r="Q1273" s="3517">
        <f t="shared" si="207"/>
        <v>1.03</v>
      </c>
      <c r="R1273" s="3518">
        <f t="shared" ca="1" si="208"/>
        <v>14762</v>
      </c>
      <c r="S1273" s="955">
        <f t="shared" ca="1" si="209"/>
        <v>103</v>
      </c>
    </row>
    <row r="1274" spans="1:19">
      <c r="A1274" s="3520" t="str">
        <f>面积表!D1269</f>
        <v>2117</v>
      </c>
      <c r="B1274" s="54">
        <f>面积表!E1269</f>
        <v>38.65</v>
      </c>
      <c r="C1274" s="3517">
        <f t="shared" si="200"/>
        <v>1</v>
      </c>
      <c r="D1274" s="2806" t="s">
        <v>4020</v>
      </c>
      <c r="E1274" s="3517">
        <f t="shared" si="201"/>
        <v>1</v>
      </c>
      <c r="F1274" s="667" t="s">
        <v>21</v>
      </c>
      <c r="G1274" s="3517">
        <f t="shared" si="202"/>
        <v>1</v>
      </c>
      <c r="H1274" s="667">
        <v>3</v>
      </c>
      <c r="I1274" s="3517">
        <f t="shared" si="203"/>
        <v>1</v>
      </c>
      <c r="J1274" s="667"/>
      <c r="K1274" s="3517">
        <f t="shared" si="204"/>
        <v>1</v>
      </c>
      <c r="L1274" s="667"/>
      <c r="M1274" s="3517">
        <f t="shared" si="205"/>
        <v>1</v>
      </c>
      <c r="N1274" s="667"/>
      <c r="O1274" s="3517">
        <f t="shared" si="206"/>
        <v>1</v>
      </c>
      <c r="P1274" s="667" t="s">
        <v>3709</v>
      </c>
      <c r="Q1274" s="3517">
        <f t="shared" si="207"/>
        <v>1.03</v>
      </c>
      <c r="R1274" s="3518">
        <f t="shared" ca="1" si="208"/>
        <v>14616</v>
      </c>
      <c r="S1274" s="955">
        <f t="shared" ca="1" si="209"/>
        <v>56</v>
      </c>
    </row>
    <row r="1275" spans="1:19">
      <c r="A1275" s="3520" t="str">
        <f>面积表!D1270</f>
        <v>2118</v>
      </c>
      <c r="B1275" s="54">
        <f>面积表!E1270</f>
        <v>41.99</v>
      </c>
      <c r="C1275" s="3517">
        <f t="shared" si="200"/>
        <v>1</v>
      </c>
      <c r="D1275" s="2806" t="s">
        <v>4020</v>
      </c>
      <c r="E1275" s="3517">
        <f t="shared" si="201"/>
        <v>1</v>
      </c>
      <c r="F1275" s="667" t="s">
        <v>21</v>
      </c>
      <c r="G1275" s="3517">
        <f t="shared" si="202"/>
        <v>1</v>
      </c>
      <c r="H1275" s="667">
        <v>3</v>
      </c>
      <c r="I1275" s="3517">
        <f t="shared" si="203"/>
        <v>1</v>
      </c>
      <c r="J1275" s="667"/>
      <c r="K1275" s="3517">
        <f t="shared" si="204"/>
        <v>1</v>
      </c>
      <c r="L1275" s="667"/>
      <c r="M1275" s="3517">
        <f t="shared" si="205"/>
        <v>1</v>
      </c>
      <c r="N1275" s="667"/>
      <c r="O1275" s="3517">
        <f t="shared" si="206"/>
        <v>1</v>
      </c>
      <c r="P1275" s="667" t="s">
        <v>3709</v>
      </c>
      <c r="Q1275" s="3517">
        <f t="shared" si="207"/>
        <v>1.03</v>
      </c>
      <c r="R1275" s="3518">
        <f t="shared" ca="1" si="208"/>
        <v>14616</v>
      </c>
      <c r="S1275" s="955">
        <f t="shared" ca="1" si="209"/>
        <v>61</v>
      </c>
    </row>
    <row r="1276" spans="1:19">
      <c r="A1276" s="3520" t="str">
        <f>面积表!D1271</f>
        <v>2119</v>
      </c>
      <c r="B1276" s="54">
        <f>面积表!E1271</f>
        <v>44.72</v>
      </c>
      <c r="C1276" s="3517">
        <f t="shared" si="200"/>
        <v>1</v>
      </c>
      <c r="D1276" s="2806" t="s">
        <v>4020</v>
      </c>
      <c r="E1276" s="3517">
        <f t="shared" si="201"/>
        <v>1</v>
      </c>
      <c r="F1276" s="667" t="s">
        <v>21</v>
      </c>
      <c r="G1276" s="3517">
        <f t="shared" si="202"/>
        <v>1</v>
      </c>
      <c r="H1276" s="667">
        <v>3</v>
      </c>
      <c r="I1276" s="3517">
        <f t="shared" si="203"/>
        <v>1</v>
      </c>
      <c r="J1276" s="667"/>
      <c r="K1276" s="3517">
        <f t="shared" si="204"/>
        <v>1</v>
      </c>
      <c r="L1276" s="667"/>
      <c r="M1276" s="3517">
        <f t="shared" si="205"/>
        <v>1</v>
      </c>
      <c r="N1276" s="667"/>
      <c r="O1276" s="3517">
        <f t="shared" si="206"/>
        <v>1</v>
      </c>
      <c r="P1276" s="667" t="s">
        <v>3709</v>
      </c>
      <c r="Q1276" s="3517">
        <f t="shared" si="207"/>
        <v>1.03</v>
      </c>
      <c r="R1276" s="3518">
        <f t="shared" ca="1" si="208"/>
        <v>14616</v>
      </c>
      <c r="S1276" s="955">
        <f t="shared" ca="1" si="209"/>
        <v>65</v>
      </c>
    </row>
    <row r="1277" spans="1:19">
      <c r="A1277" s="3520" t="str">
        <f>面积表!D1272</f>
        <v>2120</v>
      </c>
      <c r="B1277" s="54">
        <f>面积表!E1272</f>
        <v>46.83</v>
      </c>
      <c r="C1277" s="3517">
        <f t="shared" si="200"/>
        <v>1</v>
      </c>
      <c r="D1277" s="2806" t="s">
        <v>4020</v>
      </c>
      <c r="E1277" s="3517">
        <f t="shared" si="201"/>
        <v>1</v>
      </c>
      <c r="F1277" s="667" t="s">
        <v>21</v>
      </c>
      <c r="G1277" s="3517">
        <f t="shared" si="202"/>
        <v>1</v>
      </c>
      <c r="H1277" s="667">
        <v>3</v>
      </c>
      <c r="I1277" s="3517">
        <f t="shared" si="203"/>
        <v>1</v>
      </c>
      <c r="J1277" s="667"/>
      <c r="K1277" s="3517">
        <f t="shared" si="204"/>
        <v>1</v>
      </c>
      <c r="L1277" s="667"/>
      <c r="M1277" s="3517">
        <f t="shared" si="205"/>
        <v>1</v>
      </c>
      <c r="N1277" s="667"/>
      <c r="O1277" s="3517">
        <f t="shared" si="206"/>
        <v>1</v>
      </c>
      <c r="P1277" s="667" t="s">
        <v>3709</v>
      </c>
      <c r="Q1277" s="3517">
        <f t="shared" si="207"/>
        <v>1.03</v>
      </c>
      <c r="R1277" s="3518">
        <f t="shared" ca="1" si="208"/>
        <v>14616</v>
      </c>
      <c r="S1277" s="955">
        <f t="shared" ca="1" si="209"/>
        <v>68</v>
      </c>
    </row>
    <row r="1278" spans="1:19">
      <c r="A1278" s="3520" t="str">
        <f>面积表!D1273</f>
        <v>2121</v>
      </c>
      <c r="B1278" s="54">
        <f>面积表!E1273</f>
        <v>48.33</v>
      </c>
      <c r="C1278" s="3517">
        <f t="shared" si="200"/>
        <v>1</v>
      </c>
      <c r="D1278" s="2806" t="s">
        <v>4020</v>
      </c>
      <c r="E1278" s="3517">
        <f t="shared" si="201"/>
        <v>1</v>
      </c>
      <c r="F1278" s="667" t="s">
        <v>21</v>
      </c>
      <c r="G1278" s="3517">
        <f t="shared" si="202"/>
        <v>1</v>
      </c>
      <c r="H1278" s="667">
        <v>3</v>
      </c>
      <c r="I1278" s="3517">
        <f t="shared" si="203"/>
        <v>1</v>
      </c>
      <c r="J1278" s="667"/>
      <c r="K1278" s="3517">
        <f t="shared" si="204"/>
        <v>1</v>
      </c>
      <c r="L1278" s="667"/>
      <c r="M1278" s="3517">
        <f t="shared" si="205"/>
        <v>1</v>
      </c>
      <c r="N1278" s="667"/>
      <c r="O1278" s="3517">
        <f t="shared" si="206"/>
        <v>1</v>
      </c>
      <c r="P1278" s="667" t="s">
        <v>3709</v>
      </c>
      <c r="Q1278" s="3517">
        <f t="shared" si="207"/>
        <v>1.03</v>
      </c>
      <c r="R1278" s="3518">
        <f t="shared" ca="1" si="208"/>
        <v>14616</v>
      </c>
      <c r="S1278" s="955">
        <f t="shared" ca="1" si="209"/>
        <v>71</v>
      </c>
    </row>
    <row r="1279" spans="1:19">
      <c r="A1279" s="3520" t="str">
        <f>面积表!D1274</f>
        <v>2122</v>
      </c>
      <c r="B1279" s="54">
        <f>面积表!E1274</f>
        <v>49.3</v>
      </c>
      <c r="C1279" s="3517">
        <f t="shared" si="200"/>
        <v>1</v>
      </c>
      <c r="D1279" s="2806" t="s">
        <v>4020</v>
      </c>
      <c r="E1279" s="3517">
        <f t="shared" si="201"/>
        <v>1</v>
      </c>
      <c r="F1279" s="667" t="s">
        <v>21</v>
      </c>
      <c r="G1279" s="3517">
        <f t="shared" si="202"/>
        <v>1</v>
      </c>
      <c r="H1279" s="667">
        <v>3</v>
      </c>
      <c r="I1279" s="3517">
        <f t="shared" si="203"/>
        <v>1</v>
      </c>
      <c r="J1279" s="667"/>
      <c r="K1279" s="3517">
        <f t="shared" si="204"/>
        <v>1</v>
      </c>
      <c r="L1279" s="667"/>
      <c r="M1279" s="3517">
        <f t="shared" si="205"/>
        <v>1</v>
      </c>
      <c r="N1279" s="667"/>
      <c r="O1279" s="3517">
        <f t="shared" si="206"/>
        <v>1</v>
      </c>
      <c r="P1279" s="667" t="s">
        <v>3709</v>
      </c>
      <c r="Q1279" s="3517">
        <f t="shared" si="207"/>
        <v>1.03</v>
      </c>
      <c r="R1279" s="3518">
        <f t="shared" ca="1" si="208"/>
        <v>14616</v>
      </c>
      <c r="S1279" s="955">
        <f t="shared" ca="1" si="209"/>
        <v>72</v>
      </c>
    </row>
    <row r="1280" spans="1:19">
      <c r="A1280" s="3520" t="str">
        <f>面积表!D1275</f>
        <v>2123</v>
      </c>
      <c r="B1280" s="54">
        <f>面积表!E1275</f>
        <v>49.59</v>
      </c>
      <c r="C1280" s="3517">
        <f t="shared" si="200"/>
        <v>1</v>
      </c>
      <c r="D1280" s="2806" t="s">
        <v>4020</v>
      </c>
      <c r="E1280" s="3517">
        <f t="shared" si="201"/>
        <v>1</v>
      </c>
      <c r="F1280" s="667" t="s">
        <v>21</v>
      </c>
      <c r="G1280" s="3517">
        <f t="shared" si="202"/>
        <v>1</v>
      </c>
      <c r="H1280" s="667">
        <v>3</v>
      </c>
      <c r="I1280" s="3517">
        <f t="shared" si="203"/>
        <v>1</v>
      </c>
      <c r="J1280" s="667"/>
      <c r="K1280" s="3517">
        <f t="shared" si="204"/>
        <v>1</v>
      </c>
      <c r="L1280" s="667"/>
      <c r="M1280" s="3517">
        <f t="shared" si="205"/>
        <v>1</v>
      </c>
      <c r="N1280" s="667"/>
      <c r="O1280" s="3517">
        <f t="shared" si="206"/>
        <v>1</v>
      </c>
      <c r="P1280" s="667" t="s">
        <v>3709</v>
      </c>
      <c r="Q1280" s="3517">
        <f t="shared" si="207"/>
        <v>1.03</v>
      </c>
      <c r="R1280" s="3518">
        <f t="shared" ca="1" si="208"/>
        <v>14616</v>
      </c>
      <c r="S1280" s="955">
        <f t="shared" ca="1" si="209"/>
        <v>72</v>
      </c>
    </row>
    <row r="1281" spans="1:19">
      <c r="A1281" s="3520" t="str">
        <f>面积表!D1276</f>
        <v>2124</v>
      </c>
      <c r="B1281" s="54">
        <f>面积表!E1276</f>
        <v>49.28</v>
      </c>
      <c r="C1281" s="3517">
        <f t="shared" si="200"/>
        <v>1</v>
      </c>
      <c r="D1281" s="2806" t="s">
        <v>4020</v>
      </c>
      <c r="E1281" s="3517">
        <f t="shared" si="201"/>
        <v>1</v>
      </c>
      <c r="F1281" s="667" t="s">
        <v>21</v>
      </c>
      <c r="G1281" s="3517">
        <f t="shared" si="202"/>
        <v>1</v>
      </c>
      <c r="H1281" s="667">
        <v>3</v>
      </c>
      <c r="I1281" s="3517">
        <f t="shared" si="203"/>
        <v>1</v>
      </c>
      <c r="J1281" s="667"/>
      <c r="K1281" s="3517">
        <f t="shared" si="204"/>
        <v>1</v>
      </c>
      <c r="L1281" s="667"/>
      <c r="M1281" s="3517">
        <f t="shared" si="205"/>
        <v>1</v>
      </c>
      <c r="N1281" s="667"/>
      <c r="O1281" s="3517">
        <f t="shared" si="206"/>
        <v>1</v>
      </c>
      <c r="P1281" s="667" t="s">
        <v>3709</v>
      </c>
      <c r="Q1281" s="3517">
        <f t="shared" si="207"/>
        <v>1.03</v>
      </c>
      <c r="R1281" s="3518">
        <f t="shared" ca="1" si="208"/>
        <v>14616</v>
      </c>
      <c r="S1281" s="955">
        <f t="shared" ca="1" si="209"/>
        <v>72</v>
      </c>
    </row>
    <row r="1282" spans="1:19">
      <c r="A1282" s="3520" t="str">
        <f>面积表!D1277</f>
        <v>2125</v>
      </c>
      <c r="B1282" s="54">
        <f>面积表!E1277</f>
        <v>48.41</v>
      </c>
      <c r="C1282" s="3517">
        <f t="shared" si="200"/>
        <v>1</v>
      </c>
      <c r="D1282" s="2806" t="s">
        <v>4020</v>
      </c>
      <c r="E1282" s="3517">
        <f t="shared" si="201"/>
        <v>1</v>
      </c>
      <c r="F1282" s="667" t="s">
        <v>21</v>
      </c>
      <c r="G1282" s="3517">
        <f t="shared" si="202"/>
        <v>1</v>
      </c>
      <c r="H1282" s="667">
        <v>3</v>
      </c>
      <c r="I1282" s="3517">
        <f t="shared" si="203"/>
        <v>1</v>
      </c>
      <c r="J1282" s="667"/>
      <c r="K1282" s="3517">
        <f t="shared" si="204"/>
        <v>1</v>
      </c>
      <c r="L1282" s="667"/>
      <c r="M1282" s="3517">
        <f t="shared" si="205"/>
        <v>1</v>
      </c>
      <c r="N1282" s="667"/>
      <c r="O1282" s="3517">
        <f t="shared" si="206"/>
        <v>1</v>
      </c>
      <c r="P1282" s="667" t="s">
        <v>3709</v>
      </c>
      <c r="Q1282" s="3517">
        <f t="shared" si="207"/>
        <v>1.03</v>
      </c>
      <c r="R1282" s="3518">
        <f t="shared" ca="1" si="208"/>
        <v>14616</v>
      </c>
      <c r="S1282" s="955">
        <f t="shared" ca="1" si="209"/>
        <v>71</v>
      </c>
    </row>
    <row r="1283" spans="1:19">
      <c r="A1283" s="3520" t="str">
        <f>面积表!D1278</f>
        <v>2126</v>
      </c>
      <c r="B1283" s="54">
        <f>面积表!E1278</f>
        <v>47.44</v>
      </c>
      <c r="C1283" s="3517">
        <f t="shared" si="200"/>
        <v>1</v>
      </c>
      <c r="D1283" s="2806" t="s">
        <v>4020</v>
      </c>
      <c r="E1283" s="3517">
        <f t="shared" si="201"/>
        <v>1</v>
      </c>
      <c r="F1283" s="667" t="s">
        <v>21</v>
      </c>
      <c r="G1283" s="3517">
        <f t="shared" si="202"/>
        <v>1</v>
      </c>
      <c r="H1283" s="667">
        <v>3</v>
      </c>
      <c r="I1283" s="3517">
        <f t="shared" si="203"/>
        <v>1</v>
      </c>
      <c r="J1283" s="667"/>
      <c r="K1283" s="3517">
        <f t="shared" si="204"/>
        <v>1</v>
      </c>
      <c r="L1283" s="667"/>
      <c r="M1283" s="3517">
        <f t="shared" si="205"/>
        <v>1</v>
      </c>
      <c r="N1283" s="667"/>
      <c r="O1283" s="3517">
        <f t="shared" si="206"/>
        <v>1</v>
      </c>
      <c r="P1283" s="667" t="s">
        <v>3709</v>
      </c>
      <c r="Q1283" s="3517">
        <f t="shared" si="207"/>
        <v>1.03</v>
      </c>
      <c r="R1283" s="3518">
        <f t="shared" ca="1" si="208"/>
        <v>14616</v>
      </c>
      <c r="S1283" s="955">
        <f t="shared" ca="1" si="209"/>
        <v>69</v>
      </c>
    </row>
    <row r="1284" spans="1:19">
      <c r="A1284" s="3520" t="str">
        <f>面积表!D1279</f>
        <v>2201</v>
      </c>
      <c r="B1284" s="54">
        <f>面积表!E1279</f>
        <v>52.2</v>
      </c>
      <c r="C1284" s="3517">
        <f t="shared" si="200"/>
        <v>1</v>
      </c>
      <c r="D1284" s="2806" t="s">
        <v>4020</v>
      </c>
      <c r="E1284" s="3517">
        <f t="shared" si="201"/>
        <v>1</v>
      </c>
      <c r="F1284" s="667" t="s">
        <v>21</v>
      </c>
      <c r="G1284" s="3517">
        <f t="shared" si="202"/>
        <v>1</v>
      </c>
      <c r="H1284" s="667">
        <v>3</v>
      </c>
      <c r="I1284" s="3517">
        <f t="shared" si="203"/>
        <v>1</v>
      </c>
      <c r="J1284" s="667"/>
      <c r="K1284" s="3517">
        <f t="shared" si="204"/>
        <v>1</v>
      </c>
      <c r="L1284" s="667"/>
      <c r="M1284" s="3517">
        <f t="shared" si="205"/>
        <v>1</v>
      </c>
      <c r="N1284" s="667"/>
      <c r="O1284" s="3517">
        <f t="shared" si="206"/>
        <v>1</v>
      </c>
      <c r="P1284" s="667" t="s">
        <v>3709</v>
      </c>
      <c r="Q1284" s="3517">
        <f t="shared" si="207"/>
        <v>1.03</v>
      </c>
      <c r="R1284" s="3518">
        <f t="shared" ca="1" si="208"/>
        <v>14616</v>
      </c>
      <c r="S1284" s="955">
        <f t="shared" ca="1" si="209"/>
        <v>76</v>
      </c>
    </row>
    <row r="1285" spans="1:19">
      <c r="A1285" s="3520" t="str">
        <f>面积表!D1280</f>
        <v>2202</v>
      </c>
      <c r="B1285" s="54">
        <f>面积表!E1280</f>
        <v>50.33</v>
      </c>
      <c r="C1285" s="3517">
        <f t="shared" si="200"/>
        <v>1</v>
      </c>
      <c r="D1285" s="2806" t="s">
        <v>4020</v>
      </c>
      <c r="E1285" s="3517">
        <f t="shared" si="201"/>
        <v>1</v>
      </c>
      <c r="F1285" s="667" t="s">
        <v>21</v>
      </c>
      <c r="G1285" s="3517">
        <f t="shared" si="202"/>
        <v>1</v>
      </c>
      <c r="H1285" s="667">
        <v>3</v>
      </c>
      <c r="I1285" s="3517">
        <f t="shared" si="203"/>
        <v>1</v>
      </c>
      <c r="J1285" s="667"/>
      <c r="K1285" s="3517">
        <f t="shared" si="204"/>
        <v>1</v>
      </c>
      <c r="L1285" s="667"/>
      <c r="M1285" s="3517">
        <f t="shared" si="205"/>
        <v>1</v>
      </c>
      <c r="N1285" s="667"/>
      <c r="O1285" s="3517">
        <f t="shared" si="206"/>
        <v>1</v>
      </c>
      <c r="P1285" s="667" t="s">
        <v>3709</v>
      </c>
      <c r="Q1285" s="3517">
        <f t="shared" si="207"/>
        <v>1.03</v>
      </c>
      <c r="R1285" s="3518">
        <f t="shared" ca="1" si="208"/>
        <v>14616</v>
      </c>
      <c r="S1285" s="955">
        <f t="shared" ca="1" si="209"/>
        <v>74</v>
      </c>
    </row>
    <row r="1286" spans="1:19">
      <c r="A1286" s="3520" t="str">
        <f>面积表!D1281</f>
        <v>2203</v>
      </c>
      <c r="B1286" s="54">
        <f>面积表!E1281</f>
        <v>50.33</v>
      </c>
      <c r="C1286" s="3517">
        <f t="shared" si="200"/>
        <v>1</v>
      </c>
      <c r="D1286" s="2806" t="s">
        <v>4020</v>
      </c>
      <c r="E1286" s="3517">
        <f t="shared" si="201"/>
        <v>1</v>
      </c>
      <c r="F1286" s="667" t="s">
        <v>21</v>
      </c>
      <c r="G1286" s="3517">
        <f t="shared" si="202"/>
        <v>1</v>
      </c>
      <c r="H1286" s="667">
        <v>3</v>
      </c>
      <c r="I1286" s="3517">
        <f t="shared" si="203"/>
        <v>1</v>
      </c>
      <c r="J1286" s="667"/>
      <c r="K1286" s="3517">
        <f t="shared" si="204"/>
        <v>1</v>
      </c>
      <c r="L1286" s="667"/>
      <c r="M1286" s="3517">
        <f t="shared" si="205"/>
        <v>1</v>
      </c>
      <c r="N1286" s="667"/>
      <c r="O1286" s="3517">
        <f t="shared" si="206"/>
        <v>1</v>
      </c>
      <c r="P1286" s="667" t="s">
        <v>3709</v>
      </c>
      <c r="Q1286" s="3517">
        <f t="shared" si="207"/>
        <v>1.03</v>
      </c>
      <c r="R1286" s="3518">
        <f t="shared" ca="1" si="208"/>
        <v>14616</v>
      </c>
      <c r="S1286" s="955">
        <f t="shared" ca="1" si="209"/>
        <v>74</v>
      </c>
    </row>
    <row r="1287" spans="1:19">
      <c r="A1287" s="3520" t="str">
        <f>面积表!D1282</f>
        <v>2204</v>
      </c>
      <c r="B1287" s="54">
        <f>面积表!E1282</f>
        <v>50.33</v>
      </c>
      <c r="C1287" s="3517">
        <f t="shared" si="200"/>
        <v>1</v>
      </c>
      <c r="D1287" s="2806" t="s">
        <v>4020</v>
      </c>
      <c r="E1287" s="3517">
        <f t="shared" si="201"/>
        <v>1</v>
      </c>
      <c r="F1287" s="667" t="s">
        <v>21</v>
      </c>
      <c r="G1287" s="3517">
        <f t="shared" si="202"/>
        <v>1</v>
      </c>
      <c r="H1287" s="667">
        <v>3</v>
      </c>
      <c r="I1287" s="3517">
        <f t="shared" si="203"/>
        <v>1</v>
      </c>
      <c r="J1287" s="667"/>
      <c r="K1287" s="3517">
        <f t="shared" si="204"/>
        <v>1</v>
      </c>
      <c r="L1287" s="667"/>
      <c r="M1287" s="3517">
        <f t="shared" si="205"/>
        <v>1</v>
      </c>
      <c r="N1287" s="667"/>
      <c r="O1287" s="3517">
        <f t="shared" si="206"/>
        <v>1</v>
      </c>
      <c r="P1287" s="667" t="s">
        <v>3709</v>
      </c>
      <c r="Q1287" s="3517">
        <f t="shared" si="207"/>
        <v>1.03</v>
      </c>
      <c r="R1287" s="3518">
        <f t="shared" ca="1" si="208"/>
        <v>14616</v>
      </c>
      <c r="S1287" s="955">
        <f t="shared" ca="1" si="209"/>
        <v>74</v>
      </c>
    </row>
    <row r="1288" spans="1:19">
      <c r="A1288" s="3520" t="str">
        <f>面积表!D1283</f>
        <v>2205</v>
      </c>
      <c r="B1288" s="54">
        <f>面积表!E1283</f>
        <v>50.33</v>
      </c>
      <c r="C1288" s="3517">
        <f t="shared" si="200"/>
        <v>1</v>
      </c>
      <c r="D1288" s="2806" t="s">
        <v>4020</v>
      </c>
      <c r="E1288" s="3517">
        <f t="shared" si="201"/>
        <v>1</v>
      </c>
      <c r="F1288" s="667" t="s">
        <v>21</v>
      </c>
      <c r="G1288" s="3517">
        <f t="shared" si="202"/>
        <v>1</v>
      </c>
      <c r="H1288" s="667">
        <v>3</v>
      </c>
      <c r="I1288" s="3517">
        <f t="shared" si="203"/>
        <v>1</v>
      </c>
      <c r="J1288" s="667"/>
      <c r="K1288" s="3517">
        <f t="shared" si="204"/>
        <v>1</v>
      </c>
      <c r="L1288" s="667"/>
      <c r="M1288" s="3517">
        <f t="shared" si="205"/>
        <v>1</v>
      </c>
      <c r="N1288" s="667"/>
      <c r="O1288" s="3517">
        <f t="shared" si="206"/>
        <v>1</v>
      </c>
      <c r="P1288" s="667" t="s">
        <v>3709</v>
      </c>
      <c r="Q1288" s="3517">
        <f t="shared" si="207"/>
        <v>1.03</v>
      </c>
      <c r="R1288" s="3518">
        <f t="shared" ca="1" si="208"/>
        <v>14616</v>
      </c>
      <c r="S1288" s="955">
        <f t="shared" ca="1" si="209"/>
        <v>74</v>
      </c>
    </row>
    <row r="1289" spans="1:19">
      <c r="A1289" s="3520" t="str">
        <f>面积表!D1284</f>
        <v>2206</v>
      </c>
      <c r="B1289" s="54">
        <f>面积表!E1284</f>
        <v>50.33</v>
      </c>
      <c r="C1289" s="3517">
        <f t="shared" si="200"/>
        <v>1</v>
      </c>
      <c r="D1289" s="2806" t="s">
        <v>4020</v>
      </c>
      <c r="E1289" s="3517">
        <f t="shared" si="201"/>
        <v>1</v>
      </c>
      <c r="F1289" s="667" t="s">
        <v>21</v>
      </c>
      <c r="G1289" s="3517">
        <f t="shared" si="202"/>
        <v>1</v>
      </c>
      <c r="H1289" s="667">
        <v>3</v>
      </c>
      <c r="I1289" s="3517">
        <f t="shared" si="203"/>
        <v>1</v>
      </c>
      <c r="J1289" s="667"/>
      <c r="K1289" s="3517">
        <f t="shared" si="204"/>
        <v>1</v>
      </c>
      <c r="L1289" s="667"/>
      <c r="M1289" s="3517">
        <f t="shared" si="205"/>
        <v>1</v>
      </c>
      <c r="N1289" s="667"/>
      <c r="O1289" s="3517">
        <f t="shared" si="206"/>
        <v>1</v>
      </c>
      <c r="P1289" s="667" t="s">
        <v>3709</v>
      </c>
      <c r="Q1289" s="3517">
        <f t="shared" si="207"/>
        <v>1.03</v>
      </c>
      <c r="R1289" s="3518">
        <f t="shared" ca="1" si="208"/>
        <v>14616</v>
      </c>
      <c r="S1289" s="955">
        <f t="shared" ca="1" si="209"/>
        <v>74</v>
      </c>
    </row>
    <row r="1290" spans="1:19">
      <c r="A1290" s="3520" t="str">
        <f>面积表!D1285</f>
        <v>2207</v>
      </c>
      <c r="B1290" s="54">
        <f>面积表!E1285</f>
        <v>50.33</v>
      </c>
      <c r="C1290" s="3517">
        <f t="shared" si="200"/>
        <v>1</v>
      </c>
      <c r="D1290" s="2806" t="s">
        <v>4020</v>
      </c>
      <c r="E1290" s="3517">
        <f t="shared" si="201"/>
        <v>1</v>
      </c>
      <c r="F1290" s="667" t="s">
        <v>21</v>
      </c>
      <c r="G1290" s="3517">
        <f t="shared" si="202"/>
        <v>1</v>
      </c>
      <c r="H1290" s="667">
        <v>3</v>
      </c>
      <c r="I1290" s="3517">
        <f t="shared" si="203"/>
        <v>1</v>
      </c>
      <c r="J1290" s="667"/>
      <c r="K1290" s="3517">
        <f t="shared" si="204"/>
        <v>1</v>
      </c>
      <c r="L1290" s="667"/>
      <c r="M1290" s="3517">
        <f t="shared" si="205"/>
        <v>1</v>
      </c>
      <c r="N1290" s="667"/>
      <c r="O1290" s="3517">
        <f t="shared" si="206"/>
        <v>1</v>
      </c>
      <c r="P1290" s="667" t="s">
        <v>3709</v>
      </c>
      <c r="Q1290" s="3517">
        <f t="shared" si="207"/>
        <v>1.03</v>
      </c>
      <c r="R1290" s="3518">
        <f t="shared" ca="1" si="208"/>
        <v>14616</v>
      </c>
      <c r="S1290" s="955">
        <f t="shared" ca="1" si="209"/>
        <v>74</v>
      </c>
    </row>
    <row r="1291" spans="1:19">
      <c r="A1291" s="3520" t="str">
        <f>面积表!D1286</f>
        <v>2208</v>
      </c>
      <c r="B1291" s="54">
        <f>面积表!E1286</f>
        <v>50.33</v>
      </c>
      <c r="C1291" s="3517">
        <f t="shared" si="200"/>
        <v>1</v>
      </c>
      <c r="D1291" s="2806" t="s">
        <v>4020</v>
      </c>
      <c r="E1291" s="3517">
        <f t="shared" si="201"/>
        <v>1</v>
      </c>
      <c r="F1291" s="667" t="s">
        <v>21</v>
      </c>
      <c r="G1291" s="3517">
        <f t="shared" si="202"/>
        <v>1</v>
      </c>
      <c r="H1291" s="667">
        <v>3</v>
      </c>
      <c r="I1291" s="3517">
        <f t="shared" si="203"/>
        <v>1</v>
      </c>
      <c r="J1291" s="667"/>
      <c r="K1291" s="3517">
        <f t="shared" si="204"/>
        <v>1</v>
      </c>
      <c r="L1291" s="667"/>
      <c r="M1291" s="3517">
        <f t="shared" si="205"/>
        <v>1</v>
      </c>
      <c r="N1291" s="667"/>
      <c r="O1291" s="3517">
        <f t="shared" si="206"/>
        <v>1</v>
      </c>
      <c r="P1291" s="667" t="s">
        <v>3709</v>
      </c>
      <c r="Q1291" s="3517">
        <f t="shared" si="207"/>
        <v>1.03</v>
      </c>
      <c r="R1291" s="3518">
        <f t="shared" ca="1" si="208"/>
        <v>14616</v>
      </c>
      <c r="S1291" s="955">
        <f t="shared" ca="1" si="209"/>
        <v>74</v>
      </c>
    </row>
    <row r="1292" spans="1:19">
      <c r="A1292" s="3520" t="str">
        <f>面积表!D1287</f>
        <v>2209</v>
      </c>
      <c r="B1292" s="54">
        <f>面积表!E1287</f>
        <v>50.33</v>
      </c>
      <c r="C1292" s="3517">
        <f t="shared" si="200"/>
        <v>1</v>
      </c>
      <c r="D1292" s="2806" t="s">
        <v>4020</v>
      </c>
      <c r="E1292" s="3517">
        <f t="shared" si="201"/>
        <v>1</v>
      </c>
      <c r="F1292" s="667" t="s">
        <v>21</v>
      </c>
      <c r="G1292" s="3517">
        <f t="shared" si="202"/>
        <v>1</v>
      </c>
      <c r="H1292" s="667">
        <v>3</v>
      </c>
      <c r="I1292" s="3517">
        <f t="shared" si="203"/>
        <v>1</v>
      </c>
      <c r="J1292" s="667"/>
      <c r="K1292" s="3517">
        <f t="shared" si="204"/>
        <v>1</v>
      </c>
      <c r="L1292" s="667"/>
      <c r="M1292" s="3517">
        <f t="shared" si="205"/>
        <v>1</v>
      </c>
      <c r="N1292" s="667"/>
      <c r="O1292" s="3517">
        <f t="shared" si="206"/>
        <v>1</v>
      </c>
      <c r="P1292" s="667" t="s">
        <v>3709</v>
      </c>
      <c r="Q1292" s="3517">
        <f t="shared" si="207"/>
        <v>1.03</v>
      </c>
      <c r="R1292" s="3518">
        <f t="shared" ca="1" si="208"/>
        <v>14616</v>
      </c>
      <c r="S1292" s="955">
        <f t="shared" ca="1" si="209"/>
        <v>74</v>
      </c>
    </row>
    <row r="1293" spans="1:19">
      <c r="A1293" s="3520" t="str">
        <f>面积表!D1288</f>
        <v>2210</v>
      </c>
      <c r="B1293" s="54">
        <f>面积表!E1288</f>
        <v>50.33</v>
      </c>
      <c r="C1293" s="3517">
        <f t="shared" ref="C1293:C1353" si="210">IF(B1293="",1,(LOOKUP(B1293,$3:$3,$4:$4)-LOOKUP($B$24,$3:$3,$4:$4)+100)/100)</f>
        <v>1</v>
      </c>
      <c r="D1293" s="2806" t="s">
        <v>4020</v>
      </c>
      <c r="E1293" s="3517">
        <f t="shared" ref="E1293:E1353" si="211">(SUMIF($5:$5,D1293,$6:$6)-SUMIF($5:$5,$D$24,$6:$6)+100)/100</f>
        <v>1</v>
      </c>
      <c r="F1293" s="667" t="s">
        <v>21</v>
      </c>
      <c r="G1293" s="3517">
        <f t="shared" ref="G1293:G1353" si="212">(SUMIF($7:$7,F1293,$8:$8)-SUMIF($7:$7,$F$24,$8:$8)+100)/100</f>
        <v>1</v>
      </c>
      <c r="H1293" s="667">
        <v>3</v>
      </c>
      <c r="I1293" s="3517">
        <f t="shared" ref="I1293:I1353" si="213">(SUMIF($9:$9,H1293,$10:$10)-SUMIF($9:$9,$H$24,$10:$10)+100)/100</f>
        <v>1</v>
      </c>
      <c r="J1293" s="667"/>
      <c r="K1293" s="3517">
        <f t="shared" ref="K1293:K1353" si="214">(SUMIF($11:$11,J1293,$12:$12)-SUMIF($11:$11,$J$24,$12:$12)+100)/100</f>
        <v>1</v>
      </c>
      <c r="L1293" s="667"/>
      <c r="M1293" s="3517">
        <f t="shared" ref="M1293:M1353" si="215">(SUMIF($13:$13,L1293,$14:$14)-SUMIF($13:$13,$L$24,$14:$14)+100)/100</f>
        <v>1</v>
      </c>
      <c r="N1293" s="667"/>
      <c r="O1293" s="3517">
        <f t="shared" ref="O1293:O1353" si="216">(SUMIF($15:$15,N1293,$16:$16)-SUMIF($15:$15,$N$24,$16:$16)+100)/100</f>
        <v>1</v>
      </c>
      <c r="P1293" s="667" t="s">
        <v>3709</v>
      </c>
      <c r="Q1293" s="3517">
        <f t="shared" ref="Q1293:Q1353" si="217">(SUMIF($17:$17,P1293,$18:$18)-SUMIF($17:$17,$P$24,$18:$18)+100)/100</f>
        <v>1.03</v>
      </c>
      <c r="R1293" s="3518">
        <f t="shared" ref="R1293:R1353" ca="1" si="218">IF(B1293="",0,ROUND($R$24*C1293*E1293*G1293*I1293*K1293*M1293*O1293*Q1293,0))</f>
        <v>14616</v>
      </c>
      <c r="S1293" s="955">
        <f t="shared" ref="S1293:S1353" ca="1" si="219">ROUND(R1293*B1293/10000,0)</f>
        <v>74</v>
      </c>
    </row>
    <row r="1294" spans="1:19">
      <c r="A1294" s="3520" t="str">
        <f>面积表!D1289</f>
        <v>2211</v>
      </c>
      <c r="B1294" s="54">
        <f>面积表!E1289</f>
        <v>50.33</v>
      </c>
      <c r="C1294" s="3517">
        <f t="shared" si="210"/>
        <v>1</v>
      </c>
      <c r="D1294" s="2806" t="s">
        <v>4020</v>
      </c>
      <c r="E1294" s="3517">
        <f t="shared" si="211"/>
        <v>1</v>
      </c>
      <c r="F1294" s="667" t="s">
        <v>21</v>
      </c>
      <c r="G1294" s="3517">
        <f t="shared" si="212"/>
        <v>1</v>
      </c>
      <c r="H1294" s="667">
        <v>3</v>
      </c>
      <c r="I1294" s="3517">
        <f t="shared" si="213"/>
        <v>1</v>
      </c>
      <c r="J1294" s="667"/>
      <c r="K1294" s="3517">
        <f t="shared" si="214"/>
        <v>1</v>
      </c>
      <c r="L1294" s="667"/>
      <c r="M1294" s="3517">
        <f t="shared" si="215"/>
        <v>1</v>
      </c>
      <c r="N1294" s="667"/>
      <c r="O1294" s="3517">
        <f t="shared" si="216"/>
        <v>1</v>
      </c>
      <c r="P1294" s="667" t="s">
        <v>3709</v>
      </c>
      <c r="Q1294" s="3517">
        <f t="shared" si="217"/>
        <v>1.03</v>
      </c>
      <c r="R1294" s="3518">
        <f t="shared" ca="1" si="218"/>
        <v>14616</v>
      </c>
      <c r="S1294" s="955">
        <f t="shared" ca="1" si="219"/>
        <v>74</v>
      </c>
    </row>
    <row r="1295" spans="1:19">
      <c r="A1295" s="3520" t="str">
        <f>面积表!D1290</f>
        <v>2212</v>
      </c>
      <c r="B1295" s="54">
        <f>面积表!E1290</f>
        <v>50.33</v>
      </c>
      <c r="C1295" s="3517">
        <f t="shared" si="210"/>
        <v>1</v>
      </c>
      <c r="D1295" s="2806" t="s">
        <v>4020</v>
      </c>
      <c r="E1295" s="3517">
        <f t="shared" si="211"/>
        <v>1</v>
      </c>
      <c r="F1295" s="667" t="s">
        <v>21</v>
      </c>
      <c r="G1295" s="3517">
        <f t="shared" si="212"/>
        <v>1</v>
      </c>
      <c r="H1295" s="667">
        <v>3</v>
      </c>
      <c r="I1295" s="3517">
        <f t="shared" si="213"/>
        <v>1</v>
      </c>
      <c r="J1295" s="667"/>
      <c r="K1295" s="3517">
        <f t="shared" si="214"/>
        <v>1</v>
      </c>
      <c r="L1295" s="667"/>
      <c r="M1295" s="3517">
        <f t="shared" si="215"/>
        <v>1</v>
      </c>
      <c r="N1295" s="667"/>
      <c r="O1295" s="3517">
        <f t="shared" si="216"/>
        <v>1</v>
      </c>
      <c r="P1295" s="667" t="s">
        <v>3709</v>
      </c>
      <c r="Q1295" s="3517">
        <f t="shared" si="217"/>
        <v>1.03</v>
      </c>
      <c r="R1295" s="3518">
        <f t="shared" ca="1" si="218"/>
        <v>14616</v>
      </c>
      <c r="S1295" s="955">
        <f t="shared" ca="1" si="219"/>
        <v>74</v>
      </c>
    </row>
    <row r="1296" spans="1:19">
      <c r="A1296" s="3520" t="str">
        <f>面积表!D1291</f>
        <v>2213</v>
      </c>
      <c r="B1296" s="54">
        <f>面积表!E1291</f>
        <v>50.33</v>
      </c>
      <c r="C1296" s="3517">
        <f t="shared" si="210"/>
        <v>1</v>
      </c>
      <c r="D1296" s="2806" t="s">
        <v>4020</v>
      </c>
      <c r="E1296" s="3517">
        <f t="shared" si="211"/>
        <v>1</v>
      </c>
      <c r="F1296" s="667" t="s">
        <v>21</v>
      </c>
      <c r="G1296" s="3517">
        <f t="shared" si="212"/>
        <v>1</v>
      </c>
      <c r="H1296" s="667">
        <v>3</v>
      </c>
      <c r="I1296" s="3517">
        <f t="shared" si="213"/>
        <v>1</v>
      </c>
      <c r="J1296" s="667"/>
      <c r="K1296" s="3517">
        <f t="shared" si="214"/>
        <v>1</v>
      </c>
      <c r="L1296" s="667"/>
      <c r="M1296" s="3517">
        <f t="shared" si="215"/>
        <v>1</v>
      </c>
      <c r="N1296" s="667"/>
      <c r="O1296" s="3517">
        <f t="shared" si="216"/>
        <v>1</v>
      </c>
      <c r="P1296" s="667" t="s">
        <v>3709</v>
      </c>
      <c r="Q1296" s="3517">
        <f t="shared" si="217"/>
        <v>1.03</v>
      </c>
      <c r="R1296" s="3518">
        <f t="shared" ca="1" si="218"/>
        <v>14616</v>
      </c>
      <c r="S1296" s="955">
        <f t="shared" ca="1" si="219"/>
        <v>74</v>
      </c>
    </row>
    <row r="1297" spans="1:19">
      <c r="A1297" s="3520" t="str">
        <f>面积表!D1292</f>
        <v>2214</v>
      </c>
      <c r="B1297" s="54">
        <f>面积表!E1292</f>
        <v>50.33</v>
      </c>
      <c r="C1297" s="3517">
        <f t="shared" si="210"/>
        <v>1</v>
      </c>
      <c r="D1297" s="2806" t="s">
        <v>4020</v>
      </c>
      <c r="E1297" s="3517">
        <f t="shared" si="211"/>
        <v>1</v>
      </c>
      <c r="F1297" s="667" t="s">
        <v>21</v>
      </c>
      <c r="G1297" s="3517">
        <f t="shared" si="212"/>
        <v>1</v>
      </c>
      <c r="H1297" s="667">
        <v>3</v>
      </c>
      <c r="I1297" s="3517">
        <f t="shared" si="213"/>
        <v>1</v>
      </c>
      <c r="J1297" s="667"/>
      <c r="K1297" s="3517">
        <f t="shared" si="214"/>
        <v>1</v>
      </c>
      <c r="L1297" s="667"/>
      <c r="M1297" s="3517">
        <f t="shared" si="215"/>
        <v>1</v>
      </c>
      <c r="N1297" s="667"/>
      <c r="O1297" s="3517">
        <f t="shared" si="216"/>
        <v>1</v>
      </c>
      <c r="P1297" s="667" t="s">
        <v>3709</v>
      </c>
      <c r="Q1297" s="3517">
        <f t="shared" si="217"/>
        <v>1.03</v>
      </c>
      <c r="R1297" s="3518">
        <f t="shared" ca="1" si="218"/>
        <v>14616</v>
      </c>
      <c r="S1297" s="955">
        <f t="shared" ca="1" si="219"/>
        <v>74</v>
      </c>
    </row>
    <row r="1298" spans="1:19">
      <c r="A1298" s="3520" t="str">
        <f>面积表!D1293</f>
        <v>2215</v>
      </c>
      <c r="B1298" s="54">
        <f>面积表!E1293</f>
        <v>50.33</v>
      </c>
      <c r="C1298" s="3517">
        <f t="shared" si="210"/>
        <v>1</v>
      </c>
      <c r="D1298" s="2806" t="s">
        <v>4020</v>
      </c>
      <c r="E1298" s="3517">
        <f t="shared" si="211"/>
        <v>1</v>
      </c>
      <c r="F1298" s="667" t="s">
        <v>21</v>
      </c>
      <c r="G1298" s="3517">
        <f t="shared" si="212"/>
        <v>1</v>
      </c>
      <c r="H1298" s="667">
        <v>3</v>
      </c>
      <c r="I1298" s="3517">
        <f t="shared" si="213"/>
        <v>1</v>
      </c>
      <c r="J1298" s="667"/>
      <c r="K1298" s="3517">
        <f t="shared" si="214"/>
        <v>1</v>
      </c>
      <c r="L1298" s="667"/>
      <c r="M1298" s="3517">
        <f t="shared" si="215"/>
        <v>1</v>
      </c>
      <c r="N1298" s="667"/>
      <c r="O1298" s="3517">
        <f t="shared" si="216"/>
        <v>1</v>
      </c>
      <c r="P1298" s="667" t="s">
        <v>3709</v>
      </c>
      <c r="Q1298" s="3517">
        <f t="shared" si="217"/>
        <v>1.03</v>
      </c>
      <c r="R1298" s="3518">
        <f t="shared" ca="1" si="218"/>
        <v>14616</v>
      </c>
      <c r="S1298" s="955">
        <f t="shared" ca="1" si="219"/>
        <v>74</v>
      </c>
    </row>
    <row r="1299" spans="1:19">
      <c r="A1299" s="3520" t="str">
        <f>面积表!D1294</f>
        <v>2216</v>
      </c>
      <c r="B1299" s="54">
        <f>面积表!E1294</f>
        <v>69.77</v>
      </c>
      <c r="C1299" s="3517">
        <f t="shared" si="210"/>
        <v>1.01</v>
      </c>
      <c r="D1299" s="2806" t="s">
        <v>4020</v>
      </c>
      <c r="E1299" s="3517">
        <f t="shared" si="211"/>
        <v>1</v>
      </c>
      <c r="F1299" s="667" t="s">
        <v>21</v>
      </c>
      <c r="G1299" s="3517">
        <f t="shared" si="212"/>
        <v>1</v>
      </c>
      <c r="H1299" s="667">
        <v>3</v>
      </c>
      <c r="I1299" s="3517">
        <f t="shared" si="213"/>
        <v>1</v>
      </c>
      <c r="J1299" s="667"/>
      <c r="K1299" s="3517">
        <f t="shared" si="214"/>
        <v>1</v>
      </c>
      <c r="L1299" s="667"/>
      <c r="M1299" s="3517">
        <f t="shared" si="215"/>
        <v>1</v>
      </c>
      <c r="N1299" s="667"/>
      <c r="O1299" s="3517">
        <f t="shared" si="216"/>
        <v>1</v>
      </c>
      <c r="P1299" s="667" t="s">
        <v>3709</v>
      </c>
      <c r="Q1299" s="3517">
        <f t="shared" si="217"/>
        <v>1.03</v>
      </c>
      <c r="R1299" s="3518">
        <f t="shared" ca="1" si="218"/>
        <v>14762</v>
      </c>
      <c r="S1299" s="955">
        <f t="shared" ca="1" si="219"/>
        <v>103</v>
      </c>
    </row>
    <row r="1300" spans="1:19">
      <c r="A1300" s="3520" t="str">
        <f>面积表!D1295</f>
        <v>2217</v>
      </c>
      <c r="B1300" s="54">
        <f>面积表!E1295</f>
        <v>38.65</v>
      </c>
      <c r="C1300" s="3517">
        <f t="shared" si="210"/>
        <v>1</v>
      </c>
      <c r="D1300" s="2806" t="s">
        <v>4020</v>
      </c>
      <c r="E1300" s="3517">
        <f t="shared" si="211"/>
        <v>1</v>
      </c>
      <c r="F1300" s="667" t="s">
        <v>21</v>
      </c>
      <c r="G1300" s="3517">
        <f t="shared" si="212"/>
        <v>1</v>
      </c>
      <c r="H1300" s="667">
        <v>3</v>
      </c>
      <c r="I1300" s="3517">
        <f t="shared" si="213"/>
        <v>1</v>
      </c>
      <c r="J1300" s="667"/>
      <c r="K1300" s="3517">
        <f t="shared" si="214"/>
        <v>1</v>
      </c>
      <c r="L1300" s="667"/>
      <c r="M1300" s="3517">
        <f t="shared" si="215"/>
        <v>1</v>
      </c>
      <c r="N1300" s="667"/>
      <c r="O1300" s="3517">
        <f t="shared" si="216"/>
        <v>1</v>
      </c>
      <c r="P1300" s="667" t="s">
        <v>3709</v>
      </c>
      <c r="Q1300" s="3517">
        <f t="shared" si="217"/>
        <v>1.03</v>
      </c>
      <c r="R1300" s="3518">
        <f t="shared" ca="1" si="218"/>
        <v>14616</v>
      </c>
      <c r="S1300" s="955">
        <f t="shared" ca="1" si="219"/>
        <v>56</v>
      </c>
    </row>
    <row r="1301" spans="1:19">
      <c r="A1301" s="3520" t="str">
        <f>面积表!D1296</f>
        <v>2218</v>
      </c>
      <c r="B1301" s="54">
        <f>面积表!E1296</f>
        <v>41.99</v>
      </c>
      <c r="C1301" s="3517">
        <f t="shared" si="210"/>
        <v>1</v>
      </c>
      <c r="D1301" s="2806" t="s">
        <v>4020</v>
      </c>
      <c r="E1301" s="3517">
        <f t="shared" si="211"/>
        <v>1</v>
      </c>
      <c r="F1301" s="667" t="s">
        <v>21</v>
      </c>
      <c r="G1301" s="3517">
        <f t="shared" si="212"/>
        <v>1</v>
      </c>
      <c r="H1301" s="667">
        <v>3</v>
      </c>
      <c r="I1301" s="3517">
        <f t="shared" si="213"/>
        <v>1</v>
      </c>
      <c r="J1301" s="667"/>
      <c r="K1301" s="3517">
        <f t="shared" si="214"/>
        <v>1</v>
      </c>
      <c r="L1301" s="667"/>
      <c r="M1301" s="3517">
        <f t="shared" si="215"/>
        <v>1</v>
      </c>
      <c r="N1301" s="667"/>
      <c r="O1301" s="3517">
        <f t="shared" si="216"/>
        <v>1</v>
      </c>
      <c r="P1301" s="667" t="s">
        <v>3709</v>
      </c>
      <c r="Q1301" s="3517">
        <f t="shared" si="217"/>
        <v>1.03</v>
      </c>
      <c r="R1301" s="3518">
        <f t="shared" ca="1" si="218"/>
        <v>14616</v>
      </c>
      <c r="S1301" s="955">
        <f t="shared" ca="1" si="219"/>
        <v>61</v>
      </c>
    </row>
    <row r="1302" spans="1:19">
      <c r="A1302" s="3520" t="str">
        <f>面积表!D1297</f>
        <v>2219</v>
      </c>
      <c r="B1302" s="54">
        <f>面积表!E1297</f>
        <v>44.72</v>
      </c>
      <c r="C1302" s="3517">
        <f t="shared" si="210"/>
        <v>1</v>
      </c>
      <c r="D1302" s="2806" t="s">
        <v>4020</v>
      </c>
      <c r="E1302" s="3517">
        <f t="shared" si="211"/>
        <v>1</v>
      </c>
      <c r="F1302" s="667" t="s">
        <v>21</v>
      </c>
      <c r="G1302" s="3517">
        <f t="shared" si="212"/>
        <v>1</v>
      </c>
      <c r="H1302" s="667">
        <v>3</v>
      </c>
      <c r="I1302" s="3517">
        <f t="shared" si="213"/>
        <v>1</v>
      </c>
      <c r="J1302" s="667"/>
      <c r="K1302" s="3517">
        <f t="shared" si="214"/>
        <v>1</v>
      </c>
      <c r="L1302" s="667"/>
      <c r="M1302" s="3517">
        <f t="shared" si="215"/>
        <v>1</v>
      </c>
      <c r="N1302" s="667"/>
      <c r="O1302" s="3517">
        <f t="shared" si="216"/>
        <v>1</v>
      </c>
      <c r="P1302" s="667" t="s">
        <v>3709</v>
      </c>
      <c r="Q1302" s="3517">
        <f t="shared" si="217"/>
        <v>1.03</v>
      </c>
      <c r="R1302" s="3518">
        <f t="shared" ca="1" si="218"/>
        <v>14616</v>
      </c>
      <c r="S1302" s="955">
        <f t="shared" ca="1" si="219"/>
        <v>65</v>
      </c>
    </row>
    <row r="1303" spans="1:19">
      <c r="A1303" s="3520" t="str">
        <f>面积表!D1298</f>
        <v>2220</v>
      </c>
      <c r="B1303" s="54">
        <f>面积表!E1298</f>
        <v>46.83</v>
      </c>
      <c r="C1303" s="3517">
        <f t="shared" si="210"/>
        <v>1</v>
      </c>
      <c r="D1303" s="2806" t="s">
        <v>4020</v>
      </c>
      <c r="E1303" s="3517">
        <f t="shared" si="211"/>
        <v>1</v>
      </c>
      <c r="F1303" s="667" t="s">
        <v>21</v>
      </c>
      <c r="G1303" s="3517">
        <f t="shared" si="212"/>
        <v>1</v>
      </c>
      <c r="H1303" s="667">
        <v>3</v>
      </c>
      <c r="I1303" s="3517">
        <f t="shared" si="213"/>
        <v>1</v>
      </c>
      <c r="J1303" s="667"/>
      <c r="K1303" s="3517">
        <f t="shared" si="214"/>
        <v>1</v>
      </c>
      <c r="L1303" s="667"/>
      <c r="M1303" s="3517">
        <f t="shared" si="215"/>
        <v>1</v>
      </c>
      <c r="N1303" s="667"/>
      <c r="O1303" s="3517">
        <f t="shared" si="216"/>
        <v>1</v>
      </c>
      <c r="P1303" s="667" t="s">
        <v>3709</v>
      </c>
      <c r="Q1303" s="3517">
        <f t="shared" si="217"/>
        <v>1.03</v>
      </c>
      <c r="R1303" s="3518">
        <f t="shared" ca="1" si="218"/>
        <v>14616</v>
      </c>
      <c r="S1303" s="955">
        <f t="shared" ca="1" si="219"/>
        <v>68</v>
      </c>
    </row>
    <row r="1304" spans="1:19">
      <c r="A1304" s="3520" t="str">
        <f>面积表!D1299</f>
        <v>2221</v>
      </c>
      <c r="B1304" s="54">
        <f>面积表!E1299</f>
        <v>48.33</v>
      </c>
      <c r="C1304" s="3517">
        <f t="shared" si="210"/>
        <v>1</v>
      </c>
      <c r="D1304" s="2806" t="s">
        <v>4020</v>
      </c>
      <c r="E1304" s="3517">
        <f t="shared" si="211"/>
        <v>1</v>
      </c>
      <c r="F1304" s="667" t="s">
        <v>21</v>
      </c>
      <c r="G1304" s="3517">
        <f t="shared" si="212"/>
        <v>1</v>
      </c>
      <c r="H1304" s="667">
        <v>3</v>
      </c>
      <c r="I1304" s="3517">
        <f t="shared" si="213"/>
        <v>1</v>
      </c>
      <c r="J1304" s="667"/>
      <c r="K1304" s="3517">
        <f t="shared" si="214"/>
        <v>1</v>
      </c>
      <c r="L1304" s="667"/>
      <c r="M1304" s="3517">
        <f t="shared" si="215"/>
        <v>1</v>
      </c>
      <c r="N1304" s="667"/>
      <c r="O1304" s="3517">
        <f t="shared" si="216"/>
        <v>1</v>
      </c>
      <c r="P1304" s="667" t="s">
        <v>3709</v>
      </c>
      <c r="Q1304" s="3517">
        <f t="shared" si="217"/>
        <v>1.03</v>
      </c>
      <c r="R1304" s="3518">
        <f t="shared" ca="1" si="218"/>
        <v>14616</v>
      </c>
      <c r="S1304" s="955">
        <f t="shared" ca="1" si="219"/>
        <v>71</v>
      </c>
    </row>
    <row r="1305" spans="1:19">
      <c r="A1305" s="3520" t="str">
        <f>面积表!D1300</f>
        <v>2222</v>
      </c>
      <c r="B1305" s="54">
        <f>面积表!E1300</f>
        <v>49.3</v>
      </c>
      <c r="C1305" s="3517">
        <f t="shared" si="210"/>
        <v>1</v>
      </c>
      <c r="D1305" s="2806" t="s">
        <v>4020</v>
      </c>
      <c r="E1305" s="3517">
        <f t="shared" si="211"/>
        <v>1</v>
      </c>
      <c r="F1305" s="667" t="s">
        <v>21</v>
      </c>
      <c r="G1305" s="3517">
        <f t="shared" si="212"/>
        <v>1</v>
      </c>
      <c r="H1305" s="667">
        <v>3</v>
      </c>
      <c r="I1305" s="3517">
        <f t="shared" si="213"/>
        <v>1</v>
      </c>
      <c r="J1305" s="667"/>
      <c r="K1305" s="3517">
        <f t="shared" si="214"/>
        <v>1</v>
      </c>
      <c r="L1305" s="667"/>
      <c r="M1305" s="3517">
        <f t="shared" si="215"/>
        <v>1</v>
      </c>
      <c r="N1305" s="667"/>
      <c r="O1305" s="3517">
        <f t="shared" si="216"/>
        <v>1</v>
      </c>
      <c r="P1305" s="667" t="s">
        <v>3709</v>
      </c>
      <c r="Q1305" s="3517">
        <f t="shared" si="217"/>
        <v>1.03</v>
      </c>
      <c r="R1305" s="3518">
        <f t="shared" ca="1" si="218"/>
        <v>14616</v>
      </c>
      <c r="S1305" s="955">
        <f t="shared" ca="1" si="219"/>
        <v>72</v>
      </c>
    </row>
    <row r="1306" spans="1:19">
      <c r="A1306" s="3520" t="str">
        <f>面积表!D1301</f>
        <v>2223</v>
      </c>
      <c r="B1306" s="54">
        <f>面积表!E1301</f>
        <v>49.59</v>
      </c>
      <c r="C1306" s="3517">
        <f t="shared" si="210"/>
        <v>1</v>
      </c>
      <c r="D1306" s="2806" t="s">
        <v>4020</v>
      </c>
      <c r="E1306" s="3517">
        <f t="shared" si="211"/>
        <v>1</v>
      </c>
      <c r="F1306" s="667" t="s">
        <v>21</v>
      </c>
      <c r="G1306" s="3517">
        <f t="shared" si="212"/>
        <v>1</v>
      </c>
      <c r="H1306" s="667">
        <v>3</v>
      </c>
      <c r="I1306" s="3517">
        <f t="shared" si="213"/>
        <v>1</v>
      </c>
      <c r="J1306" s="667"/>
      <c r="K1306" s="3517">
        <f t="shared" si="214"/>
        <v>1</v>
      </c>
      <c r="L1306" s="667"/>
      <c r="M1306" s="3517">
        <f t="shared" si="215"/>
        <v>1</v>
      </c>
      <c r="N1306" s="667"/>
      <c r="O1306" s="3517">
        <f t="shared" si="216"/>
        <v>1</v>
      </c>
      <c r="P1306" s="667" t="s">
        <v>3709</v>
      </c>
      <c r="Q1306" s="3517">
        <f t="shared" si="217"/>
        <v>1.03</v>
      </c>
      <c r="R1306" s="3518">
        <f t="shared" ca="1" si="218"/>
        <v>14616</v>
      </c>
      <c r="S1306" s="955">
        <f t="shared" ca="1" si="219"/>
        <v>72</v>
      </c>
    </row>
    <row r="1307" spans="1:19">
      <c r="A1307" s="3520" t="str">
        <f>面积表!D1302</f>
        <v>2224</v>
      </c>
      <c r="B1307" s="54">
        <f>面积表!E1302</f>
        <v>49.28</v>
      </c>
      <c r="C1307" s="3517">
        <f t="shared" si="210"/>
        <v>1</v>
      </c>
      <c r="D1307" s="2806" t="s">
        <v>4020</v>
      </c>
      <c r="E1307" s="3517">
        <f t="shared" si="211"/>
        <v>1</v>
      </c>
      <c r="F1307" s="667" t="s">
        <v>21</v>
      </c>
      <c r="G1307" s="3517">
        <f t="shared" si="212"/>
        <v>1</v>
      </c>
      <c r="H1307" s="667">
        <v>3</v>
      </c>
      <c r="I1307" s="3517">
        <f t="shared" si="213"/>
        <v>1</v>
      </c>
      <c r="J1307" s="667"/>
      <c r="K1307" s="3517">
        <f t="shared" si="214"/>
        <v>1</v>
      </c>
      <c r="L1307" s="667"/>
      <c r="M1307" s="3517">
        <f t="shared" si="215"/>
        <v>1</v>
      </c>
      <c r="N1307" s="667"/>
      <c r="O1307" s="3517">
        <f t="shared" si="216"/>
        <v>1</v>
      </c>
      <c r="P1307" s="667" t="s">
        <v>3709</v>
      </c>
      <c r="Q1307" s="3517">
        <f t="shared" si="217"/>
        <v>1.03</v>
      </c>
      <c r="R1307" s="3518">
        <f t="shared" ca="1" si="218"/>
        <v>14616</v>
      </c>
      <c r="S1307" s="955">
        <f t="shared" ca="1" si="219"/>
        <v>72</v>
      </c>
    </row>
    <row r="1308" spans="1:19">
      <c r="A1308" s="3520" t="str">
        <f>面积表!D1303</f>
        <v>2225</v>
      </c>
      <c r="B1308" s="54">
        <f>面积表!E1303</f>
        <v>48.41</v>
      </c>
      <c r="C1308" s="3517">
        <f t="shared" si="210"/>
        <v>1</v>
      </c>
      <c r="D1308" s="2806" t="s">
        <v>4020</v>
      </c>
      <c r="E1308" s="3517">
        <f t="shared" si="211"/>
        <v>1</v>
      </c>
      <c r="F1308" s="667" t="s">
        <v>21</v>
      </c>
      <c r="G1308" s="3517">
        <f t="shared" si="212"/>
        <v>1</v>
      </c>
      <c r="H1308" s="667">
        <v>3</v>
      </c>
      <c r="I1308" s="3517">
        <f t="shared" si="213"/>
        <v>1</v>
      </c>
      <c r="J1308" s="667"/>
      <c r="K1308" s="3517">
        <f t="shared" si="214"/>
        <v>1</v>
      </c>
      <c r="L1308" s="667"/>
      <c r="M1308" s="3517">
        <f t="shared" si="215"/>
        <v>1</v>
      </c>
      <c r="N1308" s="667"/>
      <c r="O1308" s="3517">
        <f t="shared" si="216"/>
        <v>1</v>
      </c>
      <c r="P1308" s="667" t="s">
        <v>3709</v>
      </c>
      <c r="Q1308" s="3517">
        <f t="shared" si="217"/>
        <v>1.03</v>
      </c>
      <c r="R1308" s="3518">
        <f t="shared" ca="1" si="218"/>
        <v>14616</v>
      </c>
      <c r="S1308" s="955">
        <f t="shared" ca="1" si="219"/>
        <v>71</v>
      </c>
    </row>
    <row r="1309" spans="1:19">
      <c r="A1309" s="3520" t="str">
        <f>面积表!D1304</f>
        <v>2226</v>
      </c>
      <c r="B1309" s="54">
        <f>面积表!E1304</f>
        <v>47.44</v>
      </c>
      <c r="C1309" s="3517">
        <f t="shared" si="210"/>
        <v>1</v>
      </c>
      <c r="D1309" s="2806" t="s">
        <v>4020</v>
      </c>
      <c r="E1309" s="3517">
        <f t="shared" si="211"/>
        <v>1</v>
      </c>
      <c r="F1309" s="667" t="s">
        <v>21</v>
      </c>
      <c r="G1309" s="3517">
        <f t="shared" si="212"/>
        <v>1</v>
      </c>
      <c r="H1309" s="667">
        <v>3</v>
      </c>
      <c r="I1309" s="3517">
        <f t="shared" si="213"/>
        <v>1</v>
      </c>
      <c r="J1309" s="667"/>
      <c r="K1309" s="3517">
        <f t="shared" si="214"/>
        <v>1</v>
      </c>
      <c r="L1309" s="667"/>
      <c r="M1309" s="3517">
        <f t="shared" si="215"/>
        <v>1</v>
      </c>
      <c r="N1309" s="667"/>
      <c r="O1309" s="3517">
        <f t="shared" si="216"/>
        <v>1</v>
      </c>
      <c r="P1309" s="667" t="s">
        <v>3709</v>
      </c>
      <c r="Q1309" s="3517">
        <f t="shared" si="217"/>
        <v>1.03</v>
      </c>
      <c r="R1309" s="3518">
        <f t="shared" ca="1" si="218"/>
        <v>14616</v>
      </c>
      <c r="S1309" s="955">
        <f t="shared" ca="1" si="219"/>
        <v>69</v>
      </c>
    </row>
    <row r="1310" spans="1:19">
      <c r="A1310" s="3520" t="str">
        <f>面积表!D1305</f>
        <v>2301</v>
      </c>
      <c r="B1310" s="54">
        <f>面积表!E1305</f>
        <v>52.2</v>
      </c>
      <c r="C1310" s="3517">
        <f t="shared" si="210"/>
        <v>1</v>
      </c>
      <c r="D1310" s="2806" t="s">
        <v>4020</v>
      </c>
      <c r="E1310" s="3517">
        <f t="shared" si="211"/>
        <v>1</v>
      </c>
      <c r="F1310" s="667" t="s">
        <v>21</v>
      </c>
      <c r="G1310" s="3517">
        <f t="shared" si="212"/>
        <v>1</v>
      </c>
      <c r="H1310" s="667">
        <v>3</v>
      </c>
      <c r="I1310" s="3517">
        <f t="shared" si="213"/>
        <v>1</v>
      </c>
      <c r="J1310" s="667"/>
      <c r="K1310" s="3517">
        <f t="shared" si="214"/>
        <v>1</v>
      </c>
      <c r="L1310" s="667"/>
      <c r="M1310" s="3517">
        <f t="shared" si="215"/>
        <v>1</v>
      </c>
      <c r="N1310" s="667"/>
      <c r="O1310" s="3517">
        <f t="shared" si="216"/>
        <v>1</v>
      </c>
      <c r="P1310" s="667" t="s">
        <v>3709</v>
      </c>
      <c r="Q1310" s="3517">
        <f t="shared" si="217"/>
        <v>1.03</v>
      </c>
      <c r="R1310" s="3518">
        <f t="shared" ca="1" si="218"/>
        <v>14616</v>
      </c>
      <c r="S1310" s="955">
        <f t="shared" ca="1" si="219"/>
        <v>76</v>
      </c>
    </row>
    <row r="1311" spans="1:19">
      <c r="A1311" s="3520" t="str">
        <f>面积表!D1306</f>
        <v>2302</v>
      </c>
      <c r="B1311" s="54">
        <f>面积表!E1306</f>
        <v>50.33</v>
      </c>
      <c r="C1311" s="3517">
        <f t="shared" si="210"/>
        <v>1</v>
      </c>
      <c r="D1311" s="2806" t="s">
        <v>4020</v>
      </c>
      <c r="E1311" s="3517">
        <f t="shared" si="211"/>
        <v>1</v>
      </c>
      <c r="F1311" s="667" t="s">
        <v>21</v>
      </c>
      <c r="G1311" s="3517">
        <f t="shared" si="212"/>
        <v>1</v>
      </c>
      <c r="H1311" s="667">
        <v>3</v>
      </c>
      <c r="I1311" s="3517">
        <f t="shared" si="213"/>
        <v>1</v>
      </c>
      <c r="J1311" s="667"/>
      <c r="K1311" s="3517">
        <f t="shared" si="214"/>
        <v>1</v>
      </c>
      <c r="L1311" s="667"/>
      <c r="M1311" s="3517">
        <f t="shared" si="215"/>
        <v>1</v>
      </c>
      <c r="N1311" s="667"/>
      <c r="O1311" s="3517">
        <f t="shared" si="216"/>
        <v>1</v>
      </c>
      <c r="P1311" s="667" t="s">
        <v>3709</v>
      </c>
      <c r="Q1311" s="3517">
        <f t="shared" si="217"/>
        <v>1.03</v>
      </c>
      <c r="R1311" s="3518">
        <f t="shared" ca="1" si="218"/>
        <v>14616</v>
      </c>
      <c r="S1311" s="955">
        <f t="shared" ca="1" si="219"/>
        <v>74</v>
      </c>
    </row>
    <row r="1312" spans="1:19">
      <c r="A1312" s="3520" t="str">
        <f>面积表!D1307</f>
        <v>2303</v>
      </c>
      <c r="B1312" s="54">
        <f>面积表!E1307</f>
        <v>50.33</v>
      </c>
      <c r="C1312" s="3517">
        <f t="shared" si="210"/>
        <v>1</v>
      </c>
      <c r="D1312" s="2806" t="s">
        <v>4020</v>
      </c>
      <c r="E1312" s="3517">
        <f t="shared" si="211"/>
        <v>1</v>
      </c>
      <c r="F1312" s="667" t="s">
        <v>21</v>
      </c>
      <c r="G1312" s="3517">
        <f t="shared" si="212"/>
        <v>1</v>
      </c>
      <c r="H1312" s="667">
        <v>3</v>
      </c>
      <c r="I1312" s="3517">
        <f t="shared" si="213"/>
        <v>1</v>
      </c>
      <c r="J1312" s="667"/>
      <c r="K1312" s="3517">
        <f t="shared" si="214"/>
        <v>1</v>
      </c>
      <c r="L1312" s="667"/>
      <c r="M1312" s="3517">
        <f t="shared" si="215"/>
        <v>1</v>
      </c>
      <c r="N1312" s="667"/>
      <c r="O1312" s="3517">
        <f t="shared" si="216"/>
        <v>1</v>
      </c>
      <c r="P1312" s="667" t="s">
        <v>3709</v>
      </c>
      <c r="Q1312" s="3517">
        <f t="shared" si="217"/>
        <v>1.03</v>
      </c>
      <c r="R1312" s="3518">
        <f t="shared" ca="1" si="218"/>
        <v>14616</v>
      </c>
      <c r="S1312" s="955">
        <f t="shared" ca="1" si="219"/>
        <v>74</v>
      </c>
    </row>
    <row r="1313" spans="1:19">
      <c r="A1313" s="3520" t="str">
        <f>面积表!D1308</f>
        <v>2304</v>
      </c>
      <c r="B1313" s="54">
        <f>面积表!E1308</f>
        <v>50.33</v>
      </c>
      <c r="C1313" s="3517">
        <f t="shared" si="210"/>
        <v>1</v>
      </c>
      <c r="D1313" s="2806" t="s">
        <v>4020</v>
      </c>
      <c r="E1313" s="3517">
        <f t="shared" si="211"/>
        <v>1</v>
      </c>
      <c r="F1313" s="667" t="s">
        <v>21</v>
      </c>
      <c r="G1313" s="3517">
        <f t="shared" si="212"/>
        <v>1</v>
      </c>
      <c r="H1313" s="667">
        <v>3</v>
      </c>
      <c r="I1313" s="3517">
        <f t="shared" si="213"/>
        <v>1</v>
      </c>
      <c r="J1313" s="667"/>
      <c r="K1313" s="3517">
        <f t="shared" si="214"/>
        <v>1</v>
      </c>
      <c r="L1313" s="667"/>
      <c r="M1313" s="3517">
        <f t="shared" si="215"/>
        <v>1</v>
      </c>
      <c r="N1313" s="667"/>
      <c r="O1313" s="3517">
        <f t="shared" si="216"/>
        <v>1</v>
      </c>
      <c r="P1313" s="667" t="s">
        <v>3709</v>
      </c>
      <c r="Q1313" s="3517">
        <f t="shared" si="217"/>
        <v>1.03</v>
      </c>
      <c r="R1313" s="3518">
        <f t="shared" ca="1" si="218"/>
        <v>14616</v>
      </c>
      <c r="S1313" s="955">
        <f t="shared" ca="1" si="219"/>
        <v>74</v>
      </c>
    </row>
    <row r="1314" spans="1:19">
      <c r="A1314" s="3520" t="str">
        <f>面积表!D1309</f>
        <v>2305</v>
      </c>
      <c r="B1314" s="54">
        <f>面积表!E1309</f>
        <v>50.33</v>
      </c>
      <c r="C1314" s="3517">
        <f t="shared" si="210"/>
        <v>1</v>
      </c>
      <c r="D1314" s="2806" t="s">
        <v>4020</v>
      </c>
      <c r="E1314" s="3517">
        <f t="shared" si="211"/>
        <v>1</v>
      </c>
      <c r="F1314" s="667" t="s">
        <v>21</v>
      </c>
      <c r="G1314" s="3517">
        <f t="shared" si="212"/>
        <v>1</v>
      </c>
      <c r="H1314" s="667">
        <v>3</v>
      </c>
      <c r="I1314" s="3517">
        <f t="shared" si="213"/>
        <v>1</v>
      </c>
      <c r="J1314" s="667"/>
      <c r="K1314" s="3517">
        <f t="shared" si="214"/>
        <v>1</v>
      </c>
      <c r="L1314" s="667"/>
      <c r="M1314" s="3517">
        <f t="shared" si="215"/>
        <v>1</v>
      </c>
      <c r="N1314" s="667"/>
      <c r="O1314" s="3517">
        <f t="shared" si="216"/>
        <v>1</v>
      </c>
      <c r="P1314" s="667" t="s">
        <v>3709</v>
      </c>
      <c r="Q1314" s="3517">
        <f t="shared" si="217"/>
        <v>1.03</v>
      </c>
      <c r="R1314" s="3518">
        <f t="shared" ca="1" si="218"/>
        <v>14616</v>
      </c>
      <c r="S1314" s="955">
        <f t="shared" ca="1" si="219"/>
        <v>74</v>
      </c>
    </row>
    <row r="1315" spans="1:19">
      <c r="A1315" s="3520" t="str">
        <f>面积表!D1310</f>
        <v>2306</v>
      </c>
      <c r="B1315" s="54">
        <f>面积表!E1310</f>
        <v>50.33</v>
      </c>
      <c r="C1315" s="3517">
        <f t="shared" si="210"/>
        <v>1</v>
      </c>
      <c r="D1315" s="2806" t="s">
        <v>4020</v>
      </c>
      <c r="E1315" s="3517">
        <f t="shared" si="211"/>
        <v>1</v>
      </c>
      <c r="F1315" s="667" t="s">
        <v>21</v>
      </c>
      <c r="G1315" s="3517">
        <f t="shared" si="212"/>
        <v>1</v>
      </c>
      <c r="H1315" s="667">
        <v>3</v>
      </c>
      <c r="I1315" s="3517">
        <f t="shared" si="213"/>
        <v>1</v>
      </c>
      <c r="J1315" s="667"/>
      <c r="K1315" s="3517">
        <f t="shared" si="214"/>
        <v>1</v>
      </c>
      <c r="L1315" s="667"/>
      <c r="M1315" s="3517">
        <f t="shared" si="215"/>
        <v>1</v>
      </c>
      <c r="N1315" s="667"/>
      <c r="O1315" s="3517">
        <f t="shared" si="216"/>
        <v>1</v>
      </c>
      <c r="P1315" s="667" t="s">
        <v>3709</v>
      </c>
      <c r="Q1315" s="3517">
        <f t="shared" si="217"/>
        <v>1.03</v>
      </c>
      <c r="R1315" s="3518">
        <f t="shared" ca="1" si="218"/>
        <v>14616</v>
      </c>
      <c r="S1315" s="955">
        <f t="shared" ca="1" si="219"/>
        <v>74</v>
      </c>
    </row>
    <row r="1316" spans="1:19">
      <c r="A1316" s="3520" t="str">
        <f>面积表!D1311</f>
        <v>2307</v>
      </c>
      <c r="B1316" s="54">
        <f>面积表!E1311</f>
        <v>50.33</v>
      </c>
      <c r="C1316" s="3517">
        <f t="shared" si="210"/>
        <v>1</v>
      </c>
      <c r="D1316" s="2806" t="s">
        <v>4020</v>
      </c>
      <c r="E1316" s="3517">
        <f t="shared" si="211"/>
        <v>1</v>
      </c>
      <c r="F1316" s="667" t="s">
        <v>21</v>
      </c>
      <c r="G1316" s="3517">
        <f t="shared" si="212"/>
        <v>1</v>
      </c>
      <c r="H1316" s="667">
        <v>3</v>
      </c>
      <c r="I1316" s="3517">
        <f t="shared" si="213"/>
        <v>1</v>
      </c>
      <c r="J1316" s="667"/>
      <c r="K1316" s="3517">
        <f t="shared" si="214"/>
        <v>1</v>
      </c>
      <c r="L1316" s="667"/>
      <c r="M1316" s="3517">
        <f t="shared" si="215"/>
        <v>1</v>
      </c>
      <c r="N1316" s="667"/>
      <c r="O1316" s="3517">
        <f t="shared" si="216"/>
        <v>1</v>
      </c>
      <c r="P1316" s="667" t="s">
        <v>3709</v>
      </c>
      <c r="Q1316" s="3517">
        <f t="shared" si="217"/>
        <v>1.03</v>
      </c>
      <c r="R1316" s="3518">
        <f t="shared" ca="1" si="218"/>
        <v>14616</v>
      </c>
      <c r="S1316" s="955">
        <f t="shared" ca="1" si="219"/>
        <v>74</v>
      </c>
    </row>
    <row r="1317" spans="1:19">
      <c r="A1317" s="3520" t="str">
        <f>面积表!D1312</f>
        <v>2308</v>
      </c>
      <c r="B1317" s="54">
        <f>面积表!E1312</f>
        <v>50.33</v>
      </c>
      <c r="C1317" s="3517">
        <f t="shared" si="210"/>
        <v>1</v>
      </c>
      <c r="D1317" s="2806" t="s">
        <v>4020</v>
      </c>
      <c r="E1317" s="3517">
        <f t="shared" si="211"/>
        <v>1</v>
      </c>
      <c r="F1317" s="667" t="s">
        <v>21</v>
      </c>
      <c r="G1317" s="3517">
        <f t="shared" si="212"/>
        <v>1</v>
      </c>
      <c r="H1317" s="667">
        <v>3</v>
      </c>
      <c r="I1317" s="3517">
        <f t="shared" si="213"/>
        <v>1</v>
      </c>
      <c r="J1317" s="667"/>
      <c r="K1317" s="3517">
        <f t="shared" si="214"/>
        <v>1</v>
      </c>
      <c r="L1317" s="667"/>
      <c r="M1317" s="3517">
        <f t="shared" si="215"/>
        <v>1</v>
      </c>
      <c r="N1317" s="667"/>
      <c r="O1317" s="3517">
        <f t="shared" si="216"/>
        <v>1</v>
      </c>
      <c r="P1317" s="667" t="s">
        <v>3709</v>
      </c>
      <c r="Q1317" s="3517">
        <f t="shared" si="217"/>
        <v>1.03</v>
      </c>
      <c r="R1317" s="3518">
        <f t="shared" ca="1" si="218"/>
        <v>14616</v>
      </c>
      <c r="S1317" s="955">
        <f t="shared" ca="1" si="219"/>
        <v>74</v>
      </c>
    </row>
    <row r="1318" spans="1:19">
      <c r="A1318" s="3520" t="str">
        <f>面积表!D1313</f>
        <v>2309</v>
      </c>
      <c r="B1318" s="54">
        <f>面积表!E1313</f>
        <v>50.33</v>
      </c>
      <c r="C1318" s="3517">
        <f t="shared" si="210"/>
        <v>1</v>
      </c>
      <c r="D1318" s="2806" t="s">
        <v>4020</v>
      </c>
      <c r="E1318" s="3517">
        <f t="shared" si="211"/>
        <v>1</v>
      </c>
      <c r="F1318" s="667" t="s">
        <v>21</v>
      </c>
      <c r="G1318" s="3517">
        <f t="shared" si="212"/>
        <v>1</v>
      </c>
      <c r="H1318" s="667">
        <v>3</v>
      </c>
      <c r="I1318" s="3517">
        <f t="shared" si="213"/>
        <v>1</v>
      </c>
      <c r="J1318" s="667"/>
      <c r="K1318" s="3517">
        <f t="shared" si="214"/>
        <v>1</v>
      </c>
      <c r="L1318" s="667"/>
      <c r="M1318" s="3517">
        <f t="shared" si="215"/>
        <v>1</v>
      </c>
      <c r="N1318" s="667"/>
      <c r="O1318" s="3517">
        <f t="shared" si="216"/>
        <v>1</v>
      </c>
      <c r="P1318" s="667" t="s">
        <v>3709</v>
      </c>
      <c r="Q1318" s="3517">
        <f t="shared" si="217"/>
        <v>1.03</v>
      </c>
      <c r="R1318" s="3518">
        <f t="shared" ca="1" si="218"/>
        <v>14616</v>
      </c>
      <c r="S1318" s="955">
        <f t="shared" ca="1" si="219"/>
        <v>74</v>
      </c>
    </row>
    <row r="1319" spans="1:19">
      <c r="A1319" s="3520" t="str">
        <f>面积表!D1314</f>
        <v>2310</v>
      </c>
      <c r="B1319" s="54">
        <f>面积表!E1314</f>
        <v>50.33</v>
      </c>
      <c r="C1319" s="3517">
        <f t="shared" si="210"/>
        <v>1</v>
      </c>
      <c r="D1319" s="2806" t="s">
        <v>4020</v>
      </c>
      <c r="E1319" s="3517">
        <f t="shared" si="211"/>
        <v>1</v>
      </c>
      <c r="F1319" s="667" t="s">
        <v>21</v>
      </c>
      <c r="G1319" s="3517">
        <f t="shared" si="212"/>
        <v>1</v>
      </c>
      <c r="H1319" s="667">
        <v>3</v>
      </c>
      <c r="I1319" s="3517">
        <f t="shared" si="213"/>
        <v>1</v>
      </c>
      <c r="J1319" s="667"/>
      <c r="K1319" s="3517">
        <f t="shared" si="214"/>
        <v>1</v>
      </c>
      <c r="L1319" s="667"/>
      <c r="M1319" s="3517">
        <f t="shared" si="215"/>
        <v>1</v>
      </c>
      <c r="N1319" s="667"/>
      <c r="O1319" s="3517">
        <f t="shared" si="216"/>
        <v>1</v>
      </c>
      <c r="P1319" s="667" t="s">
        <v>3709</v>
      </c>
      <c r="Q1319" s="3517">
        <f t="shared" si="217"/>
        <v>1.03</v>
      </c>
      <c r="R1319" s="3518">
        <f t="shared" ca="1" si="218"/>
        <v>14616</v>
      </c>
      <c r="S1319" s="955">
        <f t="shared" ca="1" si="219"/>
        <v>74</v>
      </c>
    </row>
    <row r="1320" spans="1:19">
      <c r="A1320" s="3520" t="str">
        <f>面积表!D1315</f>
        <v>2311</v>
      </c>
      <c r="B1320" s="54">
        <f>面积表!E1315</f>
        <v>50.33</v>
      </c>
      <c r="C1320" s="3517">
        <f t="shared" si="210"/>
        <v>1</v>
      </c>
      <c r="D1320" s="2806" t="s">
        <v>4020</v>
      </c>
      <c r="E1320" s="3517">
        <f t="shared" si="211"/>
        <v>1</v>
      </c>
      <c r="F1320" s="667" t="s">
        <v>21</v>
      </c>
      <c r="G1320" s="3517">
        <f t="shared" si="212"/>
        <v>1</v>
      </c>
      <c r="H1320" s="667">
        <v>3</v>
      </c>
      <c r="I1320" s="3517">
        <f t="shared" si="213"/>
        <v>1</v>
      </c>
      <c r="J1320" s="667"/>
      <c r="K1320" s="3517">
        <f t="shared" si="214"/>
        <v>1</v>
      </c>
      <c r="L1320" s="667"/>
      <c r="M1320" s="3517">
        <f t="shared" si="215"/>
        <v>1</v>
      </c>
      <c r="N1320" s="667"/>
      <c r="O1320" s="3517">
        <f t="shared" si="216"/>
        <v>1</v>
      </c>
      <c r="P1320" s="667" t="s">
        <v>3709</v>
      </c>
      <c r="Q1320" s="3517">
        <f t="shared" si="217"/>
        <v>1.03</v>
      </c>
      <c r="R1320" s="3518">
        <f t="shared" ca="1" si="218"/>
        <v>14616</v>
      </c>
      <c r="S1320" s="955">
        <f t="shared" ca="1" si="219"/>
        <v>74</v>
      </c>
    </row>
    <row r="1321" spans="1:19">
      <c r="A1321" s="3520" t="str">
        <f>面积表!D1316</f>
        <v>2312</v>
      </c>
      <c r="B1321" s="54">
        <f>面积表!E1316</f>
        <v>50.33</v>
      </c>
      <c r="C1321" s="3517">
        <f t="shared" si="210"/>
        <v>1</v>
      </c>
      <c r="D1321" s="2806" t="s">
        <v>4020</v>
      </c>
      <c r="E1321" s="3517">
        <f t="shared" si="211"/>
        <v>1</v>
      </c>
      <c r="F1321" s="667" t="s">
        <v>21</v>
      </c>
      <c r="G1321" s="3517">
        <f t="shared" si="212"/>
        <v>1</v>
      </c>
      <c r="H1321" s="667">
        <v>3</v>
      </c>
      <c r="I1321" s="3517">
        <f t="shared" si="213"/>
        <v>1</v>
      </c>
      <c r="J1321" s="667"/>
      <c r="K1321" s="3517">
        <f t="shared" si="214"/>
        <v>1</v>
      </c>
      <c r="L1321" s="667"/>
      <c r="M1321" s="3517">
        <f t="shared" si="215"/>
        <v>1</v>
      </c>
      <c r="N1321" s="667"/>
      <c r="O1321" s="3517">
        <f t="shared" si="216"/>
        <v>1</v>
      </c>
      <c r="P1321" s="667" t="s">
        <v>3709</v>
      </c>
      <c r="Q1321" s="3517">
        <f t="shared" si="217"/>
        <v>1.03</v>
      </c>
      <c r="R1321" s="3518">
        <f t="shared" ca="1" si="218"/>
        <v>14616</v>
      </c>
      <c r="S1321" s="955">
        <f t="shared" ca="1" si="219"/>
        <v>74</v>
      </c>
    </row>
    <row r="1322" spans="1:19">
      <c r="A1322" s="3520" t="str">
        <f>面积表!D1317</f>
        <v>2313</v>
      </c>
      <c r="B1322" s="54">
        <f>面积表!E1317</f>
        <v>50.33</v>
      </c>
      <c r="C1322" s="3517">
        <f t="shared" si="210"/>
        <v>1</v>
      </c>
      <c r="D1322" s="2806" t="s">
        <v>4020</v>
      </c>
      <c r="E1322" s="3517">
        <f t="shared" si="211"/>
        <v>1</v>
      </c>
      <c r="F1322" s="667" t="s">
        <v>21</v>
      </c>
      <c r="G1322" s="3517">
        <f t="shared" si="212"/>
        <v>1</v>
      </c>
      <c r="H1322" s="667">
        <v>3</v>
      </c>
      <c r="I1322" s="3517">
        <f t="shared" si="213"/>
        <v>1</v>
      </c>
      <c r="J1322" s="667"/>
      <c r="K1322" s="3517">
        <f t="shared" si="214"/>
        <v>1</v>
      </c>
      <c r="L1322" s="667"/>
      <c r="M1322" s="3517">
        <f t="shared" si="215"/>
        <v>1</v>
      </c>
      <c r="N1322" s="667"/>
      <c r="O1322" s="3517">
        <f t="shared" si="216"/>
        <v>1</v>
      </c>
      <c r="P1322" s="667" t="s">
        <v>3709</v>
      </c>
      <c r="Q1322" s="3517">
        <f t="shared" si="217"/>
        <v>1.03</v>
      </c>
      <c r="R1322" s="3518">
        <f t="shared" ca="1" si="218"/>
        <v>14616</v>
      </c>
      <c r="S1322" s="955">
        <f t="shared" ca="1" si="219"/>
        <v>74</v>
      </c>
    </row>
    <row r="1323" spans="1:19">
      <c r="A1323" s="3520" t="str">
        <f>面积表!D1318</f>
        <v>2314</v>
      </c>
      <c r="B1323" s="54">
        <f>面积表!E1318</f>
        <v>50.33</v>
      </c>
      <c r="C1323" s="3517">
        <f t="shared" si="210"/>
        <v>1</v>
      </c>
      <c r="D1323" s="2806" t="s">
        <v>4020</v>
      </c>
      <c r="E1323" s="3517">
        <f t="shared" si="211"/>
        <v>1</v>
      </c>
      <c r="F1323" s="667" t="s">
        <v>21</v>
      </c>
      <c r="G1323" s="3517">
        <f t="shared" si="212"/>
        <v>1</v>
      </c>
      <c r="H1323" s="667">
        <v>3</v>
      </c>
      <c r="I1323" s="3517">
        <f t="shared" si="213"/>
        <v>1</v>
      </c>
      <c r="J1323" s="667"/>
      <c r="K1323" s="3517">
        <f t="shared" si="214"/>
        <v>1</v>
      </c>
      <c r="L1323" s="667"/>
      <c r="M1323" s="3517">
        <f t="shared" si="215"/>
        <v>1</v>
      </c>
      <c r="N1323" s="667"/>
      <c r="O1323" s="3517">
        <f t="shared" si="216"/>
        <v>1</v>
      </c>
      <c r="P1323" s="667" t="s">
        <v>3709</v>
      </c>
      <c r="Q1323" s="3517">
        <f t="shared" si="217"/>
        <v>1.03</v>
      </c>
      <c r="R1323" s="3518">
        <f t="shared" ca="1" si="218"/>
        <v>14616</v>
      </c>
      <c r="S1323" s="955">
        <f t="shared" ca="1" si="219"/>
        <v>74</v>
      </c>
    </row>
    <row r="1324" spans="1:19">
      <c r="A1324" s="3520" t="str">
        <f>面积表!D1319</f>
        <v>2315</v>
      </c>
      <c r="B1324" s="54">
        <f>面积表!E1319</f>
        <v>50.33</v>
      </c>
      <c r="C1324" s="3517">
        <f t="shared" si="210"/>
        <v>1</v>
      </c>
      <c r="D1324" s="2806" t="s">
        <v>4020</v>
      </c>
      <c r="E1324" s="3517">
        <f t="shared" si="211"/>
        <v>1</v>
      </c>
      <c r="F1324" s="667" t="s">
        <v>21</v>
      </c>
      <c r="G1324" s="3517">
        <f t="shared" si="212"/>
        <v>1</v>
      </c>
      <c r="H1324" s="667">
        <v>3</v>
      </c>
      <c r="I1324" s="3517">
        <f t="shared" si="213"/>
        <v>1</v>
      </c>
      <c r="J1324" s="667"/>
      <c r="K1324" s="3517">
        <f t="shared" si="214"/>
        <v>1</v>
      </c>
      <c r="L1324" s="667"/>
      <c r="M1324" s="3517">
        <f t="shared" si="215"/>
        <v>1</v>
      </c>
      <c r="N1324" s="667"/>
      <c r="O1324" s="3517">
        <f t="shared" si="216"/>
        <v>1</v>
      </c>
      <c r="P1324" s="667" t="s">
        <v>3709</v>
      </c>
      <c r="Q1324" s="3517">
        <f t="shared" si="217"/>
        <v>1.03</v>
      </c>
      <c r="R1324" s="3518">
        <f t="shared" ca="1" si="218"/>
        <v>14616</v>
      </c>
      <c r="S1324" s="955">
        <f t="shared" ca="1" si="219"/>
        <v>74</v>
      </c>
    </row>
    <row r="1325" spans="1:19">
      <c r="A1325" s="3520" t="str">
        <f>面积表!D1320</f>
        <v>2316</v>
      </c>
      <c r="B1325" s="54">
        <f>面积表!E1320</f>
        <v>69.77</v>
      </c>
      <c r="C1325" s="3517">
        <f t="shared" si="210"/>
        <v>1.01</v>
      </c>
      <c r="D1325" s="2806" t="s">
        <v>4020</v>
      </c>
      <c r="E1325" s="3517">
        <f t="shared" si="211"/>
        <v>1</v>
      </c>
      <c r="F1325" s="667" t="s">
        <v>21</v>
      </c>
      <c r="G1325" s="3517">
        <f t="shared" si="212"/>
        <v>1</v>
      </c>
      <c r="H1325" s="667">
        <v>3</v>
      </c>
      <c r="I1325" s="3517">
        <f t="shared" si="213"/>
        <v>1</v>
      </c>
      <c r="J1325" s="667"/>
      <c r="K1325" s="3517">
        <f t="shared" si="214"/>
        <v>1</v>
      </c>
      <c r="L1325" s="667"/>
      <c r="M1325" s="3517">
        <f t="shared" si="215"/>
        <v>1</v>
      </c>
      <c r="N1325" s="667"/>
      <c r="O1325" s="3517">
        <f t="shared" si="216"/>
        <v>1</v>
      </c>
      <c r="P1325" s="667" t="s">
        <v>3709</v>
      </c>
      <c r="Q1325" s="3517">
        <f t="shared" si="217"/>
        <v>1.03</v>
      </c>
      <c r="R1325" s="3518">
        <f t="shared" ca="1" si="218"/>
        <v>14762</v>
      </c>
      <c r="S1325" s="955">
        <f t="shared" ca="1" si="219"/>
        <v>103</v>
      </c>
    </row>
    <row r="1326" spans="1:19">
      <c r="A1326" s="3520" t="str">
        <f>面积表!D1321</f>
        <v>2317</v>
      </c>
      <c r="B1326" s="54">
        <f>面积表!E1321</f>
        <v>38.65</v>
      </c>
      <c r="C1326" s="3517">
        <f t="shared" si="210"/>
        <v>1</v>
      </c>
      <c r="D1326" s="2806" t="s">
        <v>4020</v>
      </c>
      <c r="E1326" s="3517">
        <f t="shared" si="211"/>
        <v>1</v>
      </c>
      <c r="F1326" s="667" t="s">
        <v>21</v>
      </c>
      <c r="G1326" s="3517">
        <f t="shared" si="212"/>
        <v>1</v>
      </c>
      <c r="H1326" s="667">
        <v>3</v>
      </c>
      <c r="I1326" s="3517">
        <f t="shared" si="213"/>
        <v>1</v>
      </c>
      <c r="J1326" s="667"/>
      <c r="K1326" s="3517">
        <f t="shared" si="214"/>
        <v>1</v>
      </c>
      <c r="L1326" s="667"/>
      <c r="M1326" s="3517">
        <f t="shared" si="215"/>
        <v>1</v>
      </c>
      <c r="N1326" s="667"/>
      <c r="O1326" s="3517">
        <f t="shared" si="216"/>
        <v>1</v>
      </c>
      <c r="P1326" s="667" t="s">
        <v>3709</v>
      </c>
      <c r="Q1326" s="3517">
        <f t="shared" si="217"/>
        <v>1.03</v>
      </c>
      <c r="R1326" s="3518">
        <f t="shared" ca="1" si="218"/>
        <v>14616</v>
      </c>
      <c r="S1326" s="955">
        <f t="shared" ca="1" si="219"/>
        <v>56</v>
      </c>
    </row>
    <row r="1327" spans="1:19">
      <c r="A1327" s="3520" t="str">
        <f>面积表!D1322</f>
        <v>2318</v>
      </c>
      <c r="B1327" s="54">
        <f>面积表!E1322</f>
        <v>41.99</v>
      </c>
      <c r="C1327" s="3517">
        <f t="shared" si="210"/>
        <v>1</v>
      </c>
      <c r="D1327" s="2806" t="s">
        <v>4020</v>
      </c>
      <c r="E1327" s="3517">
        <f t="shared" si="211"/>
        <v>1</v>
      </c>
      <c r="F1327" s="667" t="s">
        <v>21</v>
      </c>
      <c r="G1327" s="3517">
        <f t="shared" si="212"/>
        <v>1</v>
      </c>
      <c r="H1327" s="667">
        <v>3</v>
      </c>
      <c r="I1327" s="3517">
        <f t="shared" si="213"/>
        <v>1</v>
      </c>
      <c r="J1327" s="667"/>
      <c r="K1327" s="3517">
        <f t="shared" si="214"/>
        <v>1</v>
      </c>
      <c r="L1327" s="667"/>
      <c r="M1327" s="3517">
        <f t="shared" si="215"/>
        <v>1</v>
      </c>
      <c r="N1327" s="667"/>
      <c r="O1327" s="3517">
        <f t="shared" si="216"/>
        <v>1</v>
      </c>
      <c r="P1327" s="667" t="s">
        <v>3709</v>
      </c>
      <c r="Q1327" s="3517">
        <f t="shared" si="217"/>
        <v>1.03</v>
      </c>
      <c r="R1327" s="3518">
        <f t="shared" ca="1" si="218"/>
        <v>14616</v>
      </c>
      <c r="S1327" s="955">
        <f t="shared" ca="1" si="219"/>
        <v>61</v>
      </c>
    </row>
    <row r="1328" spans="1:19">
      <c r="A1328" s="3520" t="str">
        <f>面积表!D1323</f>
        <v>2319</v>
      </c>
      <c r="B1328" s="54">
        <f>面积表!E1323</f>
        <v>44.72</v>
      </c>
      <c r="C1328" s="3517">
        <f t="shared" si="210"/>
        <v>1</v>
      </c>
      <c r="D1328" s="2806" t="s">
        <v>4020</v>
      </c>
      <c r="E1328" s="3517">
        <f t="shared" si="211"/>
        <v>1</v>
      </c>
      <c r="F1328" s="667" t="s">
        <v>21</v>
      </c>
      <c r="G1328" s="3517">
        <f t="shared" si="212"/>
        <v>1</v>
      </c>
      <c r="H1328" s="667">
        <v>3</v>
      </c>
      <c r="I1328" s="3517">
        <f t="shared" si="213"/>
        <v>1</v>
      </c>
      <c r="J1328" s="667"/>
      <c r="K1328" s="3517">
        <f t="shared" si="214"/>
        <v>1</v>
      </c>
      <c r="L1328" s="667"/>
      <c r="M1328" s="3517">
        <f t="shared" si="215"/>
        <v>1</v>
      </c>
      <c r="N1328" s="667"/>
      <c r="O1328" s="3517">
        <f t="shared" si="216"/>
        <v>1</v>
      </c>
      <c r="P1328" s="667" t="s">
        <v>3709</v>
      </c>
      <c r="Q1328" s="3517">
        <f t="shared" si="217"/>
        <v>1.03</v>
      </c>
      <c r="R1328" s="3518">
        <f t="shared" ca="1" si="218"/>
        <v>14616</v>
      </c>
      <c r="S1328" s="955">
        <f t="shared" ca="1" si="219"/>
        <v>65</v>
      </c>
    </row>
    <row r="1329" spans="1:19">
      <c r="A1329" s="3520" t="str">
        <f>面积表!D1324</f>
        <v>2320</v>
      </c>
      <c r="B1329" s="54">
        <f>面积表!E1324</f>
        <v>46.83</v>
      </c>
      <c r="C1329" s="3517">
        <f t="shared" si="210"/>
        <v>1</v>
      </c>
      <c r="D1329" s="2806" t="s">
        <v>4020</v>
      </c>
      <c r="E1329" s="3517">
        <f t="shared" si="211"/>
        <v>1</v>
      </c>
      <c r="F1329" s="667" t="s">
        <v>21</v>
      </c>
      <c r="G1329" s="3517">
        <f t="shared" si="212"/>
        <v>1</v>
      </c>
      <c r="H1329" s="667">
        <v>3</v>
      </c>
      <c r="I1329" s="3517">
        <f t="shared" si="213"/>
        <v>1</v>
      </c>
      <c r="J1329" s="667"/>
      <c r="K1329" s="3517">
        <f t="shared" si="214"/>
        <v>1</v>
      </c>
      <c r="L1329" s="667"/>
      <c r="M1329" s="3517">
        <f t="shared" si="215"/>
        <v>1</v>
      </c>
      <c r="N1329" s="667"/>
      <c r="O1329" s="3517">
        <f t="shared" si="216"/>
        <v>1</v>
      </c>
      <c r="P1329" s="667" t="s">
        <v>3709</v>
      </c>
      <c r="Q1329" s="3517">
        <f t="shared" si="217"/>
        <v>1.03</v>
      </c>
      <c r="R1329" s="3518">
        <f t="shared" ca="1" si="218"/>
        <v>14616</v>
      </c>
      <c r="S1329" s="955">
        <f t="shared" ca="1" si="219"/>
        <v>68</v>
      </c>
    </row>
    <row r="1330" spans="1:19">
      <c r="A1330" s="3520" t="str">
        <f>面积表!D1325</f>
        <v>2321</v>
      </c>
      <c r="B1330" s="54">
        <f>面积表!E1325</f>
        <v>48.33</v>
      </c>
      <c r="C1330" s="3517">
        <f t="shared" si="210"/>
        <v>1</v>
      </c>
      <c r="D1330" s="2806" t="s">
        <v>4020</v>
      </c>
      <c r="E1330" s="3517">
        <f t="shared" si="211"/>
        <v>1</v>
      </c>
      <c r="F1330" s="667" t="s">
        <v>21</v>
      </c>
      <c r="G1330" s="3517">
        <f t="shared" si="212"/>
        <v>1</v>
      </c>
      <c r="H1330" s="667">
        <v>3</v>
      </c>
      <c r="I1330" s="3517">
        <f t="shared" si="213"/>
        <v>1</v>
      </c>
      <c r="J1330" s="667"/>
      <c r="K1330" s="3517">
        <f t="shared" si="214"/>
        <v>1</v>
      </c>
      <c r="L1330" s="667"/>
      <c r="M1330" s="3517">
        <f t="shared" si="215"/>
        <v>1</v>
      </c>
      <c r="N1330" s="667"/>
      <c r="O1330" s="3517">
        <f t="shared" si="216"/>
        <v>1</v>
      </c>
      <c r="P1330" s="667" t="s">
        <v>3709</v>
      </c>
      <c r="Q1330" s="3517">
        <f t="shared" si="217"/>
        <v>1.03</v>
      </c>
      <c r="R1330" s="3518">
        <f t="shared" ca="1" si="218"/>
        <v>14616</v>
      </c>
      <c r="S1330" s="955">
        <f t="shared" ca="1" si="219"/>
        <v>71</v>
      </c>
    </row>
    <row r="1331" spans="1:19">
      <c r="A1331" s="3520" t="str">
        <f>面积表!D1326</f>
        <v>2322</v>
      </c>
      <c r="B1331" s="54">
        <f>面积表!E1326</f>
        <v>49.3</v>
      </c>
      <c r="C1331" s="3517">
        <f t="shared" si="210"/>
        <v>1</v>
      </c>
      <c r="D1331" s="2806" t="s">
        <v>4020</v>
      </c>
      <c r="E1331" s="3517">
        <f t="shared" si="211"/>
        <v>1</v>
      </c>
      <c r="F1331" s="667" t="s">
        <v>21</v>
      </c>
      <c r="G1331" s="3517">
        <f t="shared" si="212"/>
        <v>1</v>
      </c>
      <c r="H1331" s="667">
        <v>3</v>
      </c>
      <c r="I1331" s="3517">
        <f t="shared" si="213"/>
        <v>1</v>
      </c>
      <c r="J1331" s="667"/>
      <c r="K1331" s="3517">
        <f t="shared" si="214"/>
        <v>1</v>
      </c>
      <c r="L1331" s="667"/>
      <c r="M1331" s="3517">
        <f t="shared" si="215"/>
        <v>1</v>
      </c>
      <c r="N1331" s="667"/>
      <c r="O1331" s="3517">
        <f t="shared" si="216"/>
        <v>1</v>
      </c>
      <c r="P1331" s="667" t="s">
        <v>3709</v>
      </c>
      <c r="Q1331" s="3517">
        <f t="shared" si="217"/>
        <v>1.03</v>
      </c>
      <c r="R1331" s="3518">
        <f t="shared" ca="1" si="218"/>
        <v>14616</v>
      </c>
      <c r="S1331" s="955">
        <f t="shared" ca="1" si="219"/>
        <v>72</v>
      </c>
    </row>
    <row r="1332" spans="1:19">
      <c r="A1332" s="3520" t="str">
        <f>面积表!D1327</f>
        <v>2323</v>
      </c>
      <c r="B1332" s="54">
        <f>面积表!E1327</f>
        <v>49.59</v>
      </c>
      <c r="C1332" s="3517">
        <f t="shared" si="210"/>
        <v>1</v>
      </c>
      <c r="D1332" s="2806" t="s">
        <v>4020</v>
      </c>
      <c r="E1332" s="3517">
        <f t="shared" si="211"/>
        <v>1</v>
      </c>
      <c r="F1332" s="667" t="s">
        <v>21</v>
      </c>
      <c r="G1332" s="3517">
        <f t="shared" si="212"/>
        <v>1</v>
      </c>
      <c r="H1332" s="667">
        <v>3</v>
      </c>
      <c r="I1332" s="3517">
        <f t="shared" si="213"/>
        <v>1</v>
      </c>
      <c r="J1332" s="667"/>
      <c r="K1332" s="3517">
        <f t="shared" si="214"/>
        <v>1</v>
      </c>
      <c r="L1332" s="667"/>
      <c r="M1332" s="3517">
        <f t="shared" si="215"/>
        <v>1</v>
      </c>
      <c r="N1332" s="667"/>
      <c r="O1332" s="3517">
        <f t="shared" si="216"/>
        <v>1</v>
      </c>
      <c r="P1332" s="667" t="s">
        <v>3709</v>
      </c>
      <c r="Q1332" s="3517">
        <f t="shared" si="217"/>
        <v>1.03</v>
      </c>
      <c r="R1332" s="3518">
        <f t="shared" ca="1" si="218"/>
        <v>14616</v>
      </c>
      <c r="S1332" s="955">
        <f t="shared" ca="1" si="219"/>
        <v>72</v>
      </c>
    </row>
    <row r="1333" spans="1:19">
      <c r="A1333" s="3520" t="str">
        <f>面积表!D1328</f>
        <v>2324</v>
      </c>
      <c r="B1333" s="54">
        <f>面积表!E1328</f>
        <v>49.28</v>
      </c>
      <c r="C1333" s="3517">
        <f t="shared" si="210"/>
        <v>1</v>
      </c>
      <c r="D1333" s="2806" t="s">
        <v>4020</v>
      </c>
      <c r="E1333" s="3517">
        <f t="shared" si="211"/>
        <v>1</v>
      </c>
      <c r="F1333" s="667" t="s">
        <v>21</v>
      </c>
      <c r="G1333" s="3517">
        <f t="shared" si="212"/>
        <v>1</v>
      </c>
      <c r="H1333" s="667">
        <v>3</v>
      </c>
      <c r="I1333" s="3517">
        <f t="shared" si="213"/>
        <v>1</v>
      </c>
      <c r="J1333" s="667"/>
      <c r="K1333" s="3517">
        <f t="shared" si="214"/>
        <v>1</v>
      </c>
      <c r="L1333" s="667"/>
      <c r="M1333" s="3517">
        <f t="shared" si="215"/>
        <v>1</v>
      </c>
      <c r="N1333" s="667"/>
      <c r="O1333" s="3517">
        <f t="shared" si="216"/>
        <v>1</v>
      </c>
      <c r="P1333" s="667" t="s">
        <v>3709</v>
      </c>
      <c r="Q1333" s="3517">
        <f t="shared" si="217"/>
        <v>1.03</v>
      </c>
      <c r="R1333" s="3518">
        <f t="shared" ca="1" si="218"/>
        <v>14616</v>
      </c>
      <c r="S1333" s="955">
        <f t="shared" ca="1" si="219"/>
        <v>72</v>
      </c>
    </row>
    <row r="1334" spans="1:19">
      <c r="A1334" s="3520" t="str">
        <f>面积表!D1329</f>
        <v>2325</v>
      </c>
      <c r="B1334" s="54">
        <f>面积表!E1329</f>
        <v>48.41</v>
      </c>
      <c r="C1334" s="3517">
        <f t="shared" si="210"/>
        <v>1</v>
      </c>
      <c r="D1334" s="2806" t="s">
        <v>4020</v>
      </c>
      <c r="E1334" s="3517">
        <f t="shared" si="211"/>
        <v>1</v>
      </c>
      <c r="F1334" s="667" t="s">
        <v>21</v>
      </c>
      <c r="G1334" s="3517">
        <f t="shared" si="212"/>
        <v>1</v>
      </c>
      <c r="H1334" s="667">
        <v>3</v>
      </c>
      <c r="I1334" s="3517">
        <f t="shared" si="213"/>
        <v>1</v>
      </c>
      <c r="J1334" s="667"/>
      <c r="K1334" s="3517">
        <f t="shared" si="214"/>
        <v>1</v>
      </c>
      <c r="L1334" s="667"/>
      <c r="M1334" s="3517">
        <f t="shared" si="215"/>
        <v>1</v>
      </c>
      <c r="N1334" s="667"/>
      <c r="O1334" s="3517">
        <f t="shared" si="216"/>
        <v>1</v>
      </c>
      <c r="P1334" s="667" t="s">
        <v>3709</v>
      </c>
      <c r="Q1334" s="3517">
        <f t="shared" si="217"/>
        <v>1.03</v>
      </c>
      <c r="R1334" s="3518">
        <f t="shared" ca="1" si="218"/>
        <v>14616</v>
      </c>
      <c r="S1334" s="955">
        <f t="shared" ca="1" si="219"/>
        <v>71</v>
      </c>
    </row>
    <row r="1335" spans="1:19">
      <c r="A1335" s="3520" t="str">
        <f>面积表!D1330</f>
        <v>2326</v>
      </c>
      <c r="B1335" s="54">
        <f>面积表!E1330</f>
        <v>47.44</v>
      </c>
      <c r="C1335" s="3517">
        <f t="shared" si="210"/>
        <v>1</v>
      </c>
      <c r="D1335" s="2806" t="s">
        <v>4020</v>
      </c>
      <c r="E1335" s="3517">
        <f t="shared" si="211"/>
        <v>1</v>
      </c>
      <c r="F1335" s="667" t="s">
        <v>21</v>
      </c>
      <c r="G1335" s="3517">
        <f t="shared" si="212"/>
        <v>1</v>
      </c>
      <c r="H1335" s="667">
        <v>3</v>
      </c>
      <c r="I1335" s="3517">
        <f t="shared" si="213"/>
        <v>1</v>
      </c>
      <c r="J1335" s="667"/>
      <c r="K1335" s="3517">
        <f t="shared" si="214"/>
        <v>1</v>
      </c>
      <c r="L1335" s="667"/>
      <c r="M1335" s="3517">
        <f t="shared" si="215"/>
        <v>1</v>
      </c>
      <c r="N1335" s="667"/>
      <c r="O1335" s="3517">
        <f t="shared" si="216"/>
        <v>1</v>
      </c>
      <c r="P1335" s="667" t="s">
        <v>3709</v>
      </c>
      <c r="Q1335" s="3517">
        <f t="shared" si="217"/>
        <v>1.03</v>
      </c>
      <c r="R1335" s="3518">
        <f t="shared" ca="1" si="218"/>
        <v>14616</v>
      </c>
      <c r="S1335" s="955">
        <f t="shared" ca="1" si="219"/>
        <v>69</v>
      </c>
    </row>
    <row r="1336" spans="1:19">
      <c r="A1336" s="3520">
        <f>面积表!D1331</f>
        <v>2401</v>
      </c>
      <c r="B1336" s="54">
        <f>面积表!E1331</f>
        <v>52.2</v>
      </c>
      <c r="C1336" s="3517">
        <f t="shared" si="210"/>
        <v>1</v>
      </c>
      <c r="D1336" s="2806" t="s">
        <v>4020</v>
      </c>
      <c r="E1336" s="3517">
        <f t="shared" si="211"/>
        <v>1</v>
      </c>
      <c r="F1336" s="667" t="s">
        <v>21</v>
      </c>
      <c r="G1336" s="3517">
        <f t="shared" si="212"/>
        <v>1</v>
      </c>
      <c r="H1336" s="667">
        <v>5.3</v>
      </c>
      <c r="I1336" s="3517">
        <f t="shared" si="213"/>
        <v>1.1000000000000001</v>
      </c>
      <c r="J1336" s="667"/>
      <c r="K1336" s="3517">
        <f t="shared" si="214"/>
        <v>1</v>
      </c>
      <c r="L1336" s="667"/>
      <c r="M1336" s="3517">
        <f t="shared" si="215"/>
        <v>1</v>
      </c>
      <c r="N1336" s="667"/>
      <c r="O1336" s="3517">
        <f t="shared" si="216"/>
        <v>1</v>
      </c>
      <c r="P1336" s="667" t="s">
        <v>3709</v>
      </c>
      <c r="Q1336" s="3517">
        <f t="shared" si="217"/>
        <v>1.03</v>
      </c>
      <c r="R1336" s="3518">
        <f t="shared" ca="1" si="218"/>
        <v>16077</v>
      </c>
      <c r="S1336" s="955">
        <f t="shared" ca="1" si="219"/>
        <v>84</v>
      </c>
    </row>
    <row r="1337" spans="1:19">
      <c r="A1337" s="3520">
        <f>面积表!D1332</f>
        <v>2402</v>
      </c>
      <c r="B1337" s="54">
        <f>面积表!E1332</f>
        <v>100.67</v>
      </c>
      <c r="C1337" s="3517">
        <f t="shared" si="210"/>
        <v>1.01</v>
      </c>
      <c r="D1337" s="2806" t="s">
        <v>4020</v>
      </c>
      <c r="E1337" s="3517">
        <f t="shared" si="211"/>
        <v>1</v>
      </c>
      <c r="F1337" s="667" t="s">
        <v>21</v>
      </c>
      <c r="G1337" s="3517">
        <f t="shared" si="212"/>
        <v>1</v>
      </c>
      <c r="H1337" s="667">
        <v>5.3</v>
      </c>
      <c r="I1337" s="3517">
        <f t="shared" si="213"/>
        <v>1.1000000000000001</v>
      </c>
      <c r="J1337" s="667"/>
      <c r="K1337" s="3517">
        <f t="shared" si="214"/>
        <v>1</v>
      </c>
      <c r="L1337" s="667"/>
      <c r="M1337" s="3517">
        <f t="shared" si="215"/>
        <v>1</v>
      </c>
      <c r="N1337" s="667"/>
      <c r="O1337" s="3517">
        <f t="shared" si="216"/>
        <v>1</v>
      </c>
      <c r="P1337" s="667" t="s">
        <v>3709</v>
      </c>
      <c r="Q1337" s="3517">
        <f t="shared" si="217"/>
        <v>1.03</v>
      </c>
      <c r="R1337" s="3518">
        <f t="shared" ca="1" si="218"/>
        <v>16238</v>
      </c>
      <c r="S1337" s="955">
        <f t="shared" ca="1" si="219"/>
        <v>163</v>
      </c>
    </row>
    <row r="1338" spans="1:19">
      <c r="A1338" s="3520">
        <f>面积表!D1333</f>
        <v>2403</v>
      </c>
      <c r="B1338" s="54">
        <f>面积表!E1333</f>
        <v>100.67</v>
      </c>
      <c r="C1338" s="3517">
        <f t="shared" si="210"/>
        <v>1.01</v>
      </c>
      <c r="D1338" s="2806" t="s">
        <v>4020</v>
      </c>
      <c r="E1338" s="3517">
        <f t="shared" si="211"/>
        <v>1</v>
      </c>
      <c r="F1338" s="667" t="s">
        <v>21</v>
      </c>
      <c r="G1338" s="3517">
        <f t="shared" si="212"/>
        <v>1</v>
      </c>
      <c r="H1338" s="667">
        <v>5.3</v>
      </c>
      <c r="I1338" s="3517">
        <f t="shared" si="213"/>
        <v>1.1000000000000001</v>
      </c>
      <c r="J1338" s="667"/>
      <c r="K1338" s="3517">
        <f t="shared" si="214"/>
        <v>1</v>
      </c>
      <c r="L1338" s="667"/>
      <c r="M1338" s="3517">
        <f t="shared" si="215"/>
        <v>1</v>
      </c>
      <c r="N1338" s="667"/>
      <c r="O1338" s="3517">
        <f t="shared" si="216"/>
        <v>1</v>
      </c>
      <c r="P1338" s="667" t="s">
        <v>3709</v>
      </c>
      <c r="Q1338" s="3517">
        <f t="shared" si="217"/>
        <v>1.03</v>
      </c>
      <c r="R1338" s="3518">
        <f t="shared" ca="1" si="218"/>
        <v>16238</v>
      </c>
      <c r="S1338" s="955">
        <f t="shared" ca="1" si="219"/>
        <v>163</v>
      </c>
    </row>
    <row r="1339" spans="1:19">
      <c r="A1339" s="3520">
        <f>面积表!D1334</f>
        <v>2404</v>
      </c>
      <c r="B1339" s="54">
        <f>面积表!E1334</f>
        <v>100.67</v>
      </c>
      <c r="C1339" s="3517">
        <f t="shared" si="210"/>
        <v>1.01</v>
      </c>
      <c r="D1339" s="2806" t="s">
        <v>4020</v>
      </c>
      <c r="E1339" s="3517">
        <f t="shared" si="211"/>
        <v>1</v>
      </c>
      <c r="F1339" s="667" t="s">
        <v>21</v>
      </c>
      <c r="G1339" s="3517">
        <f t="shared" si="212"/>
        <v>1</v>
      </c>
      <c r="H1339" s="667">
        <v>5.3</v>
      </c>
      <c r="I1339" s="3517">
        <f t="shared" si="213"/>
        <v>1.1000000000000001</v>
      </c>
      <c r="J1339" s="667"/>
      <c r="K1339" s="3517">
        <f t="shared" si="214"/>
        <v>1</v>
      </c>
      <c r="L1339" s="667"/>
      <c r="M1339" s="3517">
        <f t="shared" si="215"/>
        <v>1</v>
      </c>
      <c r="N1339" s="667"/>
      <c r="O1339" s="3517">
        <f t="shared" si="216"/>
        <v>1</v>
      </c>
      <c r="P1339" s="667" t="s">
        <v>3709</v>
      </c>
      <c r="Q1339" s="3517">
        <f t="shared" si="217"/>
        <v>1.03</v>
      </c>
      <c r="R1339" s="3518">
        <f t="shared" ca="1" si="218"/>
        <v>16238</v>
      </c>
      <c r="S1339" s="955">
        <f t="shared" ca="1" si="219"/>
        <v>163</v>
      </c>
    </row>
    <row r="1340" spans="1:19">
      <c r="A1340" s="3520">
        <f>面积表!D1335</f>
        <v>2405</v>
      </c>
      <c r="B1340" s="54">
        <f>面积表!E1335</f>
        <v>100.67</v>
      </c>
      <c r="C1340" s="3517">
        <f t="shared" si="210"/>
        <v>1.01</v>
      </c>
      <c r="D1340" s="2806" t="s">
        <v>4020</v>
      </c>
      <c r="E1340" s="3517">
        <f t="shared" si="211"/>
        <v>1</v>
      </c>
      <c r="F1340" s="667" t="s">
        <v>21</v>
      </c>
      <c r="G1340" s="3517">
        <f t="shared" si="212"/>
        <v>1</v>
      </c>
      <c r="H1340" s="667">
        <v>5.3</v>
      </c>
      <c r="I1340" s="3517">
        <f t="shared" si="213"/>
        <v>1.1000000000000001</v>
      </c>
      <c r="J1340" s="667"/>
      <c r="K1340" s="3517">
        <f t="shared" si="214"/>
        <v>1</v>
      </c>
      <c r="L1340" s="667"/>
      <c r="M1340" s="3517">
        <f t="shared" si="215"/>
        <v>1</v>
      </c>
      <c r="N1340" s="667"/>
      <c r="O1340" s="3517">
        <f t="shared" si="216"/>
        <v>1</v>
      </c>
      <c r="P1340" s="667" t="s">
        <v>3709</v>
      </c>
      <c r="Q1340" s="3517">
        <f t="shared" si="217"/>
        <v>1.03</v>
      </c>
      <c r="R1340" s="3518">
        <f t="shared" ca="1" si="218"/>
        <v>16238</v>
      </c>
      <c r="S1340" s="955">
        <f t="shared" ca="1" si="219"/>
        <v>163</v>
      </c>
    </row>
    <row r="1341" spans="1:19">
      <c r="A1341" s="3520">
        <f>面积表!D1336</f>
        <v>2406</v>
      </c>
      <c r="B1341" s="54">
        <f>面积表!E1336</f>
        <v>100.67</v>
      </c>
      <c r="C1341" s="3517">
        <f t="shared" si="210"/>
        <v>1.01</v>
      </c>
      <c r="D1341" s="2806" t="s">
        <v>4020</v>
      </c>
      <c r="E1341" s="3517">
        <f t="shared" si="211"/>
        <v>1</v>
      </c>
      <c r="F1341" s="667" t="s">
        <v>21</v>
      </c>
      <c r="G1341" s="3517">
        <f t="shared" si="212"/>
        <v>1</v>
      </c>
      <c r="H1341" s="667">
        <v>5.3</v>
      </c>
      <c r="I1341" s="3517">
        <f t="shared" si="213"/>
        <v>1.1000000000000001</v>
      </c>
      <c r="J1341" s="667"/>
      <c r="K1341" s="3517">
        <f t="shared" si="214"/>
        <v>1</v>
      </c>
      <c r="L1341" s="667"/>
      <c r="M1341" s="3517">
        <f t="shared" si="215"/>
        <v>1</v>
      </c>
      <c r="N1341" s="667"/>
      <c r="O1341" s="3517">
        <f t="shared" si="216"/>
        <v>1</v>
      </c>
      <c r="P1341" s="667" t="s">
        <v>3709</v>
      </c>
      <c r="Q1341" s="3517">
        <f t="shared" si="217"/>
        <v>1.03</v>
      </c>
      <c r="R1341" s="3518">
        <f t="shared" ca="1" si="218"/>
        <v>16238</v>
      </c>
      <c r="S1341" s="955">
        <f t="shared" ca="1" si="219"/>
        <v>163</v>
      </c>
    </row>
    <row r="1342" spans="1:19">
      <c r="A1342" s="3520">
        <f>面积表!D1337</f>
        <v>2407</v>
      </c>
      <c r="B1342" s="54">
        <f>面积表!E1337</f>
        <v>100.67</v>
      </c>
      <c r="C1342" s="3517">
        <f t="shared" si="210"/>
        <v>1.01</v>
      </c>
      <c r="D1342" s="2806" t="s">
        <v>4020</v>
      </c>
      <c r="E1342" s="3517">
        <f t="shared" si="211"/>
        <v>1</v>
      </c>
      <c r="F1342" s="667" t="s">
        <v>21</v>
      </c>
      <c r="G1342" s="3517">
        <f t="shared" si="212"/>
        <v>1</v>
      </c>
      <c r="H1342" s="667">
        <v>5.3</v>
      </c>
      <c r="I1342" s="3517">
        <f t="shared" si="213"/>
        <v>1.1000000000000001</v>
      </c>
      <c r="J1342" s="667"/>
      <c r="K1342" s="3517">
        <f t="shared" si="214"/>
        <v>1</v>
      </c>
      <c r="L1342" s="667"/>
      <c r="M1342" s="3517">
        <f t="shared" si="215"/>
        <v>1</v>
      </c>
      <c r="N1342" s="667"/>
      <c r="O1342" s="3517">
        <f t="shared" si="216"/>
        <v>1</v>
      </c>
      <c r="P1342" s="667" t="s">
        <v>3709</v>
      </c>
      <c r="Q1342" s="3517">
        <f t="shared" si="217"/>
        <v>1.03</v>
      </c>
      <c r="R1342" s="3518">
        <f t="shared" ca="1" si="218"/>
        <v>16238</v>
      </c>
      <c r="S1342" s="955">
        <f t="shared" ca="1" si="219"/>
        <v>163</v>
      </c>
    </row>
    <row r="1343" spans="1:19">
      <c r="A1343" s="3520">
        <f>面积表!D1338</f>
        <v>2408</v>
      </c>
      <c r="B1343" s="54">
        <f>面积表!E1338</f>
        <v>100.67</v>
      </c>
      <c r="C1343" s="3517">
        <f t="shared" si="210"/>
        <v>1.01</v>
      </c>
      <c r="D1343" s="2806" t="s">
        <v>4020</v>
      </c>
      <c r="E1343" s="3517">
        <f t="shared" si="211"/>
        <v>1</v>
      </c>
      <c r="F1343" s="667" t="s">
        <v>21</v>
      </c>
      <c r="G1343" s="3517">
        <f t="shared" si="212"/>
        <v>1</v>
      </c>
      <c r="H1343" s="667">
        <v>5.3</v>
      </c>
      <c r="I1343" s="3517">
        <f t="shared" si="213"/>
        <v>1.1000000000000001</v>
      </c>
      <c r="J1343" s="667"/>
      <c r="K1343" s="3517">
        <f t="shared" si="214"/>
        <v>1</v>
      </c>
      <c r="L1343" s="667"/>
      <c r="M1343" s="3517">
        <f t="shared" si="215"/>
        <v>1</v>
      </c>
      <c r="N1343" s="667"/>
      <c r="O1343" s="3517">
        <f t="shared" si="216"/>
        <v>1</v>
      </c>
      <c r="P1343" s="667" t="s">
        <v>3709</v>
      </c>
      <c r="Q1343" s="3517">
        <f t="shared" si="217"/>
        <v>1.03</v>
      </c>
      <c r="R1343" s="3518">
        <f t="shared" ca="1" si="218"/>
        <v>16238</v>
      </c>
      <c r="S1343" s="955">
        <f t="shared" ca="1" si="219"/>
        <v>163</v>
      </c>
    </row>
    <row r="1344" spans="1:19">
      <c r="A1344" s="3520">
        <f>面积表!D1339</f>
        <v>2409</v>
      </c>
      <c r="B1344" s="54">
        <f>面积表!E1339</f>
        <v>69.77</v>
      </c>
      <c r="C1344" s="3517">
        <f t="shared" si="210"/>
        <v>1.01</v>
      </c>
      <c r="D1344" s="2806" t="s">
        <v>4020</v>
      </c>
      <c r="E1344" s="3517">
        <f t="shared" si="211"/>
        <v>1</v>
      </c>
      <c r="F1344" s="667" t="s">
        <v>21</v>
      </c>
      <c r="G1344" s="3517">
        <f t="shared" si="212"/>
        <v>1</v>
      </c>
      <c r="H1344" s="667">
        <v>5.3</v>
      </c>
      <c r="I1344" s="3517">
        <f t="shared" si="213"/>
        <v>1.1000000000000001</v>
      </c>
      <c r="J1344" s="667"/>
      <c r="K1344" s="3517">
        <f t="shared" si="214"/>
        <v>1</v>
      </c>
      <c r="L1344" s="667"/>
      <c r="M1344" s="3517">
        <f t="shared" si="215"/>
        <v>1</v>
      </c>
      <c r="N1344" s="667"/>
      <c r="O1344" s="3517">
        <f t="shared" si="216"/>
        <v>1</v>
      </c>
      <c r="P1344" s="667" t="s">
        <v>3709</v>
      </c>
      <c r="Q1344" s="3517">
        <f t="shared" si="217"/>
        <v>1.03</v>
      </c>
      <c r="R1344" s="3518">
        <f t="shared" ca="1" si="218"/>
        <v>16238</v>
      </c>
      <c r="S1344" s="955">
        <f t="shared" ca="1" si="219"/>
        <v>113</v>
      </c>
    </row>
    <row r="1345" spans="1:19">
      <c r="A1345" s="3520">
        <f>面积表!D1340</f>
        <v>2410</v>
      </c>
      <c r="B1345" s="54">
        <f>面积表!E1340</f>
        <v>80.64</v>
      </c>
      <c r="C1345" s="3517">
        <f t="shared" si="210"/>
        <v>1.01</v>
      </c>
      <c r="D1345" s="2806" t="s">
        <v>4020</v>
      </c>
      <c r="E1345" s="3517">
        <f t="shared" si="211"/>
        <v>1</v>
      </c>
      <c r="F1345" s="667" t="s">
        <v>21</v>
      </c>
      <c r="G1345" s="3517">
        <f t="shared" si="212"/>
        <v>1</v>
      </c>
      <c r="H1345" s="667">
        <v>5.3</v>
      </c>
      <c r="I1345" s="3517">
        <f t="shared" si="213"/>
        <v>1.1000000000000001</v>
      </c>
      <c r="J1345" s="667"/>
      <c r="K1345" s="3517">
        <f t="shared" si="214"/>
        <v>1</v>
      </c>
      <c r="L1345" s="667"/>
      <c r="M1345" s="3517">
        <f t="shared" si="215"/>
        <v>1</v>
      </c>
      <c r="N1345" s="667"/>
      <c r="O1345" s="3517">
        <f t="shared" si="216"/>
        <v>1</v>
      </c>
      <c r="P1345" s="667" t="s">
        <v>3709</v>
      </c>
      <c r="Q1345" s="3517">
        <f t="shared" si="217"/>
        <v>1.03</v>
      </c>
      <c r="R1345" s="3518">
        <f t="shared" ca="1" si="218"/>
        <v>16238</v>
      </c>
      <c r="S1345" s="955">
        <f t="shared" ca="1" si="219"/>
        <v>131</v>
      </c>
    </row>
    <row r="1346" spans="1:19">
      <c r="A1346" s="3520">
        <f>面积表!D1341</f>
        <v>2411</v>
      </c>
      <c r="B1346" s="54">
        <f>面积表!E1341</f>
        <v>91.55</v>
      </c>
      <c r="C1346" s="3517">
        <f t="shared" si="210"/>
        <v>1.01</v>
      </c>
      <c r="D1346" s="2806" t="s">
        <v>4020</v>
      </c>
      <c r="E1346" s="3517">
        <f t="shared" si="211"/>
        <v>1</v>
      </c>
      <c r="F1346" s="667" t="s">
        <v>21</v>
      </c>
      <c r="G1346" s="3517">
        <f t="shared" si="212"/>
        <v>1</v>
      </c>
      <c r="H1346" s="667">
        <v>5.3</v>
      </c>
      <c r="I1346" s="3517">
        <f t="shared" si="213"/>
        <v>1.1000000000000001</v>
      </c>
      <c r="J1346" s="667"/>
      <c r="K1346" s="3517">
        <f t="shared" si="214"/>
        <v>1</v>
      </c>
      <c r="L1346" s="667"/>
      <c r="M1346" s="3517">
        <f t="shared" si="215"/>
        <v>1</v>
      </c>
      <c r="N1346" s="667"/>
      <c r="O1346" s="3517">
        <f t="shared" si="216"/>
        <v>1</v>
      </c>
      <c r="P1346" s="667" t="s">
        <v>3709</v>
      </c>
      <c r="Q1346" s="3517">
        <f t="shared" si="217"/>
        <v>1.03</v>
      </c>
      <c r="R1346" s="3518">
        <f t="shared" ca="1" si="218"/>
        <v>16238</v>
      </c>
      <c r="S1346" s="955">
        <f t="shared" ca="1" si="219"/>
        <v>149</v>
      </c>
    </row>
    <row r="1347" spans="1:19">
      <c r="A1347" s="3520">
        <f>面积表!D1342</f>
        <v>2412</v>
      </c>
      <c r="B1347" s="54">
        <f>面积表!E1342</f>
        <v>97.62</v>
      </c>
      <c r="C1347" s="3517">
        <f t="shared" si="210"/>
        <v>1.01</v>
      </c>
      <c r="D1347" s="2806" t="s">
        <v>4020</v>
      </c>
      <c r="E1347" s="3517">
        <f t="shared" si="211"/>
        <v>1</v>
      </c>
      <c r="F1347" s="667" t="s">
        <v>21</v>
      </c>
      <c r="G1347" s="3517">
        <f t="shared" si="212"/>
        <v>1</v>
      </c>
      <c r="H1347" s="667">
        <v>5.3</v>
      </c>
      <c r="I1347" s="3517">
        <f t="shared" si="213"/>
        <v>1.1000000000000001</v>
      </c>
      <c r="J1347" s="667"/>
      <c r="K1347" s="3517">
        <f t="shared" si="214"/>
        <v>1</v>
      </c>
      <c r="L1347" s="667"/>
      <c r="M1347" s="3517">
        <f t="shared" si="215"/>
        <v>1</v>
      </c>
      <c r="N1347" s="667"/>
      <c r="O1347" s="3517">
        <f t="shared" si="216"/>
        <v>1</v>
      </c>
      <c r="P1347" s="667" t="s">
        <v>3709</v>
      </c>
      <c r="Q1347" s="3517">
        <f t="shared" si="217"/>
        <v>1.03</v>
      </c>
      <c r="R1347" s="3518">
        <f t="shared" ca="1" si="218"/>
        <v>16238</v>
      </c>
      <c r="S1347" s="955">
        <f t="shared" ca="1" si="219"/>
        <v>159</v>
      </c>
    </row>
    <row r="1348" spans="1:19">
      <c r="A1348" s="3520">
        <f>面积表!D1343</f>
        <v>2413</v>
      </c>
      <c r="B1348" s="54">
        <f>面积表!E1343</f>
        <v>98.87</v>
      </c>
      <c r="C1348" s="3517">
        <f t="shared" si="210"/>
        <v>1.01</v>
      </c>
      <c r="D1348" s="2806" t="s">
        <v>4020</v>
      </c>
      <c r="E1348" s="3517">
        <f t="shared" si="211"/>
        <v>1</v>
      </c>
      <c r="F1348" s="667" t="s">
        <v>21</v>
      </c>
      <c r="G1348" s="3517">
        <f t="shared" si="212"/>
        <v>1</v>
      </c>
      <c r="H1348" s="667">
        <v>5.3</v>
      </c>
      <c r="I1348" s="3517">
        <f t="shared" si="213"/>
        <v>1.1000000000000001</v>
      </c>
      <c r="J1348" s="667"/>
      <c r="K1348" s="3517">
        <f t="shared" si="214"/>
        <v>1</v>
      </c>
      <c r="L1348" s="667"/>
      <c r="M1348" s="3517">
        <f t="shared" si="215"/>
        <v>1</v>
      </c>
      <c r="N1348" s="667"/>
      <c r="O1348" s="3517">
        <f t="shared" si="216"/>
        <v>1</v>
      </c>
      <c r="P1348" s="667" t="s">
        <v>3709</v>
      </c>
      <c r="Q1348" s="3517">
        <f t="shared" si="217"/>
        <v>1.03</v>
      </c>
      <c r="R1348" s="3518">
        <f t="shared" ca="1" si="218"/>
        <v>16238</v>
      </c>
      <c r="S1348" s="955">
        <f t="shared" ca="1" si="219"/>
        <v>161</v>
      </c>
    </row>
    <row r="1349" spans="1:19">
      <c r="A1349" s="3520">
        <f>面积表!D1344</f>
        <v>2414</v>
      </c>
      <c r="B1349" s="54">
        <f>面积表!E1344</f>
        <v>95.85</v>
      </c>
      <c r="C1349" s="3517">
        <f t="shared" si="210"/>
        <v>1.01</v>
      </c>
      <c r="D1349" s="2806" t="s">
        <v>4020</v>
      </c>
      <c r="E1349" s="3517">
        <f t="shared" si="211"/>
        <v>1</v>
      </c>
      <c r="F1349" s="667" t="s">
        <v>21</v>
      </c>
      <c r="G1349" s="3517">
        <f t="shared" si="212"/>
        <v>1</v>
      </c>
      <c r="H1349" s="667">
        <v>5.3</v>
      </c>
      <c r="I1349" s="3517">
        <f t="shared" si="213"/>
        <v>1.1000000000000001</v>
      </c>
      <c r="J1349" s="667"/>
      <c r="K1349" s="3517">
        <f t="shared" si="214"/>
        <v>1</v>
      </c>
      <c r="L1349" s="667"/>
      <c r="M1349" s="3517">
        <f t="shared" si="215"/>
        <v>1</v>
      </c>
      <c r="N1349" s="667"/>
      <c r="O1349" s="3517">
        <f t="shared" si="216"/>
        <v>1</v>
      </c>
      <c r="P1349" s="667" t="s">
        <v>3709</v>
      </c>
      <c r="Q1349" s="3517">
        <f t="shared" si="217"/>
        <v>1.03</v>
      </c>
      <c r="R1349" s="3518">
        <f t="shared" ca="1" si="218"/>
        <v>16238</v>
      </c>
      <c r="S1349" s="955">
        <f t="shared" ca="1" si="219"/>
        <v>156</v>
      </c>
    </row>
    <row r="1350" spans="1:19">
      <c r="A1350" s="3520"/>
      <c r="B1350" s="54"/>
      <c r="C1350" s="3517">
        <f t="shared" si="210"/>
        <v>1</v>
      </c>
      <c r="D1350" s="667"/>
      <c r="E1350" s="3517">
        <f t="shared" si="211"/>
        <v>0.06</v>
      </c>
      <c r="F1350" s="667"/>
      <c r="G1350" s="3517">
        <f t="shared" si="212"/>
        <v>0.02</v>
      </c>
      <c r="H1350" s="667"/>
      <c r="I1350" s="3517">
        <f t="shared" si="213"/>
        <v>0.1</v>
      </c>
      <c r="J1350" s="667"/>
      <c r="K1350" s="3517">
        <f t="shared" si="214"/>
        <v>1</v>
      </c>
      <c r="L1350" s="667"/>
      <c r="M1350" s="3517">
        <f t="shared" si="215"/>
        <v>1</v>
      </c>
      <c r="N1350" s="667"/>
      <c r="O1350" s="3517">
        <f t="shared" si="216"/>
        <v>1</v>
      </c>
      <c r="P1350" s="667"/>
      <c r="Q1350" s="3517">
        <f t="shared" si="217"/>
        <v>0.03</v>
      </c>
      <c r="R1350" s="3518">
        <f t="shared" si="218"/>
        <v>0</v>
      </c>
      <c r="S1350" s="955">
        <f t="shared" si="219"/>
        <v>0</v>
      </c>
    </row>
    <row r="1351" spans="1:19">
      <c r="A1351" s="3520"/>
      <c r="B1351" s="54"/>
      <c r="C1351" s="3517">
        <f t="shared" si="210"/>
        <v>1</v>
      </c>
      <c r="D1351" s="667"/>
      <c r="E1351" s="3517">
        <f t="shared" si="211"/>
        <v>0.06</v>
      </c>
      <c r="F1351" s="667"/>
      <c r="G1351" s="3517">
        <f t="shared" si="212"/>
        <v>0.02</v>
      </c>
      <c r="H1351" s="667"/>
      <c r="I1351" s="3517">
        <f t="shared" si="213"/>
        <v>0.1</v>
      </c>
      <c r="J1351" s="667"/>
      <c r="K1351" s="3517">
        <f t="shared" si="214"/>
        <v>1</v>
      </c>
      <c r="L1351" s="667"/>
      <c r="M1351" s="3517">
        <f t="shared" si="215"/>
        <v>1</v>
      </c>
      <c r="N1351" s="667"/>
      <c r="O1351" s="3517">
        <f t="shared" si="216"/>
        <v>1</v>
      </c>
      <c r="P1351" s="667"/>
      <c r="Q1351" s="3517">
        <f t="shared" si="217"/>
        <v>0.03</v>
      </c>
      <c r="R1351" s="3518">
        <f t="shared" si="218"/>
        <v>0</v>
      </c>
      <c r="S1351" s="955">
        <f t="shared" si="219"/>
        <v>0</v>
      </c>
    </row>
    <row r="1352" spans="1:19">
      <c r="A1352" s="3520"/>
      <c r="B1352" s="54"/>
      <c r="C1352" s="3517">
        <f t="shared" si="210"/>
        <v>1</v>
      </c>
      <c r="D1352" s="667"/>
      <c r="E1352" s="3517">
        <f t="shared" si="211"/>
        <v>0.06</v>
      </c>
      <c r="F1352" s="667"/>
      <c r="G1352" s="3517">
        <f t="shared" si="212"/>
        <v>0.02</v>
      </c>
      <c r="H1352" s="667"/>
      <c r="I1352" s="3517">
        <f t="shared" si="213"/>
        <v>0.1</v>
      </c>
      <c r="J1352" s="667"/>
      <c r="K1352" s="3517">
        <f t="shared" si="214"/>
        <v>1</v>
      </c>
      <c r="L1352" s="667"/>
      <c r="M1352" s="3517">
        <f t="shared" si="215"/>
        <v>1</v>
      </c>
      <c r="N1352" s="667"/>
      <c r="O1352" s="3517">
        <f t="shared" si="216"/>
        <v>1</v>
      </c>
      <c r="P1352" s="667"/>
      <c r="Q1352" s="3517">
        <f t="shared" si="217"/>
        <v>0.03</v>
      </c>
      <c r="R1352" s="3518">
        <f t="shared" si="218"/>
        <v>0</v>
      </c>
      <c r="S1352" s="955">
        <f t="shared" si="219"/>
        <v>0</v>
      </c>
    </row>
    <row r="1353" spans="1:19">
      <c r="A1353" s="3520"/>
      <c r="B1353" s="54"/>
      <c r="C1353" s="3517">
        <f t="shared" si="210"/>
        <v>1</v>
      </c>
      <c r="D1353" s="667"/>
      <c r="E1353" s="3517">
        <f t="shared" si="211"/>
        <v>0.06</v>
      </c>
      <c r="F1353" s="667"/>
      <c r="G1353" s="3517">
        <f t="shared" si="212"/>
        <v>0.02</v>
      </c>
      <c r="H1353" s="667"/>
      <c r="I1353" s="3517">
        <f t="shared" si="213"/>
        <v>0.1</v>
      </c>
      <c r="J1353" s="667"/>
      <c r="K1353" s="3517">
        <f t="shared" si="214"/>
        <v>1</v>
      </c>
      <c r="L1353" s="667"/>
      <c r="M1353" s="3517">
        <f t="shared" si="215"/>
        <v>1</v>
      </c>
      <c r="N1353" s="667"/>
      <c r="O1353" s="3517">
        <f t="shared" si="216"/>
        <v>1</v>
      </c>
      <c r="P1353" s="667"/>
      <c r="Q1353" s="3517">
        <f t="shared" si="217"/>
        <v>0.03</v>
      </c>
      <c r="R1353" s="3518">
        <f t="shared" si="218"/>
        <v>0</v>
      </c>
      <c r="S1353" s="955">
        <f t="shared" si="219"/>
        <v>0</v>
      </c>
    </row>
  </sheetData>
  <sheetProtection password="CEE9" sheet="1" objects="1" scenarios="1" formatCells="0" formatColumns="0" formatRows="0"/>
  <mergeCells count="2">
    <mergeCell ref="C22:Q22"/>
    <mergeCell ref="C1:S1"/>
  </mergeCells>
  <phoneticPr fontId="24" type="noConversion"/>
  <conditionalFormatting sqref="C24:C1353 E24:E1353 G24:G1353 I24:I1353 K24:K1353 M24:M1353 O24:O1353 Q24:Q1353">
    <cfRule type="cellIs" dxfId="1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H41" sqref="H41"/>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3993</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4057</v>
      </c>
      <c r="D4" s="1751" t="s">
        <v>3376</v>
      </c>
      <c r="E4" s="3728" t="s">
        <v>1262</v>
      </c>
      <c r="F4" s="3729"/>
      <c r="G4" s="3729"/>
      <c r="H4" s="3729"/>
      <c r="I4" s="3730"/>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7</v>
      </c>
      <c r="D14" s="3713">
        <v>3</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4" t="s">
        <v>2122</v>
      </c>
      <c r="F18" s="3745"/>
      <c r="G18" s="3745"/>
      <c r="H18" s="3745"/>
      <c r="I18" s="3745"/>
      <c r="K18" s="302" t="s">
        <v>1284</v>
      </c>
      <c r="L18" s="302">
        <f>IF(C1="",'数据-汇总表'!E3,SUMIF(项目类型,C1,'数据-汇总表'!E17:E26)+SUMIF(项目类型,C1,'数据-汇总表'!I17:I26))</f>
        <v>134.51</v>
      </c>
      <c r="M18" s="302">
        <f>IF(C1="",'数据-汇总表'!E3,SUMIF(项目类型,C1,'数据-汇总表'!E17:E26))</f>
        <v>134.51</v>
      </c>
    </row>
    <row r="19" spans="1:36" ht="15">
      <c r="A19" s="1756" t="s">
        <v>1285</v>
      </c>
      <c r="B19" s="1757" t="s">
        <v>1286</v>
      </c>
      <c r="C19" s="134">
        <f ca="1">SUMIF(INDIRECT("'"&amp;C4&amp;"'"&amp;"!A:A"),'结果表-商业'!B19,INDIRECT("'"&amp;C4&amp;"'"&amp;"!B:B"))</f>
        <v>442.363</v>
      </c>
      <c r="D19" s="135">
        <f ca="1">SUMIF(INDIRECT("'"&amp;D4&amp;"'"&amp;"!A:A"),'结果表-商业'!B19,INDIRECT("'"&amp;D4&amp;"'"&amp;"!B:B"))</f>
        <v>251.7353</v>
      </c>
      <c r="E19" s="1756" t="s">
        <v>1287</v>
      </c>
      <c r="F19" s="1757" t="s">
        <v>1286</v>
      </c>
      <c r="G19" s="136">
        <f ca="1">ROUND(C19*$C$18+D19*$D$18,0)</f>
        <v>385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SUMIF(INDIRECT("'"&amp;C4&amp;"'"&amp;"!A:A"),'结果表-商业'!B20,INDIRECT("'"&amp;C4&amp;"'"&amp;"!B:B"))</f>
        <v>32887</v>
      </c>
      <c r="D20" s="138">
        <f ca="1">SUMIF(INDIRECT("'"&amp;D4&amp;"'"&amp;"!A:A"),'结果表-商业'!B20,INDIRECT("'"&amp;D4&amp;"'"&amp;"!B:B"))</f>
        <v>18715</v>
      </c>
      <c r="E20" s="1759"/>
      <c r="F20" s="1021" t="s">
        <v>1290</v>
      </c>
      <c r="G20" s="139">
        <f ca="1">ROUND(C20*$C$18+D20*$D$18,0)</f>
        <v>28635</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0.75725454475395382</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28635</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385</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3455">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3455">
        <v>2</v>
      </c>
      <c r="K47" s="3655" t="s">
        <v>1332</v>
      </c>
      <c r="L47" s="3655"/>
      <c r="M47" s="3657">
        <f>'数据-取费表'!B2</f>
        <v>45258</v>
      </c>
      <c r="N47" s="3657"/>
      <c r="O47" s="3657"/>
    </row>
    <row r="48" spans="1:15" ht="25.5">
      <c r="A48" s="3717" t="s">
        <v>1333</v>
      </c>
      <c r="B48" s="3718"/>
      <c r="C48" s="3718"/>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5" t="s">
        <v>1335</v>
      </c>
      <c r="L48" s="3655"/>
      <c r="M48" s="3658">
        <f ca="1">H101</f>
        <v>385</v>
      </c>
      <c r="N48" s="3658"/>
      <c r="O48" s="3658"/>
    </row>
    <row r="49" spans="1:35" ht="25.5" customHeight="1">
      <c r="A49" s="3464" t="s">
        <v>1336</v>
      </c>
      <c r="B49" s="3703" t="s">
        <v>1337</v>
      </c>
      <c r="C49" s="3703"/>
      <c r="D49" s="1585">
        <v>0</v>
      </c>
      <c r="E49" s="324" t="s">
        <v>1338</v>
      </c>
      <c r="F49" s="3446" t="s">
        <v>28</v>
      </c>
      <c r="G49" s="3686"/>
      <c r="H49" s="2305" t="s">
        <v>2125</v>
      </c>
      <c r="I49" s="2306"/>
      <c r="J49" s="3455">
        <v>4</v>
      </c>
      <c r="K49" s="3655" t="str">
        <f>IF(项目基本情况!E8="房地产抵押价值","房地产抵押价值","抵押担保权已注销时的房地产抵押价值")</f>
        <v>房地产抵押价值</v>
      </c>
      <c r="L49" s="3655"/>
      <c r="M49" s="3658">
        <f ca="1">IF(项目基本情况!E8="房地产抵押价值",H107,H109)</f>
        <v>385</v>
      </c>
      <c r="N49" s="3658"/>
      <c r="O49" s="3658"/>
    </row>
    <row r="50" spans="1:35" ht="25.5" customHeight="1">
      <c r="A50" s="2546"/>
      <c r="B50" s="3703" t="s">
        <v>1339</v>
      </c>
      <c r="C50" s="3703"/>
      <c r="D50" s="2547"/>
      <c r="E50" s="332"/>
      <c r="F50" s="3446"/>
      <c r="G50" s="3687"/>
      <c r="H50" s="2307" t="s">
        <v>2126</v>
      </c>
      <c r="I50" s="2306"/>
      <c r="J50" s="3654" t="s">
        <v>1340</v>
      </c>
      <c r="K50" s="3654"/>
      <c r="L50" s="3654"/>
      <c r="M50" s="3654"/>
      <c r="N50" s="3654"/>
      <c r="O50" s="3654"/>
    </row>
    <row r="51" spans="1:35" ht="20.45" customHeight="1">
      <c r="A51" s="2548"/>
      <c r="B51" s="3703" t="s">
        <v>1341</v>
      </c>
      <c r="C51" s="3703"/>
      <c r="D51" s="1082"/>
      <c r="E51" s="327"/>
      <c r="F51" s="3446"/>
      <c r="G51" s="3688"/>
      <c r="H51" s="2307" t="s">
        <v>2127</v>
      </c>
      <c r="I51" s="2306"/>
      <c r="J51" s="3449" t="s">
        <v>1342</v>
      </c>
      <c r="K51" s="3655" t="s">
        <v>1343</v>
      </c>
      <c r="L51" s="3655"/>
      <c r="M51" s="3449" t="s">
        <v>1344</v>
      </c>
      <c r="N51" s="3449" t="s">
        <v>1345</v>
      </c>
      <c r="O51" s="3449" t="s">
        <v>1346</v>
      </c>
    </row>
    <row r="52" spans="1:35" ht="24" customHeight="1">
      <c r="A52" s="3468" t="s">
        <v>1347</v>
      </c>
      <c r="B52" s="3703" t="s">
        <v>1348</v>
      </c>
      <c r="C52" s="3703"/>
      <c r="D52" s="1082">
        <f ca="1">ROUND(D45*'数据-取费表'!B41/(1+'数据-取费表'!C42),0)</f>
        <v>20</v>
      </c>
      <c r="E52" s="3465" t="s">
        <v>1349</v>
      </c>
      <c r="F52" s="2549">
        <f>'数据-取费表'!B41</f>
        <v>5.5000000000000007E-2</v>
      </c>
      <c r="G52" s="2550"/>
      <c r="H52" s="2539"/>
      <c r="I52" s="1802"/>
      <c r="J52" s="3455">
        <v>1</v>
      </c>
      <c r="K52" s="3680" t="s">
        <v>1350</v>
      </c>
      <c r="L52" s="3680"/>
      <c r="M52" s="2520" t="b">
        <f>D48</f>
        <v>0</v>
      </c>
      <c r="N52" s="3455" t="str">
        <f>E48</f>
        <v>销售额×税（费）率</v>
      </c>
      <c r="O52" s="2521">
        <f>F48</f>
        <v>5.5000000000000007E-2</v>
      </c>
    </row>
    <row r="53" spans="1:35" ht="12" customHeight="1">
      <c r="A53" s="3468" t="s">
        <v>1351</v>
      </c>
      <c r="B53" s="3704" t="s">
        <v>2282</v>
      </c>
      <c r="C53" s="3705"/>
      <c r="D53" s="1082">
        <f ca="1">ROUND(D45*'数据-取费表'!B41/(1+'数据-取费表'!C42),0)</f>
        <v>20</v>
      </c>
      <c r="E53" s="3465" t="s">
        <v>1349</v>
      </c>
      <c r="F53" s="2549">
        <f>'数据-取费表'!B41</f>
        <v>5.5000000000000007E-2</v>
      </c>
      <c r="G53" s="2550"/>
      <c r="H53" s="2539"/>
      <c r="I53" s="1802"/>
      <c r="J53" s="3455">
        <v>2</v>
      </c>
      <c r="K53" s="3680" t="s">
        <v>1352</v>
      </c>
      <c r="L53" s="3680"/>
      <c r="M53" s="2520">
        <f t="shared" ref="M53:O54" ca="1" si="0">D55</f>
        <v>0</v>
      </c>
      <c r="N53" s="3455" t="str">
        <f t="shared" si="0"/>
        <v>销售额×税（费）率</v>
      </c>
      <c r="O53" s="2521" t="str">
        <f t="shared" si="0"/>
        <v>免征</v>
      </c>
    </row>
    <row r="54" spans="1:35" ht="12" customHeight="1">
      <c r="A54" s="3468" t="s">
        <v>1353</v>
      </c>
      <c r="B54" s="3704" t="s">
        <v>2283</v>
      </c>
      <c r="C54" s="3705"/>
      <c r="D54" s="1082">
        <f ca="1">C68</f>
        <v>20</v>
      </c>
      <c r="E54" s="327" t="s">
        <v>1354</v>
      </c>
      <c r="F54" s="2549">
        <f>'数据-取费表'!B41</f>
        <v>5.5000000000000007E-2</v>
      </c>
      <c r="G54" s="2550"/>
      <c r="H54" s="2551"/>
      <c r="I54" s="1802"/>
      <c r="J54" s="3455">
        <v>3</v>
      </c>
      <c r="K54" s="3680" t="s">
        <v>1355</v>
      </c>
      <c r="L54" s="3680"/>
      <c r="M54" s="2520">
        <f t="shared" ca="1" si="0"/>
        <v>218</v>
      </c>
      <c r="N54" s="3455" t="str">
        <f t="shared" si="0"/>
        <v>增值额×税（费）率</v>
      </c>
      <c r="O54" s="2522" t="str">
        <f t="shared" si="0"/>
        <v>免征</v>
      </c>
    </row>
    <row r="55" spans="1:35" ht="24" customHeight="1">
      <c r="A55" s="3740" t="s">
        <v>1356</v>
      </c>
      <c r="B55" s="3718"/>
      <c r="C55" s="3718"/>
      <c r="D55" s="3450">
        <f ca="1">IF(H55="个人住宅",0,ROUND(D45*I55,0))</f>
        <v>0</v>
      </c>
      <c r="E55" s="3465" t="s">
        <v>1357</v>
      </c>
      <c r="F55" s="2549" t="str">
        <f>IF(H55="正常",I55,"免征")</f>
        <v>免征</v>
      </c>
      <c r="G55" s="2550"/>
      <c r="H55" s="2545"/>
      <c r="I55" s="165">
        <f>'数据-取费表'!B49</f>
        <v>5.0000000000000001E-4</v>
      </c>
      <c r="J55" s="3455">
        <f>IF(H59="非个人房产","",4)</f>
        <v>4</v>
      </c>
      <c r="K55" s="3680" t="str">
        <f>IF(H59="非个人房产","——","个人所得税")</f>
        <v>个人所得税</v>
      </c>
      <c r="L55" s="3680"/>
      <c r="M55" s="2523">
        <f ca="1">D59</f>
        <v>4</v>
      </c>
      <c r="N55" s="3456" t="str">
        <f>E59</f>
        <v>差额计税</v>
      </c>
      <c r="O55" s="2524">
        <f>F59</f>
        <v>0.01</v>
      </c>
    </row>
    <row r="56" spans="1:35" ht="24.75">
      <c r="A56" s="3740" t="s">
        <v>1358</v>
      </c>
      <c r="B56" s="3718"/>
      <c r="C56" s="3718"/>
      <c r="D56" s="3450">
        <f ca="1">IF(H56="个人住宅",D57,D58)</f>
        <v>218</v>
      </c>
      <c r="E56" s="3465" t="s">
        <v>1359</v>
      </c>
      <c r="F56" s="2549" t="str">
        <f>IF(H56="正常",F58,"免征")</f>
        <v>免征</v>
      </c>
      <c r="G56" s="2552" t="s">
        <v>1360</v>
      </c>
      <c r="H56" s="2553"/>
      <c r="I56" s="1803"/>
      <c r="J56" s="3455"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3468" t="s">
        <v>1336</v>
      </c>
      <c r="B57" s="3704" t="s">
        <v>1361</v>
      </c>
      <c r="C57" s="3705"/>
      <c r="D57" s="1585">
        <v>0</v>
      </c>
      <c r="E57" s="324" t="s">
        <v>1338</v>
      </c>
      <c r="F57" s="302"/>
      <c r="G57" s="2550"/>
      <c r="H57" s="2554"/>
      <c r="I57" s="1803"/>
      <c r="J57" s="3680">
        <f>IF(AND(J55="",J56=""),4,IF(项目基本情况!K6="上海银行",'结果表-商业'!J56+1,'结果表-商业'!J55+1))</f>
        <v>5</v>
      </c>
      <c r="K57" s="3680" t="s">
        <v>1362</v>
      </c>
      <c r="L57" s="2525" t="s">
        <v>1363</v>
      </c>
      <c r="M57" s="2526"/>
      <c r="N57" s="2527">
        <f ca="1">SUMIF(M52:M56,"&lt;9e307")</f>
        <v>222</v>
      </c>
      <c r="O57" s="2528"/>
      <c r="P57" s="2685">
        <f ca="1">N57/M49</f>
        <v>0.57662337662337659</v>
      </c>
    </row>
    <row r="58" spans="1:35" ht="24.75">
      <c r="A58" s="3468" t="s">
        <v>1347</v>
      </c>
      <c r="B58" s="3704" t="s">
        <v>1364</v>
      </c>
      <c r="C58" s="3703"/>
      <c r="D58" s="3450">
        <f ca="1">IF(H58="转让取得",C81,C97)</f>
        <v>218</v>
      </c>
      <c r="E58" s="3465" t="s">
        <v>1359</v>
      </c>
      <c r="F58" s="302" t="s">
        <v>28</v>
      </c>
      <c r="G58" s="2550"/>
      <c r="H58" s="2553"/>
      <c r="I58" s="1803"/>
      <c r="J58" s="3680"/>
      <c r="K58" s="3680"/>
      <c r="L58" s="2525" t="s">
        <v>1365</v>
      </c>
      <c r="M58" s="2529"/>
      <c r="N58" s="2530" t="str">
        <f ca="1">NUMBERSTRING(INT(N57*10000),2)&amp;"元整"</f>
        <v>贰佰贰拾贰万元整</v>
      </c>
      <c r="O58" s="2531"/>
    </row>
    <row r="59" spans="1:35" ht="24.75" thickBot="1">
      <c r="A59" s="3684" t="s">
        <v>1366</v>
      </c>
      <c r="B59" s="3685"/>
      <c r="C59" s="3685"/>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3455" t="s">
        <v>1363</v>
      </c>
      <c r="M59" s="2532"/>
      <c r="N59" s="2533">
        <f ca="1">M49-N57</f>
        <v>163</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壹佰陆拾叁万元整</v>
      </c>
      <c r="O60" s="2531"/>
    </row>
    <row r="61" spans="1:35" ht="13.5" thickBot="1">
      <c r="A61" s="3739" t="s">
        <v>1368</v>
      </c>
      <c r="B61" s="3739"/>
      <c r="C61" s="3739"/>
      <c r="D61" s="3739"/>
      <c r="E61" s="3739"/>
      <c r="F61" s="1803"/>
      <c r="G61" s="1803"/>
      <c r="H61" s="1805"/>
      <c r="I61" s="129"/>
      <c r="J61" s="3455">
        <f>J59+1</f>
        <v>7</v>
      </c>
      <c r="K61" s="3680" t="s">
        <v>1369</v>
      </c>
      <c r="L61" s="3680"/>
      <c r="M61" s="2535"/>
      <c r="N61" s="2536">
        <f ca="1">ROUND(N59*10000/'数据-汇总表'!E3,0)</f>
        <v>20</v>
      </c>
      <c r="O61" s="2537"/>
    </row>
    <row r="62" spans="1:35" ht="12.75">
      <c r="A62" s="3699" t="s">
        <v>1370</v>
      </c>
      <c r="B62" s="3700"/>
      <c r="C62" s="3460"/>
      <c r="D62" s="3460" t="s">
        <v>1371</v>
      </c>
      <c r="E62" s="166" t="s">
        <v>1372</v>
      </c>
      <c r="F62" s="1803"/>
      <c r="G62" s="1803"/>
      <c r="H62" s="1805"/>
      <c r="I62" s="129"/>
    </row>
    <row r="63" spans="1:35" ht="12.75">
      <c r="A63" s="173" t="s">
        <v>330</v>
      </c>
      <c r="B63" s="167" t="s">
        <v>1373</v>
      </c>
      <c r="C63" s="2559">
        <f ca="1">ROUND((C64+C65)/(1+'数据-取费表'!C42),0)</f>
        <v>367</v>
      </c>
      <c r="D63" s="167"/>
      <c r="E63" s="168"/>
      <c r="F63" s="1803"/>
      <c r="G63" s="1803"/>
      <c r="H63" s="1805"/>
      <c r="I63" s="129"/>
      <c r="J63" s="3663" t="s">
        <v>1374</v>
      </c>
      <c r="K63" s="3451" t="s">
        <v>1375</v>
      </c>
      <c r="L63" s="3451">
        <f ca="1">IF(M49&gt;10000,M49*0.5%,IF(AND(M49&gt;1000,M49&lt;=10000),M49*1%,IF(AND(M49&gt;100,M49&lt;=1000),M49*3%,IF(AND(M49&gt;10,M49&lt;=100),M49*5%,M49*8%))))</f>
        <v>11.549999999999999</v>
      </c>
      <c r="M63" s="302">
        <f ca="1">ROUND(L63,1)</f>
        <v>11.6</v>
      </c>
      <c r="N63" s="2538"/>
      <c r="Z63" s="1747"/>
      <c r="AI63" s="1748"/>
    </row>
    <row r="64" spans="1:35" ht="14.25" customHeight="1">
      <c r="A64" s="169" t="s">
        <v>325</v>
      </c>
      <c r="B64" s="170" t="s">
        <v>1376</v>
      </c>
      <c r="C64" s="2560">
        <f ca="1">D45</f>
        <v>385</v>
      </c>
      <c r="D64" s="170" t="s">
        <v>26</v>
      </c>
      <c r="E64" s="172"/>
      <c r="F64" s="1803"/>
      <c r="G64" s="1803"/>
      <c r="H64" s="1805"/>
      <c r="I64" s="129"/>
      <c r="J64" s="3663"/>
      <c r="K64" s="3451" t="s">
        <v>1377</v>
      </c>
      <c r="L64" s="3451">
        <f ca="1">IF(M49&gt;2000,M49*0.5%,IF(AND(M49&gt;1000,M49&lt;=2000),M49*0.6%,IF(AND(M49&gt;500,M49&lt;=1000),M49*0.7%,IF(AND(M49&gt;200,M49&lt;=500),M49*0.8%,IF(AND(M49&gt;100,M49&lt;=200),M49*0.9%,IF(AND(M49&gt;50,M49&lt;=100),M49*1%,IF(AND(M49&gt;20,M49&lt;=50),M49*1.5%,IF(AND(M49&gt;10,M49&lt;=20),M49*2%,IF(AND(M49&gt;1,M49&lt;=10),M49*2.5%)))))))))</f>
        <v>3.08</v>
      </c>
      <c r="M64" s="302">
        <f ca="1">ROUND(L64,1)</f>
        <v>3.1</v>
      </c>
      <c r="N64" s="2539" t="s">
        <v>1378</v>
      </c>
      <c r="Z64" s="1747"/>
      <c r="AI64" s="1748"/>
    </row>
    <row r="65" spans="1:35" ht="14.25" customHeight="1">
      <c r="A65" s="169" t="s">
        <v>326</v>
      </c>
      <c r="B65" s="170" t="s">
        <v>1379</v>
      </c>
      <c r="C65" s="2561"/>
      <c r="D65" s="170"/>
      <c r="E65" s="172"/>
      <c r="F65" s="1803"/>
      <c r="G65" s="1803"/>
      <c r="H65" s="1805"/>
      <c r="I65" s="129"/>
      <c r="J65" s="3663"/>
      <c r="K65" s="3451" t="s">
        <v>1380</v>
      </c>
      <c r="L65" s="3451">
        <f ca="1">IF(M49&gt;1000,M49*0.1%,IF(AND(M49&gt;500,M49&lt;=1000),M49*0.5%,IF(AND(M49&gt;50,M49&lt;=500),M49*1%,IF(AND(M49&gt;1,M49&lt;=50),M49*1.5%))))</f>
        <v>3.85</v>
      </c>
      <c r="M65" s="302">
        <f ca="1">ROUND(L65,1)</f>
        <v>3.9</v>
      </c>
      <c r="N65" s="2539" t="s">
        <v>1378</v>
      </c>
      <c r="Z65" s="1747"/>
      <c r="AI65" s="1748"/>
    </row>
    <row r="66" spans="1:35" ht="14.25" customHeight="1">
      <c r="A66" s="173" t="s">
        <v>327</v>
      </c>
      <c r="B66" s="174" t="s">
        <v>1381</v>
      </c>
      <c r="C66" s="2562"/>
      <c r="D66" s="174" t="s">
        <v>26</v>
      </c>
      <c r="E66" s="1333" t="s">
        <v>667</v>
      </c>
      <c r="F66" s="1803"/>
      <c r="G66" s="1803"/>
      <c r="H66" s="1805"/>
      <c r="I66" s="129"/>
      <c r="J66" s="3663"/>
      <c r="K66" s="3451" t="s">
        <v>1382</v>
      </c>
      <c r="L66" s="3451">
        <f ca="1">M49*0.5%</f>
        <v>1.925</v>
      </c>
      <c r="M66" s="302">
        <f ca="1">IF(L66&gt;0.5,0.5,ROUND(L66,0))</f>
        <v>0.5</v>
      </c>
      <c r="N66" s="2539" t="s">
        <v>1383</v>
      </c>
      <c r="Z66" s="1747"/>
      <c r="AI66" s="1748"/>
    </row>
    <row r="67" spans="1:35" ht="14.25" customHeight="1">
      <c r="A67" s="173" t="s">
        <v>328</v>
      </c>
      <c r="B67" s="174" t="s">
        <v>1384</v>
      </c>
      <c r="C67" s="2563">
        <f ca="1">C63-C66</f>
        <v>367</v>
      </c>
      <c r="D67" s="170" t="s">
        <v>26</v>
      </c>
      <c r="E67" s="172"/>
      <c r="F67" s="1803"/>
      <c r="G67" s="1803"/>
      <c r="H67" s="1805"/>
      <c r="I67" s="129"/>
      <c r="J67" s="3663"/>
      <c r="K67" s="3451" t="s">
        <v>1385</v>
      </c>
      <c r="L67" s="3451">
        <f ca="1">IF(M49&gt;=10000,(8.25+(M49-10000)*0.01%),IF(AND(M49&gt;=8000,M49&lt;10000),(7.85+(M49-8000)*0.02%),IF(AND(M49&gt;=5000,M49&lt;8000),(6.65+(M49-5000)*0.04%),IF(AND(M49&gt;=2000,M49&lt;5000),(4.25+(PM49-2000)*0.08%),IF(AND(M49&gt;=1000,M49&lt;2000),(2.75+(M49-1000)*0.15%),IF(AND(M49&gt;=100,M49&lt;1000),(0.5+(M49-100)*0.25%),IF(AND(M49&gt;0,M49&lt;100),M49*0.5%)))))))</f>
        <v>1.2124999999999999</v>
      </c>
      <c r="M67" s="302">
        <f ca="1">ROUND(L67*0.9,1)</f>
        <v>1.1000000000000001</v>
      </c>
      <c r="N67" s="2538"/>
      <c r="Z67" s="1747"/>
      <c r="AI67" s="1748"/>
    </row>
    <row r="68" spans="1:35" ht="14.25" customHeight="1" thickBot="1">
      <c r="A68" s="176" t="s">
        <v>329</v>
      </c>
      <c r="B68" s="177" t="s">
        <v>1386</v>
      </c>
      <c r="C68" s="2564">
        <f ca="1">IF(C67&lt;=0,0,ROUND(C67*D68,0))</f>
        <v>20</v>
      </c>
      <c r="D68" s="2565">
        <f>'数据-取费表'!B41</f>
        <v>5.5000000000000007E-2</v>
      </c>
      <c r="E68" s="178"/>
      <c r="F68" s="1803"/>
      <c r="G68" s="1803"/>
      <c r="H68" s="1805"/>
      <c r="I68" s="129"/>
      <c r="J68" s="3663"/>
      <c r="K68" s="3451" t="s">
        <v>1387</v>
      </c>
      <c r="L68" s="3451">
        <f ca="1">IF(M49&gt;10000,M49*0.5%,IF(AND(M49&gt;5000,M49&lt;=10000),M49*1%,IF(AND(M49&gt;1000,M49&lt;=5000),M49*2%,IF(AND(M49&gt;200,M49&lt;=1000),M49*3%,M49*5%))))</f>
        <v>11.549999999999999</v>
      </c>
      <c r="M68" s="302">
        <f ca="1">ROUND(L68,1)</f>
        <v>11.6</v>
      </c>
      <c r="N68" s="2538"/>
      <c r="Z68" s="1747"/>
      <c r="AI68" s="1748"/>
    </row>
    <row r="69" spans="1:35" s="1767" customFormat="1" ht="16.5" customHeight="1">
      <c r="A69" s="1806"/>
      <c r="B69" s="1807"/>
      <c r="C69" s="1808"/>
      <c r="D69" s="1809"/>
      <c r="E69" s="1810"/>
      <c r="F69" s="1573"/>
      <c r="G69" s="1573"/>
      <c r="H69" s="1572"/>
      <c r="I69" s="1742"/>
      <c r="J69" s="3663"/>
      <c r="K69" s="3451" t="s">
        <v>1388</v>
      </c>
      <c r="L69" s="3451"/>
      <c r="M69" s="302">
        <f ca="1">ROUND(SUM(M63:M68),0)</f>
        <v>32</v>
      </c>
      <c r="N69" s="2540">
        <f ca="1">M69/M49</f>
        <v>8.3116883116883117E-2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367</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2</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2</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365</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f ca="1">IF(C79&lt;=0,0,C79/C73)</f>
        <v>182.5</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f ca="1">ROUND(IF(C79&lt;=0,0,IF(C80&gt;=200%,C79*60%-C73*35%,IF(C80&gt;=100%,C79*50%-C73*15%,IF(C80&gt;=50%,C79*40%-C73*5%,IF(C80&lt;50%,C79*30%,0))))),0)</f>
        <v>218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367</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2</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2</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365</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f ca="1">IF(C95&lt;=0,0,C95/C86)</f>
        <v>182.5</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f ca="1">ROUND(IF(C95&lt;=0,0,IF(C96&gt;=200%,C95*60%-C86*35%,IF(C96&gt;=100%,C95*50%-C86*15%,IF(C96&gt;=50%,C95*40%-C86*5%,IF(C96&lt;50%,C95*30%,0))))),0)</f>
        <v>218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比较法-商业</v>
      </c>
      <c r="D101" s="2581" t="str">
        <f>D4</f>
        <v>收益法-商业</v>
      </c>
      <c r="E101" s="3659" t="s">
        <v>1426</v>
      </c>
      <c r="F101" s="3660"/>
      <c r="G101" s="1822" t="s">
        <v>1427</v>
      </c>
      <c r="H101" s="2590">
        <f ca="1">H118</f>
        <v>385</v>
      </c>
      <c r="I101" s="129"/>
    </row>
    <row r="102" spans="1:35" ht="18.75" customHeight="1">
      <c r="A102" s="3691" t="s">
        <v>1428</v>
      </c>
      <c r="B102" s="2579" t="s">
        <v>1427</v>
      </c>
      <c r="C102" s="2580">
        <f ca="1">IF(D32="楼面单价",ROUND(C19,0),C19)</f>
        <v>442</v>
      </c>
      <c r="D102" s="2581">
        <f ca="1">IF(D32="楼面单价",ROUND(D19,0),D19)</f>
        <v>252</v>
      </c>
      <c r="E102" s="3659"/>
      <c r="F102" s="3660"/>
      <c r="G102" s="1822" t="s">
        <v>1429</v>
      </c>
      <c r="H102" s="2550">
        <f ca="1">I118</f>
        <v>28635</v>
      </c>
      <c r="I102" s="129"/>
    </row>
    <row r="103" spans="1:35" ht="42.75" customHeight="1">
      <c r="A103" s="3691"/>
      <c r="B103" s="2579" t="s">
        <v>1429</v>
      </c>
      <c r="C103" s="2582">
        <f ca="1">C20</f>
        <v>32887</v>
      </c>
      <c r="D103" s="2583">
        <f ca="1">D20</f>
        <v>18715</v>
      </c>
      <c r="E103" s="3652" t="s">
        <v>1430</v>
      </c>
      <c r="F103" s="3653"/>
      <c r="G103" s="1823" t="s">
        <v>1431</v>
      </c>
      <c r="H103" s="2590">
        <f>IF(D36="正常操作",H104+H105+H106,H105+H106)</f>
        <v>0</v>
      </c>
      <c r="I103" s="129"/>
    </row>
    <row r="104" spans="1:35" ht="18.75" customHeight="1">
      <c r="A104" s="3691" t="s">
        <v>1432</v>
      </c>
      <c r="B104" s="2584" t="s">
        <v>1427</v>
      </c>
      <c r="C104" s="2585">
        <f ca="1">H118</f>
        <v>385</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28635</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385</v>
      </c>
      <c r="I107" s="129"/>
    </row>
    <row r="108" spans="1:35" ht="18.75" customHeight="1">
      <c r="A108" s="129"/>
      <c r="B108" s="129"/>
      <c r="C108" s="129"/>
      <c r="D108" s="129"/>
      <c r="E108" s="3692"/>
      <c r="F108" s="3660"/>
      <c r="G108" s="1822" t="s">
        <v>1429</v>
      </c>
      <c r="H108" s="2550">
        <f ca="1">IF(H107=H101,H102,ROUND(H107*10000/'数据-汇总表'!E3,0))</f>
        <v>28635</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134.51</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385</v>
      </c>
      <c r="I118" s="3453">
        <f ca="1">ROUND(IF(D32="楼面单价",C32,H118*10000/B118),0)</f>
        <v>28635</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叁佰捌拾伍万元整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385</v>
      </c>
      <c r="E122" s="3669"/>
      <c r="F122" s="3669"/>
      <c r="G122" s="3669"/>
      <c r="H122" s="3669"/>
      <c r="I122" s="3670"/>
      <c r="AA122" s="725"/>
    </row>
    <row r="123" spans="1:27" ht="18.75" customHeight="1">
      <c r="A123" s="3667" t="s">
        <v>1447</v>
      </c>
      <c r="B123" s="3667"/>
      <c r="C123" s="3667"/>
      <c r="D123" s="3673" t="str">
        <f ca="1">NUMBERSTRING(INT(D122*10000),2)&amp;"元整"</f>
        <v>叁佰捌拾伍万元整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E33" sqref="E33: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4006</v>
      </c>
      <c r="G1" s="1230" t="s">
        <v>1762</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442.363</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32887</v>
      </c>
      <c r="C3" s="354" t="s">
        <v>1763</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80" t="s">
        <v>1767</v>
      </c>
      <c r="AC4" s="3818" t="s">
        <v>1768</v>
      </c>
    </row>
    <row r="5" spans="1:29" ht="15">
      <c r="A5" s="358"/>
      <c r="B5" s="359"/>
      <c r="C5" s="3822" t="str">
        <f>'比较法-办公'!C5:D5</f>
        <v>硅谷SOHO</v>
      </c>
      <c r="D5" s="3758"/>
      <c r="E5" s="3755" t="s">
        <v>4080</v>
      </c>
      <c r="F5" s="3756"/>
      <c r="G5" s="3755" t="s">
        <v>4080</v>
      </c>
      <c r="H5" s="3756"/>
      <c r="I5" s="3757" t="s">
        <v>4081</v>
      </c>
      <c r="J5" s="3758"/>
      <c r="K5" s="559"/>
      <c r="L5" s="2710"/>
      <c r="M5" s="2711"/>
      <c r="N5" s="2711"/>
      <c r="O5" s="2711"/>
      <c r="P5" s="3825"/>
      <c r="Q5" s="3774"/>
      <c r="R5" s="3753"/>
      <c r="S5" s="3754"/>
      <c r="T5" s="3753"/>
      <c r="U5" s="3754"/>
      <c r="V5" s="3780"/>
      <c r="W5" s="3780"/>
      <c r="X5" s="1350"/>
      <c r="Y5" s="3753"/>
      <c r="Z5" s="3754"/>
      <c r="AA5" s="3747"/>
      <c r="AB5" s="3780"/>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80"/>
      <c r="AC6" s="3748"/>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9"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704">
        <f>D7/J7</f>
        <v>1</v>
      </c>
    </row>
    <row r="8" spans="1:29" s="108" customFormat="1" ht="15.75" thickBot="1">
      <c r="A8" s="362" t="s">
        <v>1676</v>
      </c>
      <c r="B8" s="363"/>
      <c r="C8" s="368" t="s">
        <v>4026</v>
      </c>
      <c r="D8" s="365">
        <v>100</v>
      </c>
      <c r="E8" s="368" t="s">
        <v>4050</v>
      </c>
      <c r="F8" s="367">
        <f>SUMIF(61:61,E8,62:62)-SUMIF(61:61,C8,62:62)+100</f>
        <v>101</v>
      </c>
      <c r="G8" s="368" t="s">
        <v>4050</v>
      </c>
      <c r="H8" s="365">
        <f>SUMIF(61:61,G8,62:62)-SUMIF(61:61,C8,62:62)+100</f>
        <v>101</v>
      </c>
      <c r="I8" s="368" t="s">
        <v>4050</v>
      </c>
      <c r="J8" s="365">
        <f>SUMIF(61:61,I8,62:62)-SUMIF(61:61,C8,62:62)+100</f>
        <v>101</v>
      </c>
      <c r="K8" s="560"/>
      <c r="L8" s="2712"/>
      <c r="M8" s="2713"/>
      <c r="N8" s="2713"/>
      <c r="O8" s="2713"/>
      <c r="P8" s="3749" t="s">
        <v>1678</v>
      </c>
      <c r="Q8" s="3750"/>
      <c r="R8" s="701" t="s">
        <v>14</v>
      </c>
      <c r="S8" s="702">
        <f t="shared" si="0"/>
        <v>101</v>
      </c>
      <c r="T8" s="701" t="s">
        <v>14</v>
      </c>
      <c r="U8" s="702">
        <f t="shared" si="1"/>
        <v>101</v>
      </c>
      <c r="V8" s="701" t="s">
        <v>14</v>
      </c>
      <c r="W8" s="702">
        <f t="shared" si="2"/>
        <v>101</v>
      </c>
      <c r="X8" s="703"/>
      <c r="Y8" s="3749" t="s">
        <v>1678</v>
      </c>
      <c r="Z8" s="3750"/>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4077</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75" thickBot="1">
      <c r="A10" s="374"/>
      <c r="B10" s="375" t="s">
        <v>1683</v>
      </c>
      <c r="C10" s="3512" t="s">
        <v>4078</v>
      </c>
      <c r="D10" s="127">
        <v>100</v>
      </c>
      <c r="E10" s="3525" t="s">
        <v>4079</v>
      </c>
      <c r="F10" s="376">
        <f>SUMIF(65:65,E10,66:66)-SUMIF(65:65,C10,66:66)+100</f>
        <v>102</v>
      </c>
      <c r="G10" s="3525" t="s">
        <v>4079</v>
      </c>
      <c r="H10" s="127">
        <f>SUMIF(65:65,G10,66:66)-SUMIF(65:65,C10,66:66)+100</f>
        <v>102</v>
      </c>
      <c r="I10" s="3525" t="s">
        <v>4079</v>
      </c>
      <c r="J10" s="127">
        <f>SUMIF(65:65,I10,66:66)-SUMIF(65:65,C10,66:66)+100</f>
        <v>102</v>
      </c>
      <c r="K10" s="560"/>
      <c r="L10" s="2714"/>
      <c r="M10" s="2715"/>
      <c r="N10" s="2715"/>
      <c r="O10" s="2715"/>
      <c r="P10" s="3763"/>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704">
        <f t="shared" si="5"/>
        <v>0.98039215686274506</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3"/>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704">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3"/>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3"/>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3"/>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3" t="s">
        <v>1686</v>
      </c>
      <c r="Q15" s="1347" t="str">
        <f t="shared" si="6"/>
        <v>商业繁华度</v>
      </c>
      <c r="R15" s="705" t="s">
        <v>14</v>
      </c>
      <c r="S15" s="706">
        <f t="shared" si="0"/>
        <v>102</v>
      </c>
      <c r="T15" s="705" t="s">
        <v>14</v>
      </c>
      <c r="U15" s="706">
        <f t="shared" si="1"/>
        <v>102</v>
      </c>
      <c r="V15" s="705" t="s">
        <v>14</v>
      </c>
      <c r="W15" s="706">
        <f t="shared" si="2"/>
        <v>102</v>
      </c>
      <c r="X15" s="1350"/>
      <c r="Y15" s="3785" t="s">
        <v>1686</v>
      </c>
      <c r="Z15" s="1351" t="str">
        <f t="shared" si="7"/>
        <v>商业繁华度</v>
      </c>
      <c r="AA15" s="1348">
        <f t="shared" si="3"/>
        <v>0.98039215686274506</v>
      </c>
      <c r="AB15" s="1348">
        <f t="shared" si="4"/>
        <v>0.98039215686274506</v>
      </c>
      <c r="AC15" s="1348">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4"/>
      <c r="Q16" s="1347"/>
      <c r="R16" s="705"/>
      <c r="S16" s="706"/>
      <c r="T16" s="705"/>
      <c r="U16" s="706"/>
      <c r="V16" s="705"/>
      <c r="W16" s="706"/>
      <c r="X16" s="1350"/>
      <c r="Y16" s="3786"/>
      <c r="Z16" s="1351"/>
      <c r="AA16" s="1348">
        <v>1</v>
      </c>
      <c r="AB16" s="1348">
        <v>1</v>
      </c>
      <c r="AC16" s="1348">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4"/>
      <c r="Q17" s="1347" t="str">
        <f>B17</f>
        <v>交通便捷度</v>
      </c>
      <c r="R17" s="705" t="s">
        <v>14</v>
      </c>
      <c r="S17" s="706">
        <f>F17</f>
        <v>102</v>
      </c>
      <c r="T17" s="705" t="s">
        <v>14</v>
      </c>
      <c r="U17" s="706">
        <f>H17</f>
        <v>102</v>
      </c>
      <c r="V17" s="705" t="s">
        <v>14</v>
      </c>
      <c r="W17" s="706">
        <f>J17</f>
        <v>102</v>
      </c>
      <c r="X17" s="1350"/>
      <c r="Y17" s="3786"/>
      <c r="Z17" s="1351" t="str">
        <f>Q17</f>
        <v>交通便捷度</v>
      </c>
      <c r="AA17" s="1348">
        <f t="shared" si="3"/>
        <v>0.98039215686274506</v>
      </c>
      <c r="AB17" s="1348">
        <f t="shared" si="4"/>
        <v>0.98039215686274506</v>
      </c>
      <c r="AC17" s="1348">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4"/>
      <c r="Q18" s="1347"/>
      <c r="R18" s="705"/>
      <c r="S18" s="706"/>
      <c r="T18" s="705"/>
      <c r="U18" s="706"/>
      <c r="V18" s="705"/>
      <c r="W18" s="706"/>
      <c r="X18" s="1350"/>
      <c r="Y18" s="3786"/>
      <c r="Z18" s="1351"/>
      <c r="AA18" s="1348">
        <v>1</v>
      </c>
      <c r="AB18" s="1348">
        <v>1</v>
      </c>
      <c r="AC18" s="1348">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4"/>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4"/>
      <c r="Q20" s="1347"/>
      <c r="R20" s="705"/>
      <c r="S20" s="706"/>
      <c r="T20" s="705"/>
      <c r="U20" s="706"/>
      <c r="V20" s="705"/>
      <c r="W20" s="706"/>
      <c r="X20" s="1350"/>
      <c r="Y20" s="3786"/>
      <c r="Z20" s="1351"/>
      <c r="AA20" s="1348">
        <v>1</v>
      </c>
      <c r="AB20" s="1348">
        <v>1</v>
      </c>
      <c r="AC20" s="1348">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4"/>
      <c r="Q22" s="1347"/>
      <c r="R22" s="705"/>
      <c r="S22" s="706"/>
      <c r="T22" s="705"/>
      <c r="U22" s="706"/>
      <c r="V22" s="705"/>
      <c r="W22" s="706"/>
      <c r="X22" s="1350"/>
      <c r="Y22" s="3786"/>
      <c r="Z22" s="1351"/>
      <c r="AA22" s="1348">
        <v>1</v>
      </c>
      <c r="AB22" s="1348">
        <v>1</v>
      </c>
      <c r="AC22" s="1348">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4"/>
      <c r="Q23" s="1347" t="str">
        <f>B23</f>
        <v>自然及人文环境</v>
      </c>
      <c r="R23" s="705" t="s">
        <v>14</v>
      </c>
      <c r="S23" s="706">
        <f>F23</f>
        <v>100</v>
      </c>
      <c r="T23" s="705" t="s">
        <v>14</v>
      </c>
      <c r="U23" s="706">
        <f>H23</f>
        <v>100</v>
      </c>
      <c r="V23" s="705" t="s">
        <v>14</v>
      </c>
      <c r="W23" s="706">
        <f>J23</f>
        <v>100</v>
      </c>
      <c r="X23" s="1350"/>
      <c r="Y23" s="3786"/>
      <c r="Z23" s="1351" t="str">
        <f>Q23</f>
        <v>自然及人文环境</v>
      </c>
      <c r="AA23" s="1348">
        <f t="shared" si="3"/>
        <v>1</v>
      </c>
      <c r="AB23" s="1348">
        <f t="shared" si="4"/>
        <v>1</v>
      </c>
      <c r="AC23" s="1348">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4"/>
      <c r="Q24" s="1347"/>
      <c r="R24" s="705"/>
      <c r="S24" s="706"/>
      <c r="T24" s="705"/>
      <c r="U24" s="706"/>
      <c r="V24" s="705"/>
      <c r="W24" s="706"/>
      <c r="X24" s="1350"/>
      <c r="Y24" s="3786"/>
      <c r="Z24" s="1351"/>
      <c r="AA24" s="1348">
        <v>1</v>
      </c>
      <c r="AB24" s="1348">
        <v>1</v>
      </c>
      <c r="AC24" s="1348">
        <v>1</v>
      </c>
    </row>
    <row r="25" spans="1:29" ht="15">
      <c r="A25" s="379"/>
      <c r="B25" s="375" t="s">
        <v>1775</v>
      </c>
      <c r="C25" s="565" t="s">
        <v>4061</v>
      </c>
      <c r="D25" s="386">
        <v>100</v>
      </c>
      <c r="E25" s="565" t="s">
        <v>4061</v>
      </c>
      <c r="F25" s="412">
        <f>SUMIF(86:86,E25,87:87)-SUMIF(86:86,C25,87:87)+100</f>
        <v>100</v>
      </c>
      <c r="G25" s="565" t="s">
        <v>4061</v>
      </c>
      <c r="H25" s="386">
        <f>SUMIF(86:86,G25,87:87)-SUMIF(86:86,C25,87:87)+100</f>
        <v>100</v>
      </c>
      <c r="I25" s="565" t="s">
        <v>4061</v>
      </c>
      <c r="J25" s="386">
        <f>SUMIF(86:86,I25,87:87)-SUMIF(86:86,C25,87:87)+100</f>
        <v>100</v>
      </c>
      <c r="K25" s="561">
        <v>2</v>
      </c>
      <c r="L25" s="2717"/>
      <c r="M25" s="2711"/>
      <c r="N25" s="2711"/>
      <c r="O25" s="2711"/>
      <c r="P25" s="3784"/>
      <c r="Q25" s="1347" t="str">
        <f t="shared" ref="Q25:Q46" si="8">B25</f>
        <v>临街状况</v>
      </c>
      <c r="R25" s="705" t="s">
        <v>14</v>
      </c>
      <c r="S25" s="706">
        <f>F25</f>
        <v>100</v>
      </c>
      <c r="T25" s="705" t="s">
        <v>14</v>
      </c>
      <c r="U25" s="706">
        <f>H25</f>
        <v>100</v>
      </c>
      <c r="V25" s="705" t="s">
        <v>14</v>
      </c>
      <c r="W25" s="706">
        <f>J25</f>
        <v>100</v>
      </c>
      <c r="X25" s="1350"/>
      <c r="Y25" s="3786"/>
      <c r="Z25" s="1351" t="str">
        <f>Q25</f>
        <v>临街状况</v>
      </c>
      <c r="AA25" s="1348">
        <f t="shared" si="3"/>
        <v>1</v>
      </c>
      <c r="AB25" s="1348">
        <f t="shared" si="4"/>
        <v>1</v>
      </c>
      <c r="AC25" s="1348">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4"/>
      <c r="Q26" s="1347" t="str">
        <f t="shared" si="8"/>
        <v>平面位置/可视性</v>
      </c>
      <c r="R26" s="705" t="s">
        <v>14</v>
      </c>
      <c r="S26" s="706">
        <f>F26</f>
        <v>100</v>
      </c>
      <c r="T26" s="705" t="s">
        <v>14</v>
      </c>
      <c r="U26" s="706">
        <f>H26</f>
        <v>100</v>
      </c>
      <c r="V26" s="705" t="s">
        <v>14</v>
      </c>
      <c r="W26" s="706">
        <f>J26</f>
        <v>100</v>
      </c>
      <c r="X26" s="1350"/>
      <c r="Y26" s="3786"/>
      <c r="Z26" s="1351" t="str">
        <f>Q26</f>
        <v>平面位置/可视性</v>
      </c>
      <c r="AA26" s="1348">
        <f t="shared" si="3"/>
        <v>1</v>
      </c>
      <c r="AB26" s="1348">
        <f t="shared" si="4"/>
        <v>1</v>
      </c>
      <c r="AC26" s="1348">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4"/>
      <c r="Q27" s="1338" t="str">
        <f t="shared" si="8"/>
        <v>人流量</v>
      </c>
      <c r="R27" s="701" t="s">
        <v>14</v>
      </c>
      <c r="S27" s="702">
        <f>F27</f>
        <v>100</v>
      </c>
      <c r="T27" s="701" t="s">
        <v>14</v>
      </c>
      <c r="U27" s="702">
        <f>H27</f>
        <v>100</v>
      </c>
      <c r="V27" s="701" t="s">
        <v>14</v>
      </c>
      <c r="W27" s="702">
        <f>J27</f>
        <v>100</v>
      </c>
      <c r="X27" s="703"/>
      <c r="Y27" s="3786"/>
      <c r="Z27" s="52" t="str">
        <f>Q27</f>
        <v>人流量</v>
      </c>
      <c r="AA27" s="1348">
        <f>D27/F27</f>
        <v>1</v>
      </c>
      <c r="AB27" s="1348">
        <f>D27/H27</f>
        <v>1</v>
      </c>
      <c r="AC27" s="1348">
        <f>D27/J27</f>
        <v>1</v>
      </c>
    </row>
    <row r="28" spans="1:29" ht="15.75" thickBot="1">
      <c r="A28" s="379"/>
      <c r="B28" s="375" t="s">
        <v>1778</v>
      </c>
      <c r="C28" s="565" t="s">
        <v>3399</v>
      </c>
      <c r="D28" s="386">
        <v>100</v>
      </c>
      <c r="E28" s="565" t="s">
        <v>3399</v>
      </c>
      <c r="F28" s="412">
        <f>SUMIF(92:92,E28,93:93)-SUMIF(92:92,C28,93:93)+100</f>
        <v>100</v>
      </c>
      <c r="G28" s="565" t="s">
        <v>3399</v>
      </c>
      <c r="H28" s="386">
        <f>SUMIF(92:92,G28,93:93)-SUMIF(92:92,C28,93:93)+100</f>
        <v>100</v>
      </c>
      <c r="I28" s="565" t="s">
        <v>3399</v>
      </c>
      <c r="J28" s="386">
        <f>SUMIF(92:92,I28,93:93)-SUMIF(92:92,C28,93:93)+100</f>
        <v>100</v>
      </c>
      <c r="K28" s="562"/>
      <c r="L28" s="2717"/>
      <c r="M28" s="2711"/>
      <c r="N28" s="2711"/>
      <c r="O28" s="2711"/>
      <c r="P28" s="3784"/>
      <c r="Q28" s="1347" t="str">
        <f t="shared" si="8"/>
        <v>楼层</v>
      </c>
      <c r="R28" s="705" t="s">
        <v>14</v>
      </c>
      <c r="S28" s="706">
        <f t="shared" ref="S28:S46" si="9">F28</f>
        <v>100</v>
      </c>
      <c r="T28" s="705" t="s">
        <v>14</v>
      </c>
      <c r="U28" s="706">
        <f t="shared" ref="U28:U46" si="10">H28</f>
        <v>100</v>
      </c>
      <c r="V28" s="705" t="s">
        <v>14</v>
      </c>
      <c r="W28" s="706">
        <f t="shared" ref="W28:W46" si="11">J28</f>
        <v>100</v>
      </c>
      <c r="X28" s="1350"/>
      <c r="Y28" s="3786"/>
      <c r="Z28" s="1351" t="str">
        <f t="shared" ref="Z28:Z46" si="12">Q28</f>
        <v>楼层</v>
      </c>
      <c r="AA28" s="1348">
        <f t="shared" si="3"/>
        <v>1</v>
      </c>
      <c r="AB28" s="1348">
        <f t="shared" si="4"/>
        <v>1</v>
      </c>
      <c r="AC28" s="1348">
        <f t="shared" si="5"/>
        <v>1</v>
      </c>
    </row>
    <row r="29" spans="1:29" ht="15" hidden="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4"/>
      <c r="Q29" s="1347">
        <f t="shared" si="8"/>
        <v>111</v>
      </c>
      <c r="R29" s="705" t="s">
        <v>14</v>
      </c>
      <c r="S29" s="706">
        <f t="shared" si="9"/>
        <v>100</v>
      </c>
      <c r="T29" s="705" t="s">
        <v>14</v>
      </c>
      <c r="U29" s="706">
        <f t="shared" si="10"/>
        <v>100</v>
      </c>
      <c r="V29" s="705" t="s">
        <v>14</v>
      </c>
      <c r="W29" s="706">
        <f t="shared" si="11"/>
        <v>100</v>
      </c>
      <c r="X29" s="1350"/>
      <c r="Y29" s="3786"/>
      <c r="Z29" s="1351">
        <f t="shared" si="12"/>
        <v>111</v>
      </c>
      <c r="AA29" s="1348">
        <f t="shared" si="3"/>
        <v>1</v>
      </c>
      <c r="AB29" s="1348">
        <f t="shared" si="4"/>
        <v>1</v>
      </c>
      <c r="AC29" s="1348">
        <f t="shared" si="5"/>
        <v>1</v>
      </c>
    </row>
    <row r="30" spans="1:29" ht="15" hidden="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4"/>
      <c r="Q30" s="1347">
        <f t="shared" si="8"/>
        <v>111</v>
      </c>
      <c r="R30" s="705" t="s">
        <v>14</v>
      </c>
      <c r="S30" s="706">
        <f t="shared" si="9"/>
        <v>100</v>
      </c>
      <c r="T30" s="705" t="s">
        <v>14</v>
      </c>
      <c r="U30" s="706">
        <f t="shared" si="10"/>
        <v>100</v>
      </c>
      <c r="V30" s="705" t="s">
        <v>14</v>
      </c>
      <c r="W30" s="706">
        <f t="shared" si="11"/>
        <v>100</v>
      </c>
      <c r="X30" s="1350"/>
      <c r="Y30" s="3786"/>
      <c r="Z30" s="1351">
        <f t="shared" si="12"/>
        <v>111</v>
      </c>
      <c r="AA30" s="1348">
        <f t="shared" si="3"/>
        <v>1</v>
      </c>
      <c r="AB30" s="1348">
        <f t="shared" si="4"/>
        <v>1</v>
      </c>
      <c r="AC30" s="1348">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4"/>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348">
        <f t="shared" si="5"/>
        <v>1</v>
      </c>
    </row>
    <row r="32" spans="1:29" ht="15">
      <c r="A32" s="391" t="s">
        <v>1689</v>
      </c>
      <c r="B32" s="63" t="s">
        <v>1779</v>
      </c>
      <c r="C32" s="1905" t="s">
        <v>4070</v>
      </c>
      <c r="D32" s="418">
        <v>100</v>
      </c>
      <c r="E32" s="1905" t="s">
        <v>4071</v>
      </c>
      <c r="F32" s="412">
        <f>SUMIF(100:100,E32,101:101)-SUMIF(100:100,C32,101:101)+100</f>
        <v>97</v>
      </c>
      <c r="G32" s="1905" t="s">
        <v>4071</v>
      </c>
      <c r="H32" s="386">
        <f>SUMIF(100:100,G32,101:101)-SUMIF(100:100,C32,101:101)+100</f>
        <v>97</v>
      </c>
      <c r="I32" s="1905" t="s">
        <v>4071</v>
      </c>
      <c r="J32" s="418">
        <f>SUMIF(100:100,I32,101:101)-SUMIF(100:100,C32,101:101)+100</f>
        <v>97</v>
      </c>
      <c r="K32" s="561">
        <v>3</v>
      </c>
      <c r="L32" s="2717"/>
      <c r="M32" s="2711"/>
      <c r="N32" s="2711"/>
      <c r="O32" s="2711"/>
      <c r="P32" s="3787" t="s">
        <v>1691</v>
      </c>
      <c r="Q32" s="1347" t="str">
        <f t="shared" si="8"/>
        <v>商业类型</v>
      </c>
      <c r="R32" s="705" t="s">
        <v>14</v>
      </c>
      <c r="S32" s="706">
        <f t="shared" si="9"/>
        <v>97</v>
      </c>
      <c r="T32" s="705" t="s">
        <v>14</v>
      </c>
      <c r="U32" s="706">
        <f t="shared" si="10"/>
        <v>97</v>
      </c>
      <c r="V32" s="705" t="s">
        <v>14</v>
      </c>
      <c r="W32" s="706">
        <f t="shared" si="11"/>
        <v>97</v>
      </c>
      <c r="X32" s="1350"/>
      <c r="Y32" s="3790" t="s">
        <v>1691</v>
      </c>
      <c r="Z32" s="1351" t="str">
        <f t="shared" si="12"/>
        <v>商业类型</v>
      </c>
      <c r="AA32" s="1348">
        <f t="shared" si="3"/>
        <v>1.0309278350515463</v>
      </c>
      <c r="AB32" s="1348">
        <f t="shared" si="4"/>
        <v>1.0309278350515463</v>
      </c>
      <c r="AC32" s="1348">
        <f t="shared" si="5"/>
        <v>1.0309278350515463</v>
      </c>
    </row>
    <row r="33" spans="1:29" s="422" customFormat="1" ht="15">
      <c r="A33" s="419"/>
      <c r="B33" s="375" t="s">
        <v>1692</v>
      </c>
      <c r="C33" s="420">
        <f>面积表!E11</f>
        <v>134.51</v>
      </c>
      <c r="D33" s="127">
        <v>100</v>
      </c>
      <c r="E33" s="381">
        <v>180.46</v>
      </c>
      <c r="F33" s="376">
        <f>LOOKUP(E33,103:103,104:104)-LOOKUP(C33,103:103,104:104)+100</f>
        <v>100</v>
      </c>
      <c r="G33" s="380">
        <v>286.60000000000002</v>
      </c>
      <c r="H33" s="127">
        <f>LOOKUP(G33,103:103,104:104)-LOOKUP(C33,103:103,104:104)+100</f>
        <v>97</v>
      </c>
      <c r="I33" s="380">
        <v>135</v>
      </c>
      <c r="J33" s="127">
        <f>LOOKUP(I33,103:103,104:104)-LOOKUP(C33,103:103,104:104)+100</f>
        <v>100</v>
      </c>
      <c r="K33" s="562"/>
      <c r="L33" s="2716"/>
      <c r="M33" s="2718"/>
      <c r="N33" s="2718"/>
      <c r="O33" s="2718"/>
      <c r="P33" s="3788"/>
      <c r="Q33" s="707" t="str">
        <f t="shared" si="8"/>
        <v>项目建筑规模</v>
      </c>
      <c r="R33" s="708" t="s">
        <v>14</v>
      </c>
      <c r="S33" s="709">
        <f t="shared" si="9"/>
        <v>100</v>
      </c>
      <c r="T33" s="708" t="s">
        <v>14</v>
      </c>
      <c r="U33" s="709">
        <f t="shared" si="10"/>
        <v>97</v>
      </c>
      <c r="V33" s="708" t="s">
        <v>14</v>
      </c>
      <c r="W33" s="709">
        <f t="shared" si="11"/>
        <v>100</v>
      </c>
      <c r="X33" s="710"/>
      <c r="Y33" s="3790"/>
      <c r="Z33" s="711" t="str">
        <f t="shared" si="12"/>
        <v>项目建筑规模</v>
      </c>
      <c r="AA33" s="1348">
        <f t="shared" si="3"/>
        <v>1</v>
      </c>
      <c r="AB33" s="1348">
        <f t="shared" si="4"/>
        <v>1.0309278350515463</v>
      </c>
      <c r="AC33" s="1348">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8"/>
      <c r="Q34" s="1347" t="str">
        <f t="shared" si="8"/>
        <v>建筑结构</v>
      </c>
      <c r="R34" s="705" t="s">
        <v>14</v>
      </c>
      <c r="S34" s="706">
        <f t="shared" si="9"/>
        <v>100</v>
      </c>
      <c r="T34" s="705" t="s">
        <v>14</v>
      </c>
      <c r="U34" s="706">
        <f t="shared" si="10"/>
        <v>100</v>
      </c>
      <c r="V34" s="705" t="s">
        <v>14</v>
      </c>
      <c r="W34" s="706">
        <f t="shared" si="11"/>
        <v>100</v>
      </c>
      <c r="X34" s="1350"/>
      <c r="Y34" s="3790"/>
      <c r="Z34" s="1351" t="str">
        <f t="shared" si="12"/>
        <v>建筑结构</v>
      </c>
      <c r="AA34" s="1348">
        <f t="shared" si="3"/>
        <v>1</v>
      </c>
      <c r="AB34" s="1348">
        <f t="shared" si="4"/>
        <v>1</v>
      </c>
      <c r="AC34" s="1348">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8"/>
      <c r="Q35" s="1347" t="str">
        <f t="shared" si="8"/>
        <v>公共部分装修</v>
      </c>
      <c r="R35" s="705" t="s">
        <v>14</v>
      </c>
      <c r="S35" s="706">
        <f t="shared" si="9"/>
        <v>100</v>
      </c>
      <c r="T35" s="705" t="s">
        <v>14</v>
      </c>
      <c r="U35" s="706">
        <f t="shared" si="10"/>
        <v>100</v>
      </c>
      <c r="V35" s="705" t="s">
        <v>14</v>
      </c>
      <c r="W35" s="706">
        <f t="shared" si="11"/>
        <v>100</v>
      </c>
      <c r="X35" s="1350"/>
      <c r="Y35" s="3790"/>
      <c r="Z35" s="1351" t="str">
        <f t="shared" si="12"/>
        <v>公共部分装修</v>
      </c>
      <c r="AA35" s="1348">
        <f t="shared" si="3"/>
        <v>1</v>
      </c>
      <c r="AB35" s="1348">
        <f t="shared" si="4"/>
        <v>1</v>
      </c>
      <c r="AC35" s="1348">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8"/>
      <c r="Q36" s="1347" t="str">
        <f t="shared" si="8"/>
        <v>成新度</v>
      </c>
      <c r="R36" s="705" t="s">
        <v>14</v>
      </c>
      <c r="S36" s="706">
        <f t="shared" si="9"/>
        <v>100</v>
      </c>
      <c r="T36" s="705" t="s">
        <v>14</v>
      </c>
      <c r="U36" s="706">
        <f t="shared" si="10"/>
        <v>100</v>
      </c>
      <c r="V36" s="705" t="s">
        <v>14</v>
      </c>
      <c r="W36" s="706">
        <f t="shared" si="11"/>
        <v>100</v>
      </c>
      <c r="X36" s="1350"/>
      <c r="Y36" s="3790"/>
      <c r="Z36" s="1351" t="str">
        <f t="shared" si="12"/>
        <v>成新度</v>
      </c>
      <c r="AA36" s="1348">
        <f t="shared" si="3"/>
        <v>1</v>
      </c>
      <c r="AB36" s="1348">
        <f t="shared" si="4"/>
        <v>1</v>
      </c>
      <c r="AC36" s="1348">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8"/>
      <c r="Q37" s="1338" t="str">
        <f t="shared" si="8"/>
        <v>市政基础设施</v>
      </c>
      <c r="R37" s="701" t="s">
        <v>14</v>
      </c>
      <c r="S37" s="702">
        <f t="shared" si="9"/>
        <v>100</v>
      </c>
      <c r="T37" s="701" t="s">
        <v>14</v>
      </c>
      <c r="U37" s="702">
        <f t="shared" si="10"/>
        <v>100</v>
      </c>
      <c r="V37" s="701" t="s">
        <v>14</v>
      </c>
      <c r="W37" s="702">
        <f t="shared" si="11"/>
        <v>100</v>
      </c>
      <c r="X37" s="703"/>
      <c r="Y37" s="3790"/>
      <c r="Z37" s="52" t="str">
        <f t="shared" si="12"/>
        <v>市政基础设施</v>
      </c>
      <c r="AA37" s="704">
        <f t="shared" si="3"/>
        <v>1</v>
      </c>
      <c r="AB37" s="704">
        <f t="shared" si="4"/>
        <v>1</v>
      </c>
      <c r="AC37" s="704">
        <f t="shared" si="5"/>
        <v>1</v>
      </c>
    </row>
    <row r="38" spans="1:29" ht="15">
      <c r="A38" s="423"/>
      <c r="B38" s="375" t="s">
        <v>1783</v>
      </c>
      <c r="C38" s="1901" t="s">
        <v>4074</v>
      </c>
      <c r="D38" s="386">
        <v>100</v>
      </c>
      <c r="E38" s="1901" t="s">
        <v>4074</v>
      </c>
      <c r="F38" s="412">
        <f>SUMIF(114:114,E38,115:115)-SUMIF(114:114,C38,115:115)+100</f>
        <v>100</v>
      </c>
      <c r="G38" s="1901" t="s">
        <v>4074</v>
      </c>
      <c r="H38" s="386">
        <f>SUMIF(114:114,G38,115:115)-SUMIF(114:114,C38,115:115)+100</f>
        <v>100</v>
      </c>
      <c r="I38" s="1901" t="s">
        <v>4074</v>
      </c>
      <c r="J38" s="386">
        <f>SUMIF(114:114,I38,115:115)-SUMIF(114:114,C38,115:115)+100</f>
        <v>100</v>
      </c>
      <c r="K38" s="561">
        <v>5</v>
      </c>
      <c r="L38" s="2717"/>
      <c r="M38" s="2711"/>
      <c r="N38" s="2711"/>
      <c r="O38" s="2711"/>
      <c r="P38" s="3788" t="s">
        <v>1691</v>
      </c>
      <c r="Q38" s="1347" t="str">
        <f t="shared" si="8"/>
        <v>业态</v>
      </c>
      <c r="R38" s="705" t="s">
        <v>14</v>
      </c>
      <c r="S38" s="706">
        <f t="shared" si="9"/>
        <v>100</v>
      </c>
      <c r="T38" s="705" t="s">
        <v>14</v>
      </c>
      <c r="U38" s="706">
        <f t="shared" si="10"/>
        <v>100</v>
      </c>
      <c r="V38" s="705" t="s">
        <v>14</v>
      </c>
      <c r="W38" s="706">
        <f t="shared" si="11"/>
        <v>100</v>
      </c>
      <c r="X38" s="1350"/>
      <c r="Y38" s="3790" t="s">
        <v>1691</v>
      </c>
      <c r="Z38" s="1351" t="str">
        <f t="shared" si="12"/>
        <v>业态</v>
      </c>
      <c r="AA38" s="1348">
        <f t="shared" si="3"/>
        <v>1</v>
      </c>
      <c r="AB38" s="1348">
        <f t="shared" si="4"/>
        <v>1</v>
      </c>
      <c r="AC38" s="1348">
        <f t="shared" si="5"/>
        <v>1</v>
      </c>
    </row>
    <row r="39" spans="1:29" ht="15">
      <c r="A39" s="423"/>
      <c r="B39" s="375" t="s">
        <v>1784</v>
      </c>
      <c r="C39" s="1901" t="s">
        <v>4075</v>
      </c>
      <c r="D39" s="386">
        <v>100</v>
      </c>
      <c r="E39" s="1901" t="s">
        <v>4076</v>
      </c>
      <c r="F39" s="412">
        <f>SUMIF(116:116,E39,117:117)-SUMIF(116:116,C39,117:117)+100</f>
        <v>90</v>
      </c>
      <c r="G39" s="1901" t="s">
        <v>4076</v>
      </c>
      <c r="H39" s="386">
        <f>SUMIF(116:116,G39,117:117)-SUMIF(116:116,C39,117:117)+100</f>
        <v>90</v>
      </c>
      <c r="I39" s="1901" t="s">
        <v>4076</v>
      </c>
      <c r="J39" s="386">
        <f>SUMIF(116:116,I39,117:117)-SUMIF(116:116,C39,117:117)+100</f>
        <v>90</v>
      </c>
      <c r="K39" s="561">
        <v>10</v>
      </c>
      <c r="L39" s="2717"/>
      <c r="M39" s="2711"/>
      <c r="N39" s="2711"/>
      <c r="O39" s="2711"/>
      <c r="P39" s="3788"/>
      <c r="Q39" s="1347" t="str">
        <f t="shared" si="8"/>
        <v>层高</v>
      </c>
      <c r="R39" s="705" t="s">
        <v>14</v>
      </c>
      <c r="S39" s="706">
        <f t="shared" si="9"/>
        <v>90</v>
      </c>
      <c r="T39" s="705" t="s">
        <v>14</v>
      </c>
      <c r="U39" s="706">
        <f t="shared" si="10"/>
        <v>90</v>
      </c>
      <c r="V39" s="705" t="s">
        <v>14</v>
      </c>
      <c r="W39" s="706">
        <f t="shared" si="11"/>
        <v>90</v>
      </c>
      <c r="X39" s="1350"/>
      <c r="Y39" s="3790"/>
      <c r="Z39" s="1351" t="str">
        <f t="shared" si="12"/>
        <v>层高</v>
      </c>
      <c r="AA39" s="1348">
        <f t="shared" si="3"/>
        <v>1.1111111111111112</v>
      </c>
      <c r="AB39" s="1348">
        <f t="shared" si="4"/>
        <v>1.1111111111111112</v>
      </c>
      <c r="AC39" s="1348">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8"/>
      <c r="Q40" s="1347" t="str">
        <f t="shared" si="8"/>
        <v>单套建筑面积</v>
      </c>
      <c r="R40" s="705" t="s">
        <v>14</v>
      </c>
      <c r="S40" s="706">
        <f t="shared" si="9"/>
        <v>100</v>
      </c>
      <c r="T40" s="705" t="s">
        <v>14</v>
      </c>
      <c r="U40" s="706">
        <f t="shared" si="10"/>
        <v>100</v>
      </c>
      <c r="V40" s="705" t="s">
        <v>14</v>
      </c>
      <c r="W40" s="706">
        <f t="shared" si="11"/>
        <v>100</v>
      </c>
      <c r="X40" s="1350"/>
      <c r="Y40" s="3790"/>
      <c r="Z40" s="1351" t="str">
        <f t="shared" si="12"/>
        <v>单套建筑面积</v>
      </c>
      <c r="AA40" s="1348">
        <f t="shared" si="3"/>
        <v>1</v>
      </c>
      <c r="AB40" s="1348">
        <f t="shared" si="4"/>
        <v>1</v>
      </c>
      <c r="AC40" s="1348">
        <f t="shared" si="5"/>
        <v>1</v>
      </c>
    </row>
    <row r="41" spans="1:29" s="422" customFormat="1" ht="15" hidden="1">
      <c r="A41" s="419"/>
      <c r="B41" s="1349"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8"/>
      <c r="Q41" s="707" t="str">
        <f t="shared" si="8"/>
        <v>进深比</v>
      </c>
      <c r="R41" s="708" t="s">
        <v>14</v>
      </c>
      <c r="S41" s="709">
        <f t="shared" si="9"/>
        <v>100</v>
      </c>
      <c r="T41" s="708" t="s">
        <v>14</v>
      </c>
      <c r="U41" s="709">
        <f t="shared" si="10"/>
        <v>100</v>
      </c>
      <c r="V41" s="708" t="s">
        <v>14</v>
      </c>
      <c r="W41" s="709">
        <f t="shared" si="11"/>
        <v>100</v>
      </c>
      <c r="X41" s="710"/>
      <c r="Y41" s="3790"/>
      <c r="Z41" s="711" t="str">
        <f t="shared" si="12"/>
        <v>进深比</v>
      </c>
      <c r="AA41" s="1348">
        <f t="shared" si="3"/>
        <v>1</v>
      </c>
      <c r="AB41" s="1348">
        <f t="shared" si="4"/>
        <v>1</v>
      </c>
      <c r="AC41" s="1348">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8"/>
      <c r="Q42" s="1347" t="str">
        <f t="shared" si="8"/>
        <v>内部装修</v>
      </c>
      <c r="R42" s="705" t="s">
        <v>14</v>
      </c>
      <c r="S42" s="706">
        <f t="shared" si="9"/>
        <v>101</v>
      </c>
      <c r="T42" s="705" t="s">
        <v>14</v>
      </c>
      <c r="U42" s="706">
        <f t="shared" si="10"/>
        <v>101</v>
      </c>
      <c r="V42" s="705" t="s">
        <v>14</v>
      </c>
      <c r="W42" s="706">
        <f t="shared" si="11"/>
        <v>101</v>
      </c>
      <c r="X42" s="1350"/>
      <c r="Y42" s="3790"/>
      <c r="Z42" s="1351" t="str">
        <f t="shared" si="12"/>
        <v>内部装修</v>
      </c>
      <c r="AA42" s="1348">
        <f t="shared" si="3"/>
        <v>0.99009900990099009</v>
      </c>
      <c r="AB42" s="1348">
        <f t="shared" si="4"/>
        <v>0.99009900990099009</v>
      </c>
      <c r="AC42" s="1348">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8"/>
      <c r="Q43" s="1347" t="str">
        <f t="shared" si="8"/>
        <v>内部装修维护情况</v>
      </c>
      <c r="R43" s="705" t="s">
        <v>14</v>
      </c>
      <c r="S43" s="706">
        <f t="shared" si="9"/>
        <v>100</v>
      </c>
      <c r="T43" s="705" t="s">
        <v>14</v>
      </c>
      <c r="U43" s="706">
        <f t="shared" si="10"/>
        <v>100</v>
      </c>
      <c r="V43" s="705" t="s">
        <v>14</v>
      </c>
      <c r="W43" s="706">
        <f t="shared" si="11"/>
        <v>100</v>
      </c>
      <c r="X43" s="1350"/>
      <c r="Y43" s="3790"/>
      <c r="Z43" s="1351" t="str">
        <f t="shared" si="12"/>
        <v>内部装修维护情况</v>
      </c>
      <c r="AA43" s="1348">
        <f t="shared" si="3"/>
        <v>1</v>
      </c>
      <c r="AB43" s="1348">
        <f t="shared" si="4"/>
        <v>1</v>
      </c>
      <c r="AC43" s="1348">
        <f t="shared" si="5"/>
        <v>1</v>
      </c>
    </row>
    <row r="44" spans="1:29" s="108" customFormat="1" ht="15" hidden="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8"/>
      <c r="Q44" s="1338">
        <f t="shared" si="8"/>
        <v>111</v>
      </c>
      <c r="R44" s="701" t="s">
        <v>14</v>
      </c>
      <c r="S44" s="702">
        <f t="shared" si="9"/>
        <v>100</v>
      </c>
      <c r="T44" s="701" t="s">
        <v>14</v>
      </c>
      <c r="U44" s="702">
        <f t="shared" si="10"/>
        <v>100</v>
      </c>
      <c r="V44" s="701" t="s">
        <v>14</v>
      </c>
      <c r="W44" s="702">
        <f t="shared" si="11"/>
        <v>100</v>
      </c>
      <c r="X44" s="703"/>
      <c r="Y44" s="3790"/>
      <c r="Z44" s="52">
        <f t="shared" si="12"/>
        <v>111</v>
      </c>
      <c r="AA44" s="704">
        <f t="shared" si="3"/>
        <v>1</v>
      </c>
      <c r="AB44" s="704">
        <f t="shared" si="4"/>
        <v>1</v>
      </c>
      <c r="AC44" s="704">
        <f t="shared" si="5"/>
        <v>1</v>
      </c>
    </row>
    <row r="45" spans="1:29" ht="15" hidden="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8"/>
      <c r="Q45" s="1347">
        <f t="shared" si="8"/>
        <v>111</v>
      </c>
      <c r="R45" s="705" t="s">
        <v>14</v>
      </c>
      <c r="S45" s="706">
        <f t="shared" si="9"/>
        <v>100</v>
      </c>
      <c r="T45" s="705" t="s">
        <v>14</v>
      </c>
      <c r="U45" s="706">
        <f t="shared" si="10"/>
        <v>100</v>
      </c>
      <c r="V45" s="705" t="s">
        <v>14</v>
      </c>
      <c r="W45" s="706">
        <f t="shared" si="11"/>
        <v>100</v>
      </c>
      <c r="X45" s="1350"/>
      <c r="Y45" s="3790"/>
      <c r="Z45" s="1351">
        <f t="shared" si="12"/>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9"/>
      <c r="Q46" s="1347">
        <f t="shared" si="8"/>
        <v>111</v>
      </c>
      <c r="R46" s="705" t="s">
        <v>14</v>
      </c>
      <c r="S46" s="706">
        <f t="shared" si="9"/>
        <v>100</v>
      </c>
      <c r="T46" s="705" t="s">
        <v>14</v>
      </c>
      <c r="U46" s="706">
        <f t="shared" si="10"/>
        <v>100</v>
      </c>
      <c r="V46" s="705" t="s">
        <v>14</v>
      </c>
      <c r="W46" s="706">
        <f t="shared" si="11"/>
        <v>100</v>
      </c>
      <c r="X46" s="1350"/>
      <c r="Y46" s="3791"/>
      <c r="Z46" s="1351">
        <f t="shared" si="12"/>
        <v>111</v>
      </c>
      <c r="AA46" s="1348">
        <f t="shared" si="3"/>
        <v>1</v>
      </c>
      <c r="AB46" s="1348">
        <f t="shared" si="4"/>
        <v>1</v>
      </c>
      <c r="AC46" s="1348">
        <f t="shared" si="5"/>
        <v>1</v>
      </c>
    </row>
    <row r="47" spans="1:29" ht="15">
      <c r="A47" s="430" t="s">
        <v>1703</v>
      </c>
      <c r="B47" s="431"/>
      <c r="C47" s="1149" t="s">
        <v>0</v>
      </c>
      <c r="D47" s="1150"/>
      <c r="E47" s="1151">
        <v>31586</v>
      </c>
      <c r="F47" s="1152"/>
      <c r="G47" s="1153">
        <v>30705</v>
      </c>
      <c r="H47" s="1154"/>
      <c r="I47" s="1151">
        <v>30000</v>
      </c>
      <c r="J47" s="1154"/>
      <c r="K47" s="714"/>
      <c r="L47" s="2719"/>
      <c r="M47" s="2720"/>
      <c r="N47" s="2711"/>
      <c r="O47" s="2720"/>
      <c r="P47" s="3792" t="str">
        <f>A47</f>
        <v>成交单价（元/平方米）</v>
      </c>
      <c r="Q47" s="3792"/>
      <c r="R47" s="3780">
        <f>E47</f>
        <v>31586</v>
      </c>
      <c r="S47" s="3780"/>
      <c r="T47" s="3780">
        <f>G47</f>
        <v>30705</v>
      </c>
      <c r="U47" s="3780"/>
      <c r="V47" s="3780">
        <f>I47</f>
        <v>30000</v>
      </c>
      <c r="W47" s="3780"/>
      <c r="X47" s="690"/>
      <c r="Y47" s="712"/>
      <c r="Z47" s="690"/>
      <c r="AA47" s="690"/>
      <c r="AB47" s="690"/>
      <c r="AC47" s="690"/>
    </row>
    <row r="48" spans="1:29" ht="15.75" thickBot="1">
      <c r="A48" s="437" t="s">
        <v>1788</v>
      </c>
      <c r="B48" s="438"/>
      <c r="C48" s="1155">
        <f>R49</f>
        <v>32887</v>
      </c>
      <c r="D48" s="2312" t="s">
        <v>2129</v>
      </c>
      <c r="E48" s="1156">
        <f>R48</f>
        <v>33422</v>
      </c>
      <c r="F48" s="2313"/>
      <c r="G48" s="1155">
        <f>T48</f>
        <v>33495</v>
      </c>
      <c r="H48" s="2313"/>
      <c r="I48" s="1156">
        <f>V48</f>
        <v>31744</v>
      </c>
      <c r="J48" s="2313"/>
      <c r="K48" s="2315">
        <f>F48+H48+J48</f>
        <v>0</v>
      </c>
      <c r="L48" s="2719"/>
      <c r="M48" s="2720"/>
      <c r="N48" s="2711"/>
      <c r="O48" s="2720"/>
      <c r="P48" s="3792" t="str">
        <f>A48</f>
        <v>比较价值（元/平方米）</v>
      </c>
      <c r="Q48" s="3792"/>
      <c r="R48" s="3793">
        <f>IF(F1="售价",ROUND(PRODUCT(R47,AA7:AA46),0),ROUND(PRODUCT(R47,AA7:AA46),1))</f>
        <v>33422</v>
      </c>
      <c r="S48" s="3793"/>
      <c r="T48" s="3793">
        <f>IF(F1="售价",ROUND(PRODUCT(T47,AB7:AB46),0),ROUND(PRODUCT(T47,AB7:AB46),1))</f>
        <v>33495</v>
      </c>
      <c r="U48" s="3793"/>
      <c r="V48" s="3793">
        <f>IF(F1="售价",ROUND(PRODUCT(V47,AC7:AC46),0),ROUND(PRODUCT(V47,AC7:AC46),1))</f>
        <v>31744</v>
      </c>
      <c r="W48" s="3793"/>
      <c r="X48" s="690"/>
      <c r="Y48" s="690"/>
      <c r="Z48" s="690"/>
      <c r="AA48" s="690"/>
      <c r="AB48" s="690"/>
      <c r="AC48" s="690"/>
    </row>
    <row r="49" spans="1:29" ht="15.75" thickBot="1">
      <c r="A49" s="441" t="s">
        <v>1789</v>
      </c>
      <c r="B49" s="442"/>
      <c r="C49" s="1158">
        <f>R49</f>
        <v>32887</v>
      </c>
      <c r="D49" s="1158"/>
      <c r="E49" s="1158"/>
      <c r="F49" s="1158"/>
      <c r="G49" s="1158"/>
      <c r="H49" s="1158"/>
      <c r="I49" s="1158"/>
      <c r="J49" s="1158"/>
      <c r="K49" s="715"/>
      <c r="L49" s="2719"/>
      <c r="M49" s="2720"/>
      <c r="N49" s="2711"/>
      <c r="O49" s="2720"/>
      <c r="P49" s="3827" t="str">
        <f>A49</f>
        <v>估价对象XX用房的比较价值（楼面单价，元/平方米）</v>
      </c>
      <c r="Q49" s="3828"/>
      <c r="R49" s="3829">
        <f>IF(F1="售价",ROUND(IF(D48="简单平均",AVERAGE(R48:V48),R48*F48+T48*H48+V48*J48),0),ROUND(IF(D48="简单平均",AVERAGE(R48:V48),R48*F48+T48*H48+V48*J48),1))</f>
        <v>32887</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f>IF(E47&lt;E48,E48/E47-1,E47/E48-1)</f>
        <v>5.8127018299246602E-2</v>
      </c>
      <c r="F52" s="449" t="str">
        <f>IF(OR(E52&gt;=0.3,E52&lt;=-0.3),"超过30%","")</f>
        <v/>
      </c>
      <c r="G52" s="448">
        <f>IF(G47&lt;G48,G48/G47-1,G47/G48-1)</f>
        <v>9.0864680019540733E-2</v>
      </c>
      <c r="H52" s="449" t="str">
        <f>IF(OR(G52&gt;=0.3,G52&lt;=-0.3),"超过30%","")</f>
        <v/>
      </c>
      <c r="I52" s="448">
        <f>IF(I47&lt;I48,I48/I47-1,I47/I48-1)</f>
        <v>5.813333333333337E-2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f>IF(E48&lt;G48,G48/E48-1,E48/G48-1)</f>
        <v>2.1841900544552484E-3</v>
      </c>
      <c r="F53" s="449" t="str">
        <f>IF(OR(E53&gt;=0.2,E53&lt;=-0.2),"超过20%","")</f>
        <v/>
      </c>
      <c r="G53" s="448">
        <f>IF(G48&lt;I48,I48/G48-1,G48/I48-1)</f>
        <v>5.5160030241935498E-2</v>
      </c>
      <c r="H53" s="449" t="str">
        <f>IF(OR(G53&gt;=0.2,G53&lt;=-0.2),"超过20%","")</f>
        <v/>
      </c>
      <c r="I53" s="448">
        <f>IF(I48&lt;E48,E48/I48-1,I48/E48-1)</f>
        <v>5.2860383064516236E-2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f>IF(E47&lt;G47,G47/E47-1,E47/G47-1)</f>
        <v>2.8692395375345958E-2</v>
      </c>
      <c r="F54" s="449" t="str">
        <f>IF(OR(E54&gt;=0.3,E54&lt;=-0.3),"超过30%","")</f>
        <v/>
      </c>
      <c r="G54" s="448">
        <f>IF(G47&lt;I47,I47/G47-1,G47/I47-1)</f>
        <v>2.3500000000000076E-2</v>
      </c>
      <c r="H54" s="449" t="str">
        <f>IF(OR(G54&gt;=0.3,G54&lt;=-0.3),"超过30%","")</f>
        <v/>
      </c>
      <c r="I54" s="448">
        <f>IF(I47&lt;E47,E47/I47-1,I47/E47-1)</f>
        <v>5.2866666666666617E-2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3516" t="s">
        <v>4058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4059</v>
      </c>
      <c r="D86" s="3508" t="s">
        <v>4060</v>
      </c>
      <c r="E86" s="3508" t="s">
        <v>4061</v>
      </c>
      <c r="F86" s="3508" t="s">
        <v>4062</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4063</v>
      </c>
      <c r="D88" s="3524" t="s">
        <v>4064</v>
      </c>
      <c r="E88" s="3524" t="s">
        <v>4065</v>
      </c>
      <c r="F88" s="3524" t="s">
        <v>4066</v>
      </c>
      <c r="G88" s="3524" t="s">
        <v>4067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4063</v>
      </c>
      <c r="D90" s="3524" t="s">
        <v>4064</v>
      </c>
      <c r="E90" s="3524" t="s">
        <v>4065</v>
      </c>
      <c r="F90" s="3524" t="s">
        <v>4066</v>
      </c>
      <c r="G90" s="3524" t="s">
        <v>4067</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4068</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4069</v>
      </c>
      <c r="D100" s="3507" t="s">
        <v>4070</v>
      </c>
      <c r="E100" s="3507" t="s">
        <v>4071</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4072</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4073</v>
      </c>
      <c r="D114" s="3508" t="s">
        <v>4074</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4075</v>
      </c>
      <c r="D116" s="3508" t="s">
        <v>4076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4" zoomScale="70" zoomScaleNormal="70" zoomScaleSheetLayoutView="70" workbookViewId="0">
      <selection activeCell="E33" sqref="E33: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4046</v>
      </c>
      <c r="G1" s="1230" t="s">
        <v>1658</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7.2599999999999998E-2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5.4</v>
      </c>
      <c r="C3" s="354" t="s">
        <v>1660</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1661</v>
      </c>
      <c r="B4" s="356"/>
      <c r="C4" s="3767" t="s">
        <v>1662</v>
      </c>
      <c r="D4" s="3768"/>
      <c r="E4" s="3769" t="s">
        <v>1663</v>
      </c>
      <c r="F4" s="3770"/>
      <c r="G4" s="3767" t="s">
        <v>1664</v>
      </c>
      <c r="H4" s="3768"/>
      <c r="I4" s="3767" t="s">
        <v>1665</v>
      </c>
      <c r="J4" s="3768"/>
      <c r="K4" s="559" t="s">
        <v>1666</v>
      </c>
      <c r="L4" s="2710"/>
      <c r="M4" s="2711"/>
      <c r="N4" s="2711"/>
      <c r="O4" s="2711"/>
      <c r="P4" s="3823" t="s">
        <v>1667</v>
      </c>
      <c r="Q4" s="3824"/>
      <c r="R4" s="3819" t="s">
        <v>1663</v>
      </c>
      <c r="S4" s="3820"/>
      <c r="T4" s="3819" t="s">
        <v>1664</v>
      </c>
      <c r="U4" s="3820"/>
      <c r="V4" s="3780" t="s">
        <v>1665</v>
      </c>
      <c r="W4" s="3780"/>
      <c r="X4" s="3469"/>
      <c r="Y4" s="3819" t="s">
        <v>1667</v>
      </c>
      <c r="Z4" s="3820"/>
      <c r="AA4" s="3818" t="s">
        <v>1663</v>
      </c>
      <c r="AB4" s="3780" t="s">
        <v>1664</v>
      </c>
      <c r="AC4" s="3818" t="s">
        <v>1665</v>
      </c>
    </row>
    <row r="5" spans="1:29" ht="15">
      <c r="A5" s="358"/>
      <c r="B5" s="359"/>
      <c r="C5" s="3822" t="str">
        <f>'比较法-办公'!C5:D5</f>
        <v>硅谷SOHO</v>
      </c>
      <c r="D5" s="3758"/>
      <c r="E5" s="3755" t="s">
        <v>4082</v>
      </c>
      <c r="F5" s="3756"/>
      <c r="G5" s="3755" t="s">
        <v>4083</v>
      </c>
      <c r="H5" s="3756"/>
      <c r="I5" s="3757" t="s">
        <v>4084</v>
      </c>
      <c r="J5" s="3758"/>
      <c r="K5" s="559"/>
      <c r="L5" s="2710"/>
      <c r="M5" s="2711"/>
      <c r="N5" s="2711"/>
      <c r="O5" s="2711"/>
      <c r="P5" s="3825"/>
      <c r="Q5" s="3774"/>
      <c r="R5" s="3753"/>
      <c r="S5" s="3754"/>
      <c r="T5" s="3753"/>
      <c r="U5" s="3754"/>
      <c r="V5" s="3780"/>
      <c r="W5" s="3780"/>
      <c r="X5" s="3469"/>
      <c r="Y5" s="3753"/>
      <c r="Z5" s="3754"/>
      <c r="AA5" s="3747"/>
      <c r="AB5" s="3780"/>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3469"/>
      <c r="Y6" s="3777"/>
      <c r="Z6" s="3778"/>
      <c r="AA6" s="3748"/>
      <c r="AB6" s="3780"/>
      <c r="AC6" s="3748"/>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9"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704">
        <f>D7/J7</f>
        <v>1</v>
      </c>
    </row>
    <row r="8" spans="1:29" s="108" customFormat="1" ht="15.75" thickBot="1">
      <c r="A8" s="362" t="s">
        <v>1676</v>
      </c>
      <c r="B8" s="363"/>
      <c r="C8" s="368" t="s">
        <v>4026</v>
      </c>
      <c r="D8" s="365">
        <v>100</v>
      </c>
      <c r="E8" s="368" t="s">
        <v>4050</v>
      </c>
      <c r="F8" s="367">
        <f>SUMIF(61:61,E8,62:62)-SUMIF(61:61,C8,62:62)+100</f>
        <v>101</v>
      </c>
      <c r="G8" s="368" t="s">
        <v>4050</v>
      </c>
      <c r="H8" s="365">
        <f>SUMIF(61:61,G8,62:62)-SUMIF(61:61,C8,62:62)+100</f>
        <v>101</v>
      </c>
      <c r="I8" s="368" t="s">
        <v>4050</v>
      </c>
      <c r="J8" s="365">
        <f>SUMIF(61:61,I8,62:62)-SUMIF(61:61,C8,62:62)+100</f>
        <v>101</v>
      </c>
      <c r="K8" s="560"/>
      <c r="L8" s="2712"/>
      <c r="M8" s="2713"/>
      <c r="N8" s="2713"/>
      <c r="O8" s="2713"/>
      <c r="P8" s="3749" t="s">
        <v>1678</v>
      </c>
      <c r="Q8" s="3750"/>
      <c r="R8" s="701" t="s">
        <v>14</v>
      </c>
      <c r="S8" s="702">
        <f t="shared" si="0"/>
        <v>101</v>
      </c>
      <c r="T8" s="701" t="s">
        <v>14</v>
      </c>
      <c r="U8" s="702">
        <f t="shared" si="1"/>
        <v>101</v>
      </c>
      <c r="V8" s="701" t="s">
        <v>14</v>
      </c>
      <c r="W8" s="702">
        <f t="shared" si="2"/>
        <v>101</v>
      </c>
      <c r="X8" s="703"/>
      <c r="Y8" s="3749" t="s">
        <v>1678</v>
      </c>
      <c r="Z8" s="3750"/>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4077</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3" t="s">
        <v>1681</v>
      </c>
      <c r="Q9" s="3466" t="str">
        <f t="shared" ref="Q9:Q15" si="6">B9</f>
        <v>用途</v>
      </c>
      <c r="R9" s="701" t="s">
        <v>14</v>
      </c>
      <c r="S9" s="702">
        <f t="shared" si="0"/>
        <v>100</v>
      </c>
      <c r="T9" s="701" t="s">
        <v>14</v>
      </c>
      <c r="U9" s="702">
        <f t="shared" si="1"/>
        <v>100</v>
      </c>
      <c r="V9" s="701" t="s">
        <v>14</v>
      </c>
      <c r="W9" s="702">
        <f t="shared" si="2"/>
        <v>100</v>
      </c>
      <c r="X9" s="703"/>
      <c r="Y9" s="3722" t="s">
        <v>1682</v>
      </c>
      <c r="Z9" s="3448" t="str">
        <f t="shared" ref="Z9:Z15" si="7">Q9</f>
        <v>用途</v>
      </c>
      <c r="AA9" s="704">
        <f t="shared" si="3"/>
        <v>1</v>
      </c>
      <c r="AB9" s="704">
        <f t="shared" si="4"/>
        <v>1</v>
      </c>
      <c r="AC9" s="704">
        <f t="shared" si="5"/>
        <v>1</v>
      </c>
    </row>
    <row r="10" spans="1:29" s="378" customFormat="1" ht="27.75" thickBot="1">
      <c r="A10" s="374"/>
      <c r="B10" s="375" t="s">
        <v>1683</v>
      </c>
      <c r="C10" s="3512" t="s">
        <v>4078</v>
      </c>
      <c r="D10" s="127">
        <v>100</v>
      </c>
      <c r="E10" s="3525" t="s">
        <v>4079</v>
      </c>
      <c r="F10" s="376">
        <f>SUMIF(65:65,E10,66:66)-SUMIF(65:65,C10,66:66)+100</f>
        <v>102</v>
      </c>
      <c r="G10" s="3525" t="s">
        <v>4079</v>
      </c>
      <c r="H10" s="127">
        <f>SUMIF(65:65,G10,66:66)-SUMIF(65:65,C10,66:66)+100</f>
        <v>102</v>
      </c>
      <c r="I10" s="3525" t="s">
        <v>4079</v>
      </c>
      <c r="J10" s="127">
        <f>SUMIF(65:65,I10,66:66)-SUMIF(65:65,C10,66:66)+100</f>
        <v>102</v>
      </c>
      <c r="K10" s="560"/>
      <c r="L10" s="2714"/>
      <c r="M10" s="2715"/>
      <c r="N10" s="2715"/>
      <c r="O10" s="2715"/>
      <c r="P10" s="3763"/>
      <c r="Q10" s="3466" t="str">
        <f t="shared" si="6"/>
        <v>土地使用年限（年）</v>
      </c>
      <c r="R10" s="701" t="s">
        <v>14</v>
      </c>
      <c r="S10" s="702">
        <f t="shared" si="0"/>
        <v>102</v>
      </c>
      <c r="T10" s="701" t="s">
        <v>14</v>
      </c>
      <c r="U10" s="702">
        <f t="shared" si="1"/>
        <v>102</v>
      </c>
      <c r="V10" s="701" t="s">
        <v>14</v>
      </c>
      <c r="W10" s="702">
        <f t="shared" si="2"/>
        <v>102</v>
      </c>
      <c r="X10" s="703"/>
      <c r="Y10" s="3722"/>
      <c r="Z10" s="3448" t="str">
        <f t="shared" si="7"/>
        <v>土地使用年限（年）</v>
      </c>
      <c r="AA10" s="704">
        <f t="shared" si="3"/>
        <v>0.98039215686274506</v>
      </c>
      <c r="AB10" s="704">
        <f t="shared" si="4"/>
        <v>0.98039215686274506</v>
      </c>
      <c r="AC10" s="704">
        <f t="shared" si="5"/>
        <v>0.98039215686274506</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3"/>
      <c r="Q11" s="3466" t="str">
        <f t="shared" si="6"/>
        <v>容积率</v>
      </c>
      <c r="R11" s="701" t="s">
        <v>14</v>
      </c>
      <c r="S11" s="702">
        <f t="shared" si="0"/>
        <v>100</v>
      </c>
      <c r="T11" s="701" t="s">
        <v>14</v>
      </c>
      <c r="U11" s="702">
        <f t="shared" si="1"/>
        <v>100</v>
      </c>
      <c r="V11" s="701" t="s">
        <v>14</v>
      </c>
      <c r="W11" s="702">
        <f t="shared" si="2"/>
        <v>100</v>
      </c>
      <c r="X11" s="703"/>
      <c r="Y11" s="3722"/>
      <c r="Z11" s="3448" t="str">
        <f t="shared" si="7"/>
        <v>容积率</v>
      </c>
      <c r="AA11" s="704">
        <f t="shared" si="3"/>
        <v>1</v>
      </c>
      <c r="AB11" s="704">
        <f t="shared" si="4"/>
        <v>1</v>
      </c>
      <c r="AC11" s="704">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3"/>
      <c r="Q12" s="3466">
        <f t="shared" si="6"/>
        <v>111</v>
      </c>
      <c r="R12" s="701" t="s">
        <v>14</v>
      </c>
      <c r="S12" s="702">
        <f t="shared" si="0"/>
        <v>100</v>
      </c>
      <c r="T12" s="701" t="s">
        <v>14</v>
      </c>
      <c r="U12" s="702">
        <f t="shared" si="1"/>
        <v>100</v>
      </c>
      <c r="V12" s="701" t="s">
        <v>14</v>
      </c>
      <c r="W12" s="702">
        <f t="shared" si="2"/>
        <v>100</v>
      </c>
      <c r="X12" s="703"/>
      <c r="Y12" s="3722"/>
      <c r="Z12" s="3448">
        <f t="shared" si="7"/>
        <v>111</v>
      </c>
      <c r="AA12" s="704">
        <f>D12/F12</f>
        <v>1</v>
      </c>
      <c r="AB12" s="704">
        <f>D12/H12</f>
        <v>1</v>
      </c>
      <c r="AC12" s="704">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3"/>
      <c r="Q13" s="3466">
        <f t="shared" si="6"/>
        <v>111</v>
      </c>
      <c r="R13" s="701" t="s">
        <v>14</v>
      </c>
      <c r="S13" s="702">
        <f t="shared" si="0"/>
        <v>100</v>
      </c>
      <c r="T13" s="701" t="s">
        <v>14</v>
      </c>
      <c r="U13" s="702">
        <f t="shared" si="1"/>
        <v>100</v>
      </c>
      <c r="V13" s="701" t="s">
        <v>14</v>
      </c>
      <c r="W13" s="702">
        <f t="shared" si="2"/>
        <v>100</v>
      </c>
      <c r="X13" s="703"/>
      <c r="Y13" s="3722"/>
      <c r="Z13" s="3448">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3"/>
      <c r="Q14" s="3466">
        <f t="shared" si="6"/>
        <v>111</v>
      </c>
      <c r="R14" s="701" t="s">
        <v>14</v>
      </c>
      <c r="S14" s="702">
        <f t="shared" si="0"/>
        <v>100</v>
      </c>
      <c r="T14" s="701" t="s">
        <v>14</v>
      </c>
      <c r="U14" s="702">
        <f t="shared" si="1"/>
        <v>100</v>
      </c>
      <c r="V14" s="701" t="s">
        <v>14</v>
      </c>
      <c r="W14" s="702">
        <f t="shared" si="2"/>
        <v>100</v>
      </c>
      <c r="X14" s="703"/>
      <c r="Y14" s="3722"/>
      <c r="Z14" s="3448">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3" t="s">
        <v>1686</v>
      </c>
      <c r="Q15" s="3472" t="str">
        <f t="shared" si="6"/>
        <v>商业繁华度</v>
      </c>
      <c r="R15" s="705" t="s">
        <v>14</v>
      </c>
      <c r="S15" s="706">
        <f t="shared" si="0"/>
        <v>102</v>
      </c>
      <c r="T15" s="705" t="s">
        <v>14</v>
      </c>
      <c r="U15" s="706">
        <f t="shared" si="1"/>
        <v>102</v>
      </c>
      <c r="V15" s="705" t="s">
        <v>14</v>
      </c>
      <c r="W15" s="706">
        <f t="shared" si="2"/>
        <v>102</v>
      </c>
      <c r="X15" s="3469"/>
      <c r="Y15" s="3785" t="s">
        <v>1686</v>
      </c>
      <c r="Z15" s="3470" t="str">
        <f t="shared" si="7"/>
        <v>商业繁华度</v>
      </c>
      <c r="AA15" s="3473">
        <f t="shared" si="3"/>
        <v>0.98039215686274506</v>
      </c>
      <c r="AB15" s="3473">
        <f t="shared" si="4"/>
        <v>0.98039215686274506</v>
      </c>
      <c r="AC15" s="3473">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4"/>
      <c r="Q16" s="3472"/>
      <c r="R16" s="705"/>
      <c r="S16" s="706"/>
      <c r="T16" s="705"/>
      <c r="U16" s="706"/>
      <c r="V16" s="705"/>
      <c r="W16" s="706"/>
      <c r="X16" s="3469"/>
      <c r="Y16" s="3786"/>
      <c r="Z16" s="3470"/>
      <c r="AA16" s="3473">
        <v>1</v>
      </c>
      <c r="AB16" s="3473">
        <v>1</v>
      </c>
      <c r="AC16" s="3473">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4"/>
      <c r="Q17" s="3472" t="str">
        <f>B17</f>
        <v>交通便捷度</v>
      </c>
      <c r="R17" s="705" t="s">
        <v>14</v>
      </c>
      <c r="S17" s="706">
        <f>F17</f>
        <v>102</v>
      </c>
      <c r="T17" s="705" t="s">
        <v>14</v>
      </c>
      <c r="U17" s="706">
        <f>H17</f>
        <v>102</v>
      </c>
      <c r="V17" s="705" t="s">
        <v>14</v>
      </c>
      <c r="W17" s="706">
        <f>J17</f>
        <v>102</v>
      </c>
      <c r="X17" s="3469"/>
      <c r="Y17" s="3786"/>
      <c r="Z17" s="3470" t="str">
        <f>Q17</f>
        <v>交通便捷度</v>
      </c>
      <c r="AA17" s="3473">
        <f t="shared" si="3"/>
        <v>0.98039215686274506</v>
      </c>
      <c r="AB17" s="3473">
        <f t="shared" si="4"/>
        <v>0.98039215686274506</v>
      </c>
      <c r="AC17" s="3473">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4"/>
      <c r="Q18" s="3472"/>
      <c r="R18" s="705"/>
      <c r="S18" s="706"/>
      <c r="T18" s="705"/>
      <c r="U18" s="706"/>
      <c r="V18" s="705"/>
      <c r="W18" s="706"/>
      <c r="X18" s="3469"/>
      <c r="Y18" s="3786"/>
      <c r="Z18" s="3470"/>
      <c r="AA18" s="3473">
        <v>1</v>
      </c>
      <c r="AB18" s="3473">
        <v>1</v>
      </c>
      <c r="AC18" s="3473">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4"/>
      <c r="Q19" s="3472" t="str">
        <f>B19</f>
        <v>公共配套设施</v>
      </c>
      <c r="R19" s="705" t="s">
        <v>14</v>
      </c>
      <c r="S19" s="706">
        <f>F19</f>
        <v>100</v>
      </c>
      <c r="T19" s="705" t="s">
        <v>14</v>
      </c>
      <c r="U19" s="706">
        <f>H19</f>
        <v>100</v>
      </c>
      <c r="V19" s="705" t="s">
        <v>14</v>
      </c>
      <c r="W19" s="706">
        <f>J19</f>
        <v>100</v>
      </c>
      <c r="X19" s="3469"/>
      <c r="Y19" s="3786"/>
      <c r="Z19" s="3470" t="str">
        <f>Q19</f>
        <v>公共配套设施</v>
      </c>
      <c r="AA19" s="3473">
        <f t="shared" si="3"/>
        <v>1</v>
      </c>
      <c r="AB19" s="3473">
        <f t="shared" si="4"/>
        <v>1</v>
      </c>
      <c r="AC19" s="3473">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4"/>
      <c r="Q20" s="3472"/>
      <c r="R20" s="705"/>
      <c r="S20" s="706"/>
      <c r="T20" s="705"/>
      <c r="U20" s="706"/>
      <c r="V20" s="705"/>
      <c r="W20" s="706"/>
      <c r="X20" s="3469"/>
      <c r="Y20" s="3786"/>
      <c r="Z20" s="3470"/>
      <c r="AA20" s="3473">
        <v>1</v>
      </c>
      <c r="AB20" s="3473">
        <v>1</v>
      </c>
      <c r="AC20" s="3473">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4"/>
      <c r="Q21" s="3472" t="str">
        <f>B21</f>
        <v>基础设施水平</v>
      </c>
      <c r="R21" s="705" t="s">
        <v>14</v>
      </c>
      <c r="S21" s="706">
        <f>F21</f>
        <v>100</v>
      </c>
      <c r="T21" s="705" t="s">
        <v>14</v>
      </c>
      <c r="U21" s="706">
        <f>H21</f>
        <v>100</v>
      </c>
      <c r="V21" s="705" t="s">
        <v>14</v>
      </c>
      <c r="W21" s="706">
        <f>J21</f>
        <v>100</v>
      </c>
      <c r="X21" s="3469"/>
      <c r="Y21" s="3786"/>
      <c r="Z21" s="3470" t="str">
        <f>Q21</f>
        <v>基础设施水平</v>
      </c>
      <c r="AA21" s="3473">
        <f>D21/F21</f>
        <v>1</v>
      </c>
      <c r="AB21" s="3473">
        <f>D21/H21</f>
        <v>1</v>
      </c>
      <c r="AC21" s="3473">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4"/>
      <c r="Q22" s="3472"/>
      <c r="R22" s="705"/>
      <c r="S22" s="706"/>
      <c r="T22" s="705"/>
      <c r="U22" s="706"/>
      <c r="V22" s="705"/>
      <c r="W22" s="706"/>
      <c r="X22" s="3469"/>
      <c r="Y22" s="3786"/>
      <c r="Z22" s="3470"/>
      <c r="AA22" s="3473">
        <v>1</v>
      </c>
      <c r="AB22" s="3473">
        <v>1</v>
      </c>
      <c r="AC22" s="3473">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4"/>
      <c r="Q23" s="3472" t="str">
        <f>B23</f>
        <v>自然及人文环境</v>
      </c>
      <c r="R23" s="705" t="s">
        <v>14</v>
      </c>
      <c r="S23" s="706">
        <f>F23</f>
        <v>100</v>
      </c>
      <c r="T23" s="705" t="s">
        <v>14</v>
      </c>
      <c r="U23" s="706">
        <f>H23</f>
        <v>100</v>
      </c>
      <c r="V23" s="705" t="s">
        <v>14</v>
      </c>
      <c r="W23" s="706">
        <f>J23</f>
        <v>100</v>
      </c>
      <c r="X23" s="3469"/>
      <c r="Y23" s="3786"/>
      <c r="Z23" s="3470" t="str">
        <f>Q23</f>
        <v>自然及人文环境</v>
      </c>
      <c r="AA23" s="3473">
        <f t="shared" si="3"/>
        <v>1</v>
      </c>
      <c r="AB23" s="3473">
        <f t="shared" si="4"/>
        <v>1</v>
      </c>
      <c r="AC23" s="3473">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4"/>
      <c r="Q24" s="3472"/>
      <c r="R24" s="705"/>
      <c r="S24" s="706"/>
      <c r="T24" s="705"/>
      <c r="U24" s="706"/>
      <c r="V24" s="705"/>
      <c r="W24" s="706"/>
      <c r="X24" s="3469"/>
      <c r="Y24" s="3786"/>
      <c r="Z24" s="3470"/>
      <c r="AA24" s="3473">
        <v>1</v>
      </c>
      <c r="AB24" s="3473">
        <v>1</v>
      </c>
      <c r="AC24" s="3473">
        <v>1</v>
      </c>
    </row>
    <row r="25" spans="1:29" ht="15">
      <c r="A25" s="379"/>
      <c r="B25" s="375" t="s">
        <v>1775</v>
      </c>
      <c r="C25" s="565" t="s">
        <v>4061</v>
      </c>
      <c r="D25" s="386">
        <v>100</v>
      </c>
      <c r="E25" s="565" t="s">
        <v>4061</v>
      </c>
      <c r="F25" s="412">
        <f>SUMIF(86:86,E25,87:87)-SUMIF(86:86,C25,87:87)+100</f>
        <v>100</v>
      </c>
      <c r="G25" s="565" t="s">
        <v>4061</v>
      </c>
      <c r="H25" s="386">
        <f>SUMIF(86:86,G25,87:87)-SUMIF(86:86,C25,87:87)+100</f>
        <v>100</v>
      </c>
      <c r="I25" s="565" t="s">
        <v>4061</v>
      </c>
      <c r="J25" s="386">
        <f>SUMIF(86:86,I25,87:87)-SUMIF(86:86,C25,87:87)+100</f>
        <v>100</v>
      </c>
      <c r="K25" s="561">
        <v>2</v>
      </c>
      <c r="L25" s="2717"/>
      <c r="M25" s="2711"/>
      <c r="N25" s="2711"/>
      <c r="O25" s="2711"/>
      <c r="P25" s="3784"/>
      <c r="Q25" s="3472" t="str">
        <f t="shared" ref="Q25:Q46" si="8">B25</f>
        <v>临街状况</v>
      </c>
      <c r="R25" s="705" t="s">
        <v>14</v>
      </c>
      <c r="S25" s="706">
        <f>F25</f>
        <v>100</v>
      </c>
      <c r="T25" s="705" t="s">
        <v>14</v>
      </c>
      <c r="U25" s="706">
        <f>H25</f>
        <v>100</v>
      </c>
      <c r="V25" s="705" t="s">
        <v>14</v>
      </c>
      <c r="W25" s="706">
        <f>J25</f>
        <v>100</v>
      </c>
      <c r="X25" s="3469"/>
      <c r="Y25" s="3786"/>
      <c r="Z25" s="3470" t="str">
        <f>Q25</f>
        <v>临街状况</v>
      </c>
      <c r="AA25" s="3473">
        <f t="shared" si="3"/>
        <v>1</v>
      </c>
      <c r="AB25" s="3473">
        <f t="shared" si="4"/>
        <v>1</v>
      </c>
      <c r="AC25" s="3473">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4"/>
      <c r="Q26" s="3472" t="str">
        <f t="shared" si="8"/>
        <v>平面位置/可视性</v>
      </c>
      <c r="R26" s="705" t="s">
        <v>14</v>
      </c>
      <c r="S26" s="706">
        <f>F26</f>
        <v>100</v>
      </c>
      <c r="T26" s="705" t="s">
        <v>14</v>
      </c>
      <c r="U26" s="706">
        <f>H26</f>
        <v>100</v>
      </c>
      <c r="V26" s="705" t="s">
        <v>14</v>
      </c>
      <c r="W26" s="706">
        <f>J26</f>
        <v>100</v>
      </c>
      <c r="X26" s="3469"/>
      <c r="Y26" s="3786"/>
      <c r="Z26" s="3470" t="str">
        <f>Q26</f>
        <v>平面位置/可视性</v>
      </c>
      <c r="AA26" s="3473">
        <f t="shared" si="3"/>
        <v>1</v>
      </c>
      <c r="AB26" s="3473">
        <f t="shared" si="4"/>
        <v>1</v>
      </c>
      <c r="AC26" s="3473">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4"/>
      <c r="Q27" s="3466" t="str">
        <f t="shared" si="8"/>
        <v>人流量</v>
      </c>
      <c r="R27" s="701" t="s">
        <v>14</v>
      </c>
      <c r="S27" s="702">
        <f>F27</f>
        <v>100</v>
      </c>
      <c r="T27" s="701" t="s">
        <v>14</v>
      </c>
      <c r="U27" s="702">
        <f>H27</f>
        <v>100</v>
      </c>
      <c r="V27" s="701" t="s">
        <v>14</v>
      </c>
      <c r="W27" s="702">
        <f>J27</f>
        <v>100</v>
      </c>
      <c r="X27" s="703"/>
      <c r="Y27" s="3786"/>
      <c r="Z27" s="3448" t="str">
        <f>Q27</f>
        <v>人流量</v>
      </c>
      <c r="AA27" s="3473">
        <f>D27/F27</f>
        <v>1</v>
      </c>
      <c r="AB27" s="3473">
        <f>D27/H27</f>
        <v>1</v>
      </c>
      <c r="AC27" s="3473">
        <f>D27/J27</f>
        <v>1</v>
      </c>
    </row>
    <row r="28" spans="1:29" ht="15.75" thickBot="1">
      <c r="A28" s="379"/>
      <c r="B28" s="375" t="s">
        <v>1778</v>
      </c>
      <c r="C28" s="565" t="s">
        <v>3399</v>
      </c>
      <c r="D28" s="386">
        <v>100</v>
      </c>
      <c r="E28" s="565" t="s">
        <v>3394</v>
      </c>
      <c r="F28" s="412">
        <f>SUMIF(92:92,E28,93:93)-SUMIF(92:92,C28,93:93)+100</f>
        <v>85</v>
      </c>
      <c r="G28" s="565" t="s">
        <v>3399</v>
      </c>
      <c r="H28" s="386">
        <f>SUMIF(92:92,G28,93:93)-SUMIF(92:92,C28,93:93)+100</f>
        <v>100</v>
      </c>
      <c r="I28" s="565" t="s">
        <v>3394</v>
      </c>
      <c r="J28" s="386">
        <f>SUMIF(92:92,I28,93:93)-SUMIF(92:92,C28,93:93)+100</f>
        <v>85</v>
      </c>
      <c r="K28" s="562"/>
      <c r="L28" s="2717"/>
      <c r="M28" s="2711"/>
      <c r="N28" s="2711"/>
      <c r="O28" s="2711"/>
      <c r="P28" s="3784"/>
      <c r="Q28" s="3472" t="str">
        <f t="shared" si="8"/>
        <v>楼层</v>
      </c>
      <c r="R28" s="705" t="s">
        <v>14</v>
      </c>
      <c r="S28" s="706">
        <f t="shared" ref="S28:S46" si="9">F28</f>
        <v>85</v>
      </c>
      <c r="T28" s="705" t="s">
        <v>14</v>
      </c>
      <c r="U28" s="706">
        <f t="shared" ref="U28:U46" si="10">H28</f>
        <v>100</v>
      </c>
      <c r="V28" s="705" t="s">
        <v>14</v>
      </c>
      <c r="W28" s="706">
        <f t="shared" ref="W28:W46" si="11">J28</f>
        <v>85</v>
      </c>
      <c r="X28" s="3469"/>
      <c r="Y28" s="3786"/>
      <c r="Z28" s="3470" t="str">
        <f t="shared" ref="Z28:Z46" si="12">Q28</f>
        <v>楼层</v>
      </c>
      <c r="AA28" s="3473">
        <f t="shared" si="3"/>
        <v>1.1764705882352942</v>
      </c>
      <c r="AB28" s="3473">
        <f t="shared" si="4"/>
        <v>1</v>
      </c>
      <c r="AC28" s="3473">
        <f t="shared" si="5"/>
        <v>1.1764705882352942</v>
      </c>
    </row>
    <row r="29" spans="1:29" ht="15.75" hidden="1" thickBot="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4"/>
      <c r="Q29" s="3472">
        <f t="shared" si="8"/>
        <v>111</v>
      </c>
      <c r="R29" s="705" t="s">
        <v>14</v>
      </c>
      <c r="S29" s="706">
        <f t="shared" si="9"/>
        <v>100</v>
      </c>
      <c r="T29" s="705" t="s">
        <v>14</v>
      </c>
      <c r="U29" s="706">
        <f t="shared" si="10"/>
        <v>100</v>
      </c>
      <c r="V29" s="705" t="s">
        <v>14</v>
      </c>
      <c r="W29" s="706">
        <f t="shared" si="11"/>
        <v>100</v>
      </c>
      <c r="X29" s="3469"/>
      <c r="Y29" s="3786"/>
      <c r="Z29" s="3470">
        <f t="shared" si="12"/>
        <v>111</v>
      </c>
      <c r="AA29" s="3473">
        <f t="shared" si="3"/>
        <v>1</v>
      </c>
      <c r="AB29" s="3473">
        <f t="shared" si="4"/>
        <v>1</v>
      </c>
      <c r="AC29" s="3473">
        <f t="shared" si="5"/>
        <v>1</v>
      </c>
    </row>
    <row r="30" spans="1:29" ht="15.75" hidden="1" thickBot="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4"/>
      <c r="Q30" s="3472">
        <f t="shared" si="8"/>
        <v>111</v>
      </c>
      <c r="R30" s="705" t="s">
        <v>14</v>
      </c>
      <c r="S30" s="706">
        <f t="shared" si="9"/>
        <v>100</v>
      </c>
      <c r="T30" s="705" t="s">
        <v>14</v>
      </c>
      <c r="U30" s="706">
        <f t="shared" si="10"/>
        <v>100</v>
      </c>
      <c r="V30" s="705" t="s">
        <v>14</v>
      </c>
      <c r="W30" s="706">
        <f t="shared" si="11"/>
        <v>100</v>
      </c>
      <c r="X30" s="3469"/>
      <c r="Y30" s="3786"/>
      <c r="Z30" s="3470">
        <f t="shared" si="12"/>
        <v>111</v>
      </c>
      <c r="AA30" s="3473">
        <f t="shared" si="3"/>
        <v>1</v>
      </c>
      <c r="AB30" s="3473">
        <f t="shared" si="4"/>
        <v>1</v>
      </c>
      <c r="AC30" s="3473">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4"/>
      <c r="Q31" s="3472">
        <f t="shared" si="8"/>
        <v>111</v>
      </c>
      <c r="R31" s="705" t="s">
        <v>14</v>
      </c>
      <c r="S31" s="706">
        <f t="shared" si="9"/>
        <v>100</v>
      </c>
      <c r="T31" s="705" t="s">
        <v>14</v>
      </c>
      <c r="U31" s="706">
        <f t="shared" si="10"/>
        <v>100</v>
      </c>
      <c r="V31" s="705" t="s">
        <v>14</v>
      </c>
      <c r="W31" s="706">
        <f t="shared" si="11"/>
        <v>100</v>
      </c>
      <c r="X31" s="3469"/>
      <c r="Y31" s="3786"/>
      <c r="Z31" s="3470">
        <f t="shared" si="12"/>
        <v>111</v>
      </c>
      <c r="AA31" s="3473">
        <f t="shared" si="3"/>
        <v>1</v>
      </c>
      <c r="AB31" s="3473">
        <f t="shared" si="4"/>
        <v>1</v>
      </c>
      <c r="AC31" s="3473">
        <f t="shared" si="5"/>
        <v>1</v>
      </c>
    </row>
    <row r="32" spans="1:29" ht="15">
      <c r="A32" s="391" t="s">
        <v>1689</v>
      </c>
      <c r="B32" s="63" t="s">
        <v>1779</v>
      </c>
      <c r="C32" s="1905" t="s">
        <v>4070</v>
      </c>
      <c r="D32" s="418">
        <v>100</v>
      </c>
      <c r="E32" s="1905" t="s">
        <v>4071</v>
      </c>
      <c r="F32" s="412">
        <f>SUMIF(100:100,E32,101:101)-SUMIF(100:100,C32,101:101)+100</f>
        <v>97</v>
      </c>
      <c r="G32" s="1905" t="s">
        <v>4071</v>
      </c>
      <c r="H32" s="386">
        <f>SUMIF(100:100,G32,101:101)-SUMIF(100:100,C32,101:101)+100</f>
        <v>97</v>
      </c>
      <c r="I32" s="1905" t="s">
        <v>4071</v>
      </c>
      <c r="J32" s="418">
        <f>SUMIF(100:100,I32,101:101)-SUMIF(100:100,C32,101:101)+100</f>
        <v>97</v>
      </c>
      <c r="K32" s="561">
        <v>3</v>
      </c>
      <c r="L32" s="2717"/>
      <c r="M32" s="2711"/>
      <c r="N32" s="2711"/>
      <c r="O32" s="2711"/>
      <c r="P32" s="3787" t="s">
        <v>1691</v>
      </c>
      <c r="Q32" s="3472" t="str">
        <f t="shared" si="8"/>
        <v>商业类型</v>
      </c>
      <c r="R32" s="705" t="s">
        <v>14</v>
      </c>
      <c r="S32" s="706">
        <f t="shared" si="9"/>
        <v>97</v>
      </c>
      <c r="T32" s="705" t="s">
        <v>14</v>
      </c>
      <c r="U32" s="706">
        <f t="shared" si="10"/>
        <v>97</v>
      </c>
      <c r="V32" s="705" t="s">
        <v>14</v>
      </c>
      <c r="W32" s="706">
        <f t="shared" si="11"/>
        <v>97</v>
      </c>
      <c r="X32" s="3469"/>
      <c r="Y32" s="3790" t="s">
        <v>1691</v>
      </c>
      <c r="Z32" s="3470" t="str">
        <f t="shared" si="12"/>
        <v>商业类型</v>
      </c>
      <c r="AA32" s="3473">
        <f t="shared" si="3"/>
        <v>1.0309278350515463</v>
      </c>
      <c r="AB32" s="3473">
        <f t="shared" si="4"/>
        <v>1.0309278350515463</v>
      </c>
      <c r="AC32" s="3473">
        <f t="shared" si="5"/>
        <v>1.0309278350515463</v>
      </c>
    </row>
    <row r="33" spans="1:29" s="422" customFormat="1" ht="15">
      <c r="A33" s="419"/>
      <c r="B33" s="375" t="s">
        <v>1692</v>
      </c>
      <c r="C33" s="420">
        <f>面积表!E11</f>
        <v>134.51</v>
      </c>
      <c r="D33" s="127">
        <v>100</v>
      </c>
      <c r="E33" s="381">
        <v>200</v>
      </c>
      <c r="F33" s="376">
        <f>LOOKUP(E33,103:103,104:104)-LOOKUP(C33,103:103,104:104)+100</f>
        <v>97</v>
      </c>
      <c r="G33" s="380">
        <v>43</v>
      </c>
      <c r="H33" s="127">
        <f>LOOKUP(G33,103:103,104:104)-LOOKUP(C33,103:103,104:104)+100</f>
        <v>103</v>
      </c>
      <c r="I33" s="380">
        <v>170</v>
      </c>
      <c r="J33" s="127">
        <f>LOOKUP(I33,103:103,104:104)-LOOKUP(C33,103:103,104:104)+100</f>
        <v>100</v>
      </c>
      <c r="K33" s="562"/>
      <c r="L33" s="2716"/>
      <c r="M33" s="2718"/>
      <c r="N33" s="2718"/>
      <c r="O33" s="2718"/>
      <c r="P33" s="3788"/>
      <c r="Q33" s="707" t="str">
        <f t="shared" si="8"/>
        <v>项目建筑规模</v>
      </c>
      <c r="R33" s="708" t="s">
        <v>14</v>
      </c>
      <c r="S33" s="709">
        <f t="shared" si="9"/>
        <v>97</v>
      </c>
      <c r="T33" s="708" t="s">
        <v>14</v>
      </c>
      <c r="U33" s="709">
        <f t="shared" si="10"/>
        <v>103</v>
      </c>
      <c r="V33" s="708" t="s">
        <v>14</v>
      </c>
      <c r="W33" s="709">
        <f t="shared" si="11"/>
        <v>100</v>
      </c>
      <c r="X33" s="710"/>
      <c r="Y33" s="3790"/>
      <c r="Z33" s="711" t="str">
        <f t="shared" si="12"/>
        <v>项目建筑规模</v>
      </c>
      <c r="AA33" s="3473">
        <f t="shared" si="3"/>
        <v>1.0309278350515463</v>
      </c>
      <c r="AB33" s="3473">
        <f t="shared" si="4"/>
        <v>0.970873786407767</v>
      </c>
      <c r="AC33" s="3473">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8"/>
      <c r="Q34" s="3472" t="str">
        <f t="shared" si="8"/>
        <v>建筑结构</v>
      </c>
      <c r="R34" s="705" t="s">
        <v>14</v>
      </c>
      <c r="S34" s="706">
        <f t="shared" si="9"/>
        <v>100</v>
      </c>
      <c r="T34" s="705" t="s">
        <v>14</v>
      </c>
      <c r="U34" s="706">
        <f t="shared" si="10"/>
        <v>100</v>
      </c>
      <c r="V34" s="705" t="s">
        <v>14</v>
      </c>
      <c r="W34" s="706">
        <f t="shared" si="11"/>
        <v>100</v>
      </c>
      <c r="X34" s="3469"/>
      <c r="Y34" s="3790"/>
      <c r="Z34" s="3470" t="str">
        <f t="shared" si="12"/>
        <v>建筑结构</v>
      </c>
      <c r="AA34" s="3473">
        <f t="shared" si="3"/>
        <v>1</v>
      </c>
      <c r="AB34" s="3473">
        <f t="shared" si="4"/>
        <v>1</v>
      </c>
      <c r="AC34" s="3473">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8"/>
      <c r="Q35" s="3472" t="str">
        <f t="shared" si="8"/>
        <v>公共部分装修</v>
      </c>
      <c r="R35" s="705" t="s">
        <v>14</v>
      </c>
      <c r="S35" s="706">
        <f t="shared" si="9"/>
        <v>100</v>
      </c>
      <c r="T35" s="705" t="s">
        <v>14</v>
      </c>
      <c r="U35" s="706">
        <f t="shared" si="10"/>
        <v>100</v>
      </c>
      <c r="V35" s="705" t="s">
        <v>14</v>
      </c>
      <c r="W35" s="706">
        <f t="shared" si="11"/>
        <v>100</v>
      </c>
      <c r="X35" s="3469"/>
      <c r="Y35" s="3790"/>
      <c r="Z35" s="3470" t="str">
        <f t="shared" si="12"/>
        <v>公共部分装修</v>
      </c>
      <c r="AA35" s="3473">
        <f t="shared" si="3"/>
        <v>1</v>
      </c>
      <c r="AB35" s="3473">
        <f t="shared" si="4"/>
        <v>1</v>
      </c>
      <c r="AC35" s="3473">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8"/>
      <c r="Q36" s="3472" t="str">
        <f t="shared" si="8"/>
        <v>成新度</v>
      </c>
      <c r="R36" s="705" t="s">
        <v>14</v>
      </c>
      <c r="S36" s="706">
        <f t="shared" si="9"/>
        <v>100</v>
      </c>
      <c r="T36" s="705" t="s">
        <v>14</v>
      </c>
      <c r="U36" s="706">
        <f t="shared" si="10"/>
        <v>100</v>
      </c>
      <c r="V36" s="705" t="s">
        <v>14</v>
      </c>
      <c r="W36" s="706">
        <f t="shared" si="11"/>
        <v>100</v>
      </c>
      <c r="X36" s="3469"/>
      <c r="Y36" s="3790"/>
      <c r="Z36" s="3470" t="str">
        <f t="shared" si="12"/>
        <v>成新度</v>
      </c>
      <c r="AA36" s="3473">
        <f t="shared" si="3"/>
        <v>1</v>
      </c>
      <c r="AB36" s="3473">
        <f t="shared" si="4"/>
        <v>1</v>
      </c>
      <c r="AC36" s="3473">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8"/>
      <c r="Q37" s="3466" t="str">
        <f t="shared" si="8"/>
        <v>市政基础设施</v>
      </c>
      <c r="R37" s="701" t="s">
        <v>14</v>
      </c>
      <c r="S37" s="702">
        <f t="shared" si="9"/>
        <v>100</v>
      </c>
      <c r="T37" s="701" t="s">
        <v>14</v>
      </c>
      <c r="U37" s="702">
        <f t="shared" si="10"/>
        <v>100</v>
      </c>
      <c r="V37" s="701" t="s">
        <v>14</v>
      </c>
      <c r="W37" s="702">
        <f t="shared" si="11"/>
        <v>100</v>
      </c>
      <c r="X37" s="703"/>
      <c r="Y37" s="3790"/>
      <c r="Z37" s="3448" t="str">
        <f t="shared" si="12"/>
        <v>市政基础设施</v>
      </c>
      <c r="AA37" s="704">
        <f t="shared" si="3"/>
        <v>1</v>
      </c>
      <c r="AB37" s="704">
        <f t="shared" si="4"/>
        <v>1</v>
      </c>
      <c r="AC37" s="704">
        <f t="shared" si="5"/>
        <v>1</v>
      </c>
    </row>
    <row r="38" spans="1:29" ht="15">
      <c r="A38" s="423"/>
      <c r="B38" s="375" t="s">
        <v>1783</v>
      </c>
      <c r="C38" s="1901" t="s">
        <v>4074</v>
      </c>
      <c r="D38" s="386">
        <v>100</v>
      </c>
      <c r="E38" s="1901" t="s">
        <v>4074</v>
      </c>
      <c r="F38" s="412">
        <f>SUMIF(114:114,E38,115:115)-SUMIF(114:114,C38,115:115)+100</f>
        <v>100</v>
      </c>
      <c r="G38" s="1901" t="s">
        <v>4074</v>
      </c>
      <c r="H38" s="386">
        <f>SUMIF(114:114,G38,115:115)-SUMIF(114:114,C38,115:115)+100</f>
        <v>100</v>
      </c>
      <c r="I38" s="1901" t="s">
        <v>4074</v>
      </c>
      <c r="J38" s="386">
        <f>SUMIF(114:114,I38,115:115)-SUMIF(114:114,C38,115:115)+100</f>
        <v>100</v>
      </c>
      <c r="K38" s="561">
        <v>5</v>
      </c>
      <c r="L38" s="2717"/>
      <c r="M38" s="2711"/>
      <c r="N38" s="2711"/>
      <c r="O38" s="2711"/>
      <c r="P38" s="3788" t="s">
        <v>1691</v>
      </c>
      <c r="Q38" s="3472" t="str">
        <f t="shared" si="8"/>
        <v>业态</v>
      </c>
      <c r="R38" s="705" t="s">
        <v>14</v>
      </c>
      <c r="S38" s="706">
        <f t="shared" si="9"/>
        <v>100</v>
      </c>
      <c r="T38" s="705" t="s">
        <v>14</v>
      </c>
      <c r="U38" s="706">
        <f t="shared" si="10"/>
        <v>100</v>
      </c>
      <c r="V38" s="705" t="s">
        <v>14</v>
      </c>
      <c r="W38" s="706">
        <f t="shared" si="11"/>
        <v>100</v>
      </c>
      <c r="X38" s="3469"/>
      <c r="Y38" s="3790" t="s">
        <v>1691</v>
      </c>
      <c r="Z38" s="3470" t="str">
        <f t="shared" si="12"/>
        <v>业态</v>
      </c>
      <c r="AA38" s="3473">
        <f t="shared" si="3"/>
        <v>1</v>
      </c>
      <c r="AB38" s="3473">
        <f t="shared" si="4"/>
        <v>1</v>
      </c>
      <c r="AC38" s="3473">
        <f t="shared" si="5"/>
        <v>1</v>
      </c>
    </row>
    <row r="39" spans="1:29" ht="15">
      <c r="A39" s="423"/>
      <c r="B39" s="375" t="s">
        <v>1784</v>
      </c>
      <c r="C39" s="1901" t="s">
        <v>4075</v>
      </c>
      <c r="D39" s="386">
        <v>100</v>
      </c>
      <c r="E39" s="1901" t="s">
        <v>4076</v>
      </c>
      <c r="F39" s="412">
        <f>SUMIF(116:116,E39,117:117)-SUMIF(116:116,C39,117:117)+100</f>
        <v>90</v>
      </c>
      <c r="G39" s="1901" t="s">
        <v>4076</v>
      </c>
      <c r="H39" s="386">
        <f>SUMIF(116:116,G39,117:117)-SUMIF(116:116,C39,117:117)+100</f>
        <v>90</v>
      </c>
      <c r="I39" s="1901" t="s">
        <v>4076</v>
      </c>
      <c r="J39" s="386">
        <f>SUMIF(116:116,I39,117:117)-SUMIF(116:116,C39,117:117)+100</f>
        <v>90</v>
      </c>
      <c r="K39" s="561">
        <v>10</v>
      </c>
      <c r="L39" s="2717"/>
      <c r="M39" s="2711"/>
      <c r="N39" s="2711"/>
      <c r="O39" s="2711"/>
      <c r="P39" s="3788"/>
      <c r="Q39" s="3472" t="str">
        <f t="shared" si="8"/>
        <v>层高</v>
      </c>
      <c r="R39" s="705" t="s">
        <v>14</v>
      </c>
      <c r="S39" s="706">
        <f t="shared" si="9"/>
        <v>90</v>
      </c>
      <c r="T39" s="705" t="s">
        <v>14</v>
      </c>
      <c r="U39" s="706">
        <f t="shared" si="10"/>
        <v>90</v>
      </c>
      <c r="V39" s="705" t="s">
        <v>14</v>
      </c>
      <c r="W39" s="706">
        <f t="shared" si="11"/>
        <v>90</v>
      </c>
      <c r="X39" s="3469"/>
      <c r="Y39" s="3790"/>
      <c r="Z39" s="3470" t="str">
        <f t="shared" si="12"/>
        <v>层高</v>
      </c>
      <c r="AA39" s="3473">
        <f t="shared" si="3"/>
        <v>1.1111111111111112</v>
      </c>
      <c r="AB39" s="3473">
        <f t="shared" si="4"/>
        <v>1.1111111111111112</v>
      </c>
      <c r="AC39" s="3473">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8"/>
      <c r="Q40" s="3472" t="str">
        <f t="shared" si="8"/>
        <v>单套建筑面积</v>
      </c>
      <c r="R40" s="705" t="s">
        <v>14</v>
      </c>
      <c r="S40" s="706">
        <f t="shared" si="9"/>
        <v>100</v>
      </c>
      <c r="T40" s="705" t="s">
        <v>14</v>
      </c>
      <c r="U40" s="706">
        <f t="shared" si="10"/>
        <v>100</v>
      </c>
      <c r="V40" s="705" t="s">
        <v>14</v>
      </c>
      <c r="W40" s="706">
        <f t="shared" si="11"/>
        <v>100</v>
      </c>
      <c r="X40" s="3469"/>
      <c r="Y40" s="3790"/>
      <c r="Z40" s="3470" t="str">
        <f t="shared" si="12"/>
        <v>单套建筑面积</v>
      </c>
      <c r="AA40" s="3473">
        <f t="shared" si="3"/>
        <v>1</v>
      </c>
      <c r="AB40" s="3473">
        <f t="shared" si="4"/>
        <v>1</v>
      </c>
      <c r="AC40" s="3473">
        <f t="shared" si="5"/>
        <v>1</v>
      </c>
    </row>
    <row r="41" spans="1:29" s="422" customFormat="1" ht="15" hidden="1">
      <c r="A41" s="419"/>
      <c r="B41" s="347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8"/>
      <c r="Q41" s="707" t="str">
        <f t="shared" si="8"/>
        <v>进深比</v>
      </c>
      <c r="R41" s="708" t="s">
        <v>14</v>
      </c>
      <c r="S41" s="709">
        <f t="shared" si="9"/>
        <v>100</v>
      </c>
      <c r="T41" s="708" t="s">
        <v>14</v>
      </c>
      <c r="U41" s="709">
        <f t="shared" si="10"/>
        <v>100</v>
      </c>
      <c r="V41" s="708" t="s">
        <v>14</v>
      </c>
      <c r="W41" s="709">
        <f t="shared" si="11"/>
        <v>100</v>
      </c>
      <c r="X41" s="710"/>
      <c r="Y41" s="3790"/>
      <c r="Z41" s="711" t="str">
        <f t="shared" si="12"/>
        <v>进深比</v>
      </c>
      <c r="AA41" s="3473">
        <f t="shared" si="3"/>
        <v>1</v>
      </c>
      <c r="AB41" s="3473">
        <f t="shared" si="4"/>
        <v>1</v>
      </c>
      <c r="AC41" s="3473">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8"/>
      <c r="Q42" s="3472" t="str">
        <f t="shared" si="8"/>
        <v>内部装修</v>
      </c>
      <c r="R42" s="705" t="s">
        <v>14</v>
      </c>
      <c r="S42" s="706">
        <f t="shared" si="9"/>
        <v>101</v>
      </c>
      <c r="T42" s="705" t="s">
        <v>14</v>
      </c>
      <c r="U42" s="706">
        <f t="shared" si="10"/>
        <v>101</v>
      </c>
      <c r="V42" s="705" t="s">
        <v>14</v>
      </c>
      <c r="W42" s="706">
        <f t="shared" si="11"/>
        <v>101</v>
      </c>
      <c r="X42" s="3469"/>
      <c r="Y42" s="3790"/>
      <c r="Z42" s="3470" t="str">
        <f t="shared" si="12"/>
        <v>内部装修</v>
      </c>
      <c r="AA42" s="3473">
        <f t="shared" si="3"/>
        <v>0.99009900990099009</v>
      </c>
      <c r="AB42" s="3473">
        <f t="shared" si="4"/>
        <v>0.99009900990099009</v>
      </c>
      <c r="AC42" s="3473">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8"/>
      <c r="Q43" s="3472" t="str">
        <f t="shared" si="8"/>
        <v>内部装修维护情况</v>
      </c>
      <c r="R43" s="705" t="s">
        <v>14</v>
      </c>
      <c r="S43" s="706">
        <f t="shared" si="9"/>
        <v>100</v>
      </c>
      <c r="T43" s="705" t="s">
        <v>14</v>
      </c>
      <c r="U43" s="706">
        <f t="shared" si="10"/>
        <v>100</v>
      </c>
      <c r="V43" s="705" t="s">
        <v>14</v>
      </c>
      <c r="W43" s="706">
        <f t="shared" si="11"/>
        <v>100</v>
      </c>
      <c r="X43" s="3469"/>
      <c r="Y43" s="3790"/>
      <c r="Z43" s="3470" t="str">
        <f t="shared" si="12"/>
        <v>内部装修维护情况</v>
      </c>
      <c r="AA43" s="3473">
        <f t="shared" si="3"/>
        <v>1</v>
      </c>
      <c r="AB43" s="3473">
        <f t="shared" si="4"/>
        <v>1</v>
      </c>
      <c r="AC43" s="3473">
        <f t="shared" si="5"/>
        <v>1</v>
      </c>
    </row>
    <row r="44" spans="1:29" s="108" customFormat="1" ht="15.75" hidden="1" thickBot="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8"/>
      <c r="Q44" s="3466">
        <f t="shared" si="8"/>
        <v>111</v>
      </c>
      <c r="R44" s="701" t="s">
        <v>14</v>
      </c>
      <c r="S44" s="702">
        <f t="shared" si="9"/>
        <v>100</v>
      </c>
      <c r="T44" s="701" t="s">
        <v>14</v>
      </c>
      <c r="U44" s="702">
        <f t="shared" si="10"/>
        <v>100</v>
      </c>
      <c r="V44" s="701" t="s">
        <v>14</v>
      </c>
      <c r="W44" s="702">
        <f t="shared" si="11"/>
        <v>100</v>
      </c>
      <c r="X44" s="703"/>
      <c r="Y44" s="3790"/>
      <c r="Z44" s="3448">
        <f t="shared" si="12"/>
        <v>111</v>
      </c>
      <c r="AA44" s="704">
        <f t="shared" si="3"/>
        <v>1</v>
      </c>
      <c r="AB44" s="704">
        <f t="shared" si="4"/>
        <v>1</v>
      </c>
      <c r="AC44" s="704">
        <f t="shared" si="5"/>
        <v>1</v>
      </c>
    </row>
    <row r="45" spans="1:29" ht="15.75" hidden="1" thickBot="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8"/>
      <c r="Q45" s="3472">
        <f t="shared" si="8"/>
        <v>111</v>
      </c>
      <c r="R45" s="705" t="s">
        <v>14</v>
      </c>
      <c r="S45" s="706">
        <f t="shared" si="9"/>
        <v>100</v>
      </c>
      <c r="T45" s="705" t="s">
        <v>14</v>
      </c>
      <c r="U45" s="706">
        <f t="shared" si="10"/>
        <v>100</v>
      </c>
      <c r="V45" s="705" t="s">
        <v>14</v>
      </c>
      <c r="W45" s="706">
        <f t="shared" si="11"/>
        <v>100</v>
      </c>
      <c r="X45" s="3469"/>
      <c r="Y45" s="3790"/>
      <c r="Z45" s="3470">
        <f t="shared" si="12"/>
        <v>111</v>
      </c>
      <c r="AA45" s="3473">
        <f t="shared" si="3"/>
        <v>1</v>
      </c>
      <c r="AB45" s="3473">
        <f t="shared" si="4"/>
        <v>1</v>
      </c>
      <c r="AC45" s="3473">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9"/>
      <c r="Q46" s="3472">
        <f t="shared" si="8"/>
        <v>111</v>
      </c>
      <c r="R46" s="705" t="s">
        <v>14</v>
      </c>
      <c r="S46" s="706">
        <f t="shared" si="9"/>
        <v>100</v>
      </c>
      <c r="T46" s="705" t="s">
        <v>14</v>
      </c>
      <c r="U46" s="706">
        <f t="shared" si="10"/>
        <v>100</v>
      </c>
      <c r="V46" s="705" t="s">
        <v>14</v>
      </c>
      <c r="W46" s="706">
        <f t="shared" si="11"/>
        <v>100</v>
      </c>
      <c r="X46" s="3469"/>
      <c r="Y46" s="3791"/>
      <c r="Z46" s="3470">
        <f t="shared" si="12"/>
        <v>111</v>
      </c>
      <c r="AA46" s="3473">
        <f t="shared" si="3"/>
        <v>1</v>
      </c>
      <c r="AB46" s="3473">
        <f t="shared" si="4"/>
        <v>1</v>
      </c>
      <c r="AC46" s="3473">
        <f t="shared" si="5"/>
        <v>1</v>
      </c>
    </row>
    <row r="47" spans="1:29" ht="15">
      <c r="A47" s="430" t="s">
        <v>1703</v>
      </c>
      <c r="B47" s="431"/>
      <c r="C47" s="1149" t="s">
        <v>0</v>
      </c>
      <c r="D47" s="1150"/>
      <c r="E47" s="1151">
        <v>4.2</v>
      </c>
      <c r="F47" s="1152"/>
      <c r="G47" s="1153">
        <v>5</v>
      </c>
      <c r="H47" s="1154"/>
      <c r="I47" s="1151">
        <v>4.58</v>
      </c>
      <c r="J47" s="1154"/>
      <c r="K47" s="714"/>
      <c r="L47" s="2719"/>
      <c r="M47" s="2720"/>
      <c r="N47" s="2711"/>
      <c r="O47" s="2720"/>
      <c r="P47" s="3792" t="str">
        <f>A47</f>
        <v>成交单价（元/平方米）</v>
      </c>
      <c r="Q47" s="3792"/>
      <c r="R47" s="3780">
        <f>E47</f>
        <v>4.2</v>
      </c>
      <c r="S47" s="3780"/>
      <c r="T47" s="3780">
        <f>G47</f>
        <v>5</v>
      </c>
      <c r="U47" s="3780"/>
      <c r="V47" s="3780">
        <f>I47</f>
        <v>4.58</v>
      </c>
      <c r="W47" s="3780"/>
      <c r="X47" s="690"/>
      <c r="Y47" s="712"/>
      <c r="Z47" s="690"/>
      <c r="AA47" s="690"/>
      <c r="AB47" s="690"/>
      <c r="AC47" s="690"/>
    </row>
    <row r="48" spans="1:29" ht="15.75" thickBot="1">
      <c r="A48" s="437" t="s">
        <v>1704</v>
      </c>
      <c r="B48" s="438"/>
      <c r="C48" s="1155">
        <f>R49</f>
        <v>5.4</v>
      </c>
      <c r="D48" s="2312" t="s">
        <v>2129</v>
      </c>
      <c r="E48" s="1156">
        <f>R48</f>
        <v>5.4</v>
      </c>
      <c r="F48" s="2313"/>
      <c r="G48" s="1155">
        <f>T48</f>
        <v>5.0999999999999996</v>
      </c>
      <c r="H48" s="2313"/>
      <c r="I48" s="1156">
        <f>V48</f>
        <v>5.7</v>
      </c>
      <c r="J48" s="2313"/>
      <c r="K48" s="2315">
        <f>F48+H48+J48</f>
        <v>0</v>
      </c>
      <c r="L48" s="2719"/>
      <c r="M48" s="2720"/>
      <c r="N48" s="2711"/>
      <c r="O48" s="2720"/>
      <c r="P48" s="3792" t="str">
        <f>A48</f>
        <v>比较价值（元/平方米）</v>
      </c>
      <c r="Q48" s="3792"/>
      <c r="R48" s="3793">
        <f>IF(F1="售价",ROUND(PRODUCT(R47,AA7:AA46),0),ROUND(PRODUCT(R47,AA7:AA46),1))</f>
        <v>5.4</v>
      </c>
      <c r="S48" s="3793"/>
      <c r="T48" s="3793">
        <f>IF(F1="售价",ROUND(PRODUCT(T47,AB7:AB46),0),ROUND(PRODUCT(T47,AB7:AB46),1))</f>
        <v>5.0999999999999996</v>
      </c>
      <c r="U48" s="3793"/>
      <c r="V48" s="3793">
        <f>IF(F1="售价",ROUND(PRODUCT(V47,AC7:AC46),0),ROUND(PRODUCT(V47,AC7:AC46),1))</f>
        <v>5.7</v>
      </c>
      <c r="W48" s="3793"/>
      <c r="X48" s="690"/>
      <c r="Y48" s="690"/>
      <c r="Z48" s="690"/>
      <c r="AA48" s="690"/>
      <c r="AB48" s="690"/>
      <c r="AC48" s="690"/>
    </row>
    <row r="49" spans="1:29" ht="15.75" thickBot="1">
      <c r="A49" s="441" t="s">
        <v>1705</v>
      </c>
      <c r="B49" s="442"/>
      <c r="C49" s="1158">
        <f>R49</f>
        <v>5.4</v>
      </c>
      <c r="D49" s="1158"/>
      <c r="E49" s="1158"/>
      <c r="F49" s="1158"/>
      <c r="G49" s="1158"/>
      <c r="H49" s="1158"/>
      <c r="I49" s="1158"/>
      <c r="J49" s="1158"/>
      <c r="K49" s="715"/>
      <c r="L49" s="2719"/>
      <c r="M49" s="2720"/>
      <c r="N49" s="2711"/>
      <c r="O49" s="2720"/>
      <c r="P49" s="3827" t="str">
        <f>A49</f>
        <v>估价对象XX用房的比较价值（楼面单价，元/平方米）</v>
      </c>
      <c r="Q49" s="3828"/>
      <c r="R49" s="3829">
        <f>IF(F1="售价",ROUND(IF(D48="简单平均",AVERAGE(R48:V48),R48*F48+T48*H48+V48*J48),0),ROUND(IF(D48="简单平均",AVERAGE(R48:V48),R48*F48+T48*H48+V48*J48),1))</f>
        <v>5.4</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1706</v>
      </c>
      <c r="D52" s="447"/>
      <c r="E52" s="448">
        <f>IF(E47&lt;E48,E48/E47-1,E47/E48-1)</f>
        <v>0.28571428571428581</v>
      </c>
      <c r="F52" s="449" t="str">
        <f>IF(OR(E52&gt;=0.3,E52&lt;=-0.3),"超过30%","")</f>
        <v/>
      </c>
      <c r="G52" s="448">
        <f>IF(G47&lt;G48,G48/G47-1,G47/G48-1)</f>
        <v>2.0000000000000018E-2</v>
      </c>
      <c r="H52" s="449" t="str">
        <f>IF(OR(G52&gt;=0.3,G52&lt;=-0.3),"超过30%","")</f>
        <v/>
      </c>
      <c r="I52" s="448">
        <f>IF(I47&lt;I48,I48/I47-1,I47/I48-1)</f>
        <v>0.24454148471615733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1707</v>
      </c>
      <c r="D53" s="450"/>
      <c r="E53" s="448">
        <f>IF(E48&lt;G48,G48/E48-1,E48/G48-1)</f>
        <v>5.8823529411764941E-2</v>
      </c>
      <c r="F53" s="449" t="str">
        <f>IF(OR(E53&gt;=0.2,E53&lt;=-0.2),"超过20%","")</f>
        <v/>
      </c>
      <c r="G53" s="448">
        <f>IF(G48&lt;I48,I48/G48-1,G48/I48-1)</f>
        <v>0.11764705882352944</v>
      </c>
      <c r="H53" s="449" t="str">
        <f>IF(OR(G53&gt;=0.2,G53&lt;=-0.2),"超过20%","")</f>
        <v/>
      </c>
      <c r="I53" s="448">
        <f>IF(I48&lt;E48,E48/I48-1,I48/E48-1)</f>
        <v>5.555555555555558E-2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1708</v>
      </c>
      <c r="D54" s="450"/>
      <c r="E54" s="448">
        <f>IF(E47&lt;G47,G47/E47-1,E47/G47-1)</f>
        <v>0.19047619047619047</v>
      </c>
      <c r="F54" s="449" t="str">
        <f>IF(OR(E54&gt;=0.3,E54&lt;=-0.3),"超过30%","")</f>
        <v/>
      </c>
      <c r="G54" s="448">
        <f>IF(G47&lt;I47,I47/G47-1,G47/I47-1)</f>
        <v>9.1703056768558833E-2</v>
      </c>
      <c r="H54" s="449" t="str">
        <f>IF(OR(G54&gt;=0.3,G54&lt;=-0.3),"超过30%","")</f>
        <v/>
      </c>
      <c r="I54" s="448">
        <f>IF(I47&lt;E47,E47/I47-1,I47/E47-1)</f>
        <v>9.0476190476190377E-2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1709</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1713</v>
      </c>
      <c r="D61" s="3516" t="s">
        <v>4058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4059</v>
      </c>
      <c r="D86" s="3508" t="s">
        <v>4060</v>
      </c>
      <c r="E86" s="3508" t="s">
        <v>4061</v>
      </c>
      <c r="F86" s="3508" t="s">
        <v>4062</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4063</v>
      </c>
      <c r="D88" s="3524" t="s">
        <v>4064</v>
      </c>
      <c r="E88" s="3524" t="s">
        <v>4065</v>
      </c>
      <c r="F88" s="3524" t="s">
        <v>4066</v>
      </c>
      <c r="G88" s="3524" t="s">
        <v>4067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4063</v>
      </c>
      <c r="D90" s="3524" t="s">
        <v>4064</v>
      </c>
      <c r="E90" s="3524" t="s">
        <v>4065</v>
      </c>
      <c r="F90" s="3524" t="s">
        <v>4066</v>
      </c>
      <c r="G90" s="3524" t="s">
        <v>4067</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4068</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4069</v>
      </c>
      <c r="D100" s="3507" t="s">
        <v>4070</v>
      </c>
      <c r="E100" s="3507" t="s">
        <v>4071</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4072</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4073</v>
      </c>
      <c r="D114" s="3508" t="s">
        <v>4074</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4075</v>
      </c>
      <c r="D116" s="3508" t="s">
        <v>4076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3" zoomScale="70" zoomScaleNormal="70" zoomScaleSheetLayoutView="70" workbookViewId="0">
      <selection activeCell="G57" sqref="G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3993</v>
      </c>
      <c r="D1" s="1357" t="s">
        <v>43</v>
      </c>
      <c r="E1" s="1358" t="s">
        <v>674</v>
      </c>
      <c r="F1" s="1057">
        <f ca="1">J53</f>
        <v>16.46</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251.7353</v>
      </c>
      <c r="C2" s="1382" t="s">
        <v>801</v>
      </c>
      <c r="D2" s="1466">
        <f ca="1">C40+J29+L46</f>
        <v>2517353</v>
      </c>
      <c r="E2" s="1383" t="s">
        <v>876</v>
      </c>
      <c r="F2" s="1384"/>
      <c r="G2" s="2701"/>
      <c r="H2" s="2690"/>
      <c r="I2" s="2690"/>
      <c r="J2" s="2690"/>
      <c r="K2" s="2691"/>
      <c r="L2" s="2690"/>
      <c r="M2" s="2690"/>
    </row>
    <row r="3" spans="1:37" ht="18" customHeight="1" thickBot="1">
      <c r="A3" s="1385" t="s">
        <v>802</v>
      </c>
      <c r="B3" s="1386">
        <f ca="1">IF(ISERROR(D2/F43),0,ROUND(D2/F43,0))</f>
        <v>18715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238905</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238607</v>
      </c>
      <c r="D6" s="155" t="s">
        <v>2097</v>
      </c>
      <c r="E6" s="302" t="s">
        <v>692</v>
      </c>
      <c r="F6" s="303">
        <f ca="1">INDIRECT("'数据-取费表'!u"&amp;$G$1)</f>
        <v>5.4</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3452" t="s">
        <v>693</v>
      </c>
      <c r="F7" s="303">
        <f ca="1">IF(INDIRECT("'数据-取费表'!ah"&amp;$G$1)="",INDIRECT("'数据-取费表'!k"&amp;$G$1),INDIRECT("'数据-取费表'!ah"&amp;$G$1))</f>
        <v>134.51</v>
      </c>
      <c r="G7" s="1379"/>
      <c r="H7" s="304"/>
      <c r="I7" s="3645"/>
      <c r="J7" s="306"/>
      <c r="K7" s="307"/>
      <c r="L7" s="302" t="s">
        <v>693</v>
      </c>
      <c r="M7" s="303">
        <f ca="1">F7</f>
        <v>134.51</v>
      </c>
    </row>
    <row r="8" spans="1:37" ht="18" customHeight="1">
      <c r="A8" s="304"/>
      <c r="B8" s="3645"/>
      <c r="C8" s="306"/>
      <c r="D8" s="307"/>
      <c r="E8" s="302" t="s">
        <v>694</v>
      </c>
      <c r="F8" s="303">
        <f ca="1">INDIRECT("'数据-取费表'!ai"&amp;$G$1)</f>
        <v>365</v>
      </c>
      <c r="G8" s="1379"/>
      <c r="H8" s="304"/>
      <c r="I8" s="3645"/>
      <c r="J8" s="306"/>
      <c r="K8" s="307"/>
      <c r="L8" s="302" t="s">
        <v>694</v>
      </c>
      <c r="M8" s="303">
        <f ca="1">INDIRECT("'数据-取费表'!ai"&amp;$G$1)</f>
        <v>365</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298</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648710</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470785</v>
      </c>
      <c r="D14" s="3462" t="s">
        <v>704</v>
      </c>
      <c r="E14" s="3461"/>
      <c r="F14" s="319"/>
      <c r="G14" s="1379"/>
      <c r="H14" s="978" t="s">
        <v>398</v>
      </c>
      <c r="I14" s="302" t="s">
        <v>705</v>
      </c>
      <c r="J14" s="21">
        <f ca="1">C29</f>
        <v>720789</v>
      </c>
      <c r="K14" s="3450"/>
      <c r="L14" s="803"/>
      <c r="M14" s="804"/>
    </row>
    <row r="15" spans="1:37" s="1392" customFormat="1" ht="18" customHeight="1" thickBot="1">
      <c r="A15" s="978" t="s">
        <v>399</v>
      </c>
      <c r="B15" s="302" t="s">
        <v>706</v>
      </c>
      <c r="C15" s="21">
        <f ca="1">ROUND(C14*F15,0)</f>
        <v>23539</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7208</v>
      </c>
      <c r="K16" s="1082" t="s">
        <v>711</v>
      </c>
      <c r="L16" s="3467"/>
      <c r="M16" s="1067"/>
    </row>
    <row r="17" spans="1:37" s="1392" customFormat="1" ht="18" customHeight="1">
      <c r="A17" s="978" t="s">
        <v>677</v>
      </c>
      <c r="B17" s="302" t="s">
        <v>712</v>
      </c>
      <c r="C17" s="21">
        <f ca="1">ROUND(F17*(F43+INDIRECT("'数据-取费表'!S"&amp;$G$1)),0)</f>
        <v>26902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7062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528288</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10566</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7208</v>
      </c>
      <c r="K22" s="3465"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18591</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-7208</v>
      </c>
      <c r="K25" s="1090" t="s">
        <v>749</v>
      </c>
      <c r="L25" s="1091"/>
      <c r="M25" s="1092"/>
    </row>
    <row r="26" spans="1:37" ht="18" customHeight="1">
      <c r="A26" s="978" t="s">
        <v>397</v>
      </c>
      <c r="B26" s="302" t="s">
        <v>750</v>
      </c>
      <c r="C26" s="21">
        <f ca="1">ROUND((C19+C20)*F26,0)</f>
        <v>107771</v>
      </c>
      <c r="D26" s="2423" t="s">
        <v>751</v>
      </c>
      <c r="E26" s="313" t="s">
        <v>752</v>
      </c>
      <c r="F26" s="312">
        <f ca="1">INDIRECT("'数据-取费表'!q"&amp;$G$1)</f>
        <v>0.2</v>
      </c>
      <c r="G26" s="1379"/>
      <c r="H26" s="299" t="s">
        <v>395</v>
      </c>
      <c r="I26" s="300" t="s">
        <v>753</v>
      </c>
      <c r="J26" s="301">
        <f ca="1">IF(J5&lt;&gt;0,ROUND(J25*(1-((1+M28)/(1+M26))^M27)/(M26-M28),0),0)</f>
        <v>0</v>
      </c>
      <c r="K26" s="324" t="s">
        <v>754</v>
      </c>
      <c r="L26" s="302" t="s">
        <v>755</v>
      </c>
      <c r="M26" s="312">
        <f ca="1">INDIRECT("'数据-取费表'!I"&amp;$G$1)</f>
        <v>5.5E-2</v>
      </c>
    </row>
    <row r="27" spans="1:37" ht="18" customHeight="1">
      <c r="A27" s="978" t="s">
        <v>399</v>
      </c>
      <c r="B27" s="302" t="s">
        <v>756</v>
      </c>
      <c r="C27" s="21">
        <f ca="1">ROUND(F21*F26,4)</f>
        <v>4.0000000000000001E-3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720789</v>
      </c>
      <c r="D29" s="1087"/>
      <c r="E29" s="1085"/>
      <c r="F29" s="1088"/>
      <c r="G29" s="1391"/>
      <c r="H29" s="334" t="s">
        <v>396</v>
      </c>
      <c r="I29" s="335" t="s">
        <v>764</v>
      </c>
      <c r="J29" s="336">
        <f ca="1">ROUND(J26/(1+F40)^F41,0)</f>
        <v>0</v>
      </c>
      <c r="K29" s="337" t="s">
        <v>765</v>
      </c>
      <c r="L29" s="338"/>
      <c r="M29" s="339">
        <f ca="1">INDIRECT("'数据-取费表'!k"&amp;$G$1)</f>
        <v>134.51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50013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39767</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12498</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27269</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7208</v>
      </c>
      <c r="D36" s="3465"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649</v>
      </c>
      <c r="D37" s="3465"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2389</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188892</v>
      </c>
      <c r="D39" s="1090" t="s">
        <v>769</v>
      </c>
      <c r="E39" s="1091"/>
      <c r="F39" s="1092"/>
      <c r="G39" s="1379"/>
      <c r="H39" s="2695"/>
      <c r="I39" s="1393"/>
      <c r="J39" s="1394"/>
      <c r="K39" s="2699"/>
      <c r="L39" s="2695"/>
      <c r="M39" s="2695"/>
    </row>
    <row r="40" spans="1:18" ht="18" customHeight="1">
      <c r="A40" s="299" t="s">
        <v>395</v>
      </c>
      <c r="B40" s="300" t="s">
        <v>770</v>
      </c>
      <c r="C40" s="301">
        <f ca="1">ROUND(C39*(1-((1+F42)/(1+F40))^F41)/(F40-F42),0)</f>
        <v>2380139</v>
      </c>
      <c r="D40" s="324" t="s">
        <v>754</v>
      </c>
      <c r="E40" s="302" t="s">
        <v>755</v>
      </c>
      <c r="F40" s="312">
        <f ca="1">INDIRECT("'数据-取费表'!I"&amp;$G$1)</f>
        <v>5.5E-2</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16.46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17695</v>
      </c>
      <c r="D43" s="337" t="s">
        <v>773</v>
      </c>
      <c r="E43" s="338" t="s">
        <v>774</v>
      </c>
      <c r="F43" s="339">
        <f ca="1">INDIRECT("'数据-取费表'!k"&amp;$G$1)</f>
        <v>134.51</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-246.38159999999999</v>
      </c>
      <c r="D45" s="3426" t="s">
        <v>3348</v>
      </c>
      <c r="E45" s="1395"/>
      <c r="F45" s="1395"/>
      <c r="O45" s="1398" t="s">
        <v>804</v>
      </c>
      <c r="P45" s="1456"/>
      <c r="Q45" s="1456"/>
      <c r="R45" s="1456"/>
    </row>
    <row r="46" spans="1:18" s="1379" customFormat="1" ht="13.5" thickBot="1">
      <c r="A46" s="1399" t="s">
        <v>805</v>
      </c>
      <c r="C46" s="1400">
        <f ca="1">ROUND(C45,0)</f>
        <v>-246</v>
      </c>
      <c r="D46" s="1401" t="str">
        <f>C2</f>
        <v>万元</v>
      </c>
      <c r="I46" s="1402" t="s">
        <v>806</v>
      </c>
      <c r="J46" s="1403"/>
      <c r="K46" s="1404"/>
      <c r="L46" s="1405">
        <f ca="1">IF(M47="住宅",0,IF(L48&gt;J51,L60,J60))</f>
        <v>137214</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40</v>
      </c>
      <c r="M47" s="1375" t="str">
        <f>IF(ISNUMBER(FIND("住宅",C1)),"住宅","非住宅")</f>
        <v>非住宅</v>
      </c>
      <c r="O47" s="1413" t="s">
        <v>403</v>
      </c>
      <c r="P47" s="1414" t="s">
        <v>813</v>
      </c>
      <c r="Q47" s="1415">
        <f ca="1">C40+J29</f>
        <v>2380139</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16.46</v>
      </c>
      <c r="O48" s="1413" t="s">
        <v>404</v>
      </c>
      <c r="P48" s="1414" t="s">
        <v>817</v>
      </c>
      <c r="Q48" s="1415">
        <f ca="1">J60</f>
        <v>137214</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720789</v>
      </c>
      <c r="R49" s="1415" t="s">
        <v>814</v>
      </c>
    </row>
    <row r="50" spans="1:18" s="1379" customFormat="1" ht="13.5" thickBot="1">
      <c r="A50" s="972"/>
      <c r="B50" s="975"/>
      <c r="C50" s="976"/>
      <c r="D50" s="949"/>
      <c r="E50" s="1051" t="s">
        <v>693</v>
      </c>
      <c r="F50" s="1052">
        <f ca="1">F7</f>
        <v>134.51</v>
      </c>
      <c r="H50" s="723"/>
      <c r="I50" s="1416" t="s">
        <v>822</v>
      </c>
      <c r="J50" s="1424">
        <f>SUMPRODUCT((I63:I65=J47)*(J62:L62=J48)*(J63:L65))</f>
        <v>60</v>
      </c>
      <c r="K50" s="1418" t="s">
        <v>823</v>
      </c>
      <c r="L50" s="1422"/>
      <c r="M50" s="1425"/>
      <c r="O50" s="1423" t="s">
        <v>406</v>
      </c>
      <c r="P50" s="1414" t="s">
        <v>824</v>
      </c>
      <c r="Q50" s="1426">
        <f ca="1">J58</f>
        <v>0.626</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2663770</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16.46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16.46</v>
      </c>
      <c r="K53" s="3642" t="s">
        <v>833</v>
      </c>
      <c r="L53" s="3643"/>
      <c r="O53" s="1413" t="s">
        <v>409</v>
      </c>
      <c r="P53" s="1414" t="s">
        <v>834</v>
      </c>
      <c r="Q53" s="1415">
        <f ca="1">Q47+Q48</f>
        <v>2517353</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0.626</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648710</v>
      </c>
      <c r="D56" s="1442"/>
      <c r="E56" s="1443"/>
      <c r="F56" s="1435"/>
      <c r="I56" s="1444" t="s">
        <v>838</v>
      </c>
      <c r="J56" s="1445" t="s">
        <v>4010</v>
      </c>
      <c r="K56" s="1416" t="s">
        <v>839</v>
      </c>
      <c r="L56" s="1419" t="str">
        <f ca="1">IF(L48&lt;J51,"——",L48-J51)</f>
        <v>——</v>
      </c>
      <c r="O56" s="1413" t="s">
        <v>403</v>
      </c>
      <c r="P56" s="1414" t="s">
        <v>813</v>
      </c>
      <c r="Q56" s="1415">
        <f ca="1">C40+J29</f>
        <v>2380139</v>
      </c>
      <c r="R56" s="1415" t="s">
        <v>814</v>
      </c>
    </row>
    <row r="57" spans="1:18" s="1379" customFormat="1" ht="24.75" thickBot="1">
      <c r="A57" s="1446"/>
      <c r="B57" s="946" t="s">
        <v>763</v>
      </c>
      <c r="C57" s="238">
        <f ca="1">C29</f>
        <v>720789</v>
      </c>
      <c r="D57" s="1447"/>
      <c r="E57" s="1448"/>
      <c r="F57" s="1449"/>
      <c r="I57" s="1450" t="s">
        <v>840</v>
      </c>
      <c r="J57" s="1451">
        <f ca="1">IF(OR(M47="住宅",J51&lt;L48,J56="是"),"——",J51-L48)</f>
        <v>37.54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7857</v>
      </c>
      <c r="D58" s="956" t="s">
        <v>711</v>
      </c>
      <c r="E58" s="957"/>
      <c r="F58" s="958"/>
      <c r="I58" s="1450" t="s">
        <v>844</v>
      </c>
      <c r="J58" s="1452">
        <f ca="1">IF(J55&lt;0.4,0.4,J55)</f>
        <v>0.626</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451214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137214</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2380139</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7208</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649</v>
      </c>
      <c r="D65" s="960" t="s">
        <v>739</v>
      </c>
      <c r="E65" s="946" t="s">
        <v>740</v>
      </c>
      <c r="F65" s="330">
        <f t="shared" ca="1" si="0"/>
        <v>1E-3</v>
      </c>
      <c r="I65" s="1457" t="s">
        <v>863</v>
      </c>
      <c r="J65" s="1458">
        <v>40</v>
      </c>
      <c r="K65" s="1458">
        <v>30</v>
      </c>
      <c r="L65" s="1458">
        <v>50</v>
      </c>
      <c r="M65" s="1460">
        <v>0.02</v>
      </c>
      <c r="O65" s="1413" t="s">
        <v>403</v>
      </c>
      <c r="P65" s="1414" t="s">
        <v>864</v>
      </c>
      <c r="Q65" s="1415">
        <f ca="1">C40+J29</f>
        <v>2380139</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-7857</v>
      </c>
      <c r="D67" s="959" t="s">
        <v>749</v>
      </c>
      <c r="E67" s="964"/>
      <c r="F67" s="965"/>
      <c r="O67" s="1423" t="s">
        <v>405</v>
      </c>
      <c r="P67" s="1414" t="s">
        <v>846</v>
      </c>
      <c r="Q67" s="1461">
        <f ca="1">L51</f>
        <v>2663770</v>
      </c>
      <c r="R67" s="1415" t="s">
        <v>866</v>
      </c>
    </row>
    <row r="68" spans="1:18" s="1379" customFormat="1" ht="16.5" thickBot="1">
      <c r="A68" s="943" t="s">
        <v>395</v>
      </c>
      <c r="B68" s="944" t="s">
        <v>770</v>
      </c>
      <c r="C68" s="301">
        <f ca="1">ROUND(C67*(1-((1+F70)/(1+F68))^F69)/(F68-F70),0)</f>
        <v>-83677</v>
      </c>
      <c r="D68" s="961" t="s">
        <v>754</v>
      </c>
      <c r="E68" s="946" t="s">
        <v>755</v>
      </c>
      <c r="F68" s="312">
        <f ca="1">F40</f>
        <v>5.5E-2</v>
      </c>
      <c r="O68" s="1423" t="s">
        <v>406</v>
      </c>
      <c r="P68" s="1462" t="s">
        <v>867</v>
      </c>
      <c r="Q68" s="1415">
        <f ca="1">ROUND(Q69-Q70*Q71,0)</f>
        <v>143482</v>
      </c>
      <c r="R68" s="1415" t="s">
        <v>414</v>
      </c>
    </row>
    <row r="69" spans="1:18" s="1379" customFormat="1" ht="13.5" thickBot="1">
      <c r="A69" s="947"/>
      <c r="B69" s="948"/>
      <c r="C69" s="306"/>
      <c r="D69" s="966" t="s">
        <v>758</v>
      </c>
      <c r="E69" s="946" t="s">
        <v>759</v>
      </c>
      <c r="F69" s="333">
        <f ca="1">F41</f>
        <v>16.46</v>
      </c>
      <c r="O69" s="1423" t="s">
        <v>411</v>
      </c>
      <c r="P69" s="1462" t="s">
        <v>868</v>
      </c>
      <c r="Q69" s="1415">
        <f ca="1">C39</f>
        <v>188892</v>
      </c>
      <c r="R69" s="1415" t="s">
        <v>814</v>
      </c>
    </row>
    <row r="70" spans="1:18" s="1379" customFormat="1" ht="13.5" thickBot="1">
      <c r="A70" s="950"/>
      <c r="B70" s="951"/>
      <c r="C70" s="310"/>
      <c r="D70" s="962"/>
      <c r="E70" s="946" t="s">
        <v>762</v>
      </c>
      <c r="F70" s="1049"/>
      <c r="O70" s="1423" t="s">
        <v>412</v>
      </c>
      <c r="P70" s="1462" t="s">
        <v>869</v>
      </c>
      <c r="Q70" s="1415">
        <f ca="1">C13</f>
        <v>648710</v>
      </c>
      <c r="R70" s="1415" t="s">
        <v>814</v>
      </c>
    </row>
    <row r="71" spans="1:18" s="1379" customFormat="1" ht="13.5" thickBot="1">
      <c r="A71" s="967" t="s">
        <v>396</v>
      </c>
      <c r="B71" s="968" t="s">
        <v>772</v>
      </c>
      <c r="C71" s="336">
        <f ca="1">ROUND(C68/F71,0)</f>
        <v>-622</v>
      </c>
      <c r="D71" s="969" t="s">
        <v>773</v>
      </c>
      <c r="E71" s="970" t="s">
        <v>774</v>
      </c>
      <c r="F71" s="339">
        <f ca="1">F43</f>
        <v>134.51</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45410</v>
      </c>
      <c r="D75" s="1379"/>
      <c r="E75" s="1379"/>
      <c r="F75" s="1379"/>
      <c r="K75" s="1397"/>
      <c r="L75" s="1379"/>
      <c r="O75" s="1413" t="s">
        <v>409</v>
      </c>
      <c r="P75" s="1414" t="s">
        <v>834</v>
      </c>
      <c r="Q75" s="1415">
        <f ca="1">Q65+Q66</f>
        <v>2380139</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0.76</v>
      </c>
    </row>
    <row r="80" spans="1:18">
      <c r="B80" s="340" t="s">
        <v>796</v>
      </c>
      <c r="C80" s="274">
        <f ca="1">ROUND(C75/C39,3)</f>
        <v>0.24</v>
      </c>
    </row>
    <row r="81" spans="2:3">
      <c r="B81" s="270" t="s">
        <v>797</v>
      </c>
      <c r="C81" s="238"/>
    </row>
    <row r="82" spans="2:3">
      <c r="B82" s="273" t="s">
        <v>798</v>
      </c>
      <c r="C82" s="275">
        <f ca="1">1-C83</f>
        <v>0.72699999999999998</v>
      </c>
    </row>
    <row r="83" spans="2:3">
      <c r="B83" s="273" t="s">
        <v>799</v>
      </c>
      <c r="C83" s="274">
        <f ca="1">ROUND(C13/C40,3)</f>
        <v>0.27300000000000002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topLeftCell="E1" zoomScale="90" zoomScaleNormal="90" workbookViewId="0">
      <pane ySplit="24" topLeftCell="A25" activePane="bottomLeft" state="frozen"/>
      <selection activeCell="C50" sqref="C50"/>
      <selection pane="bottomLeft" activeCell="Z35" sqref="Z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1984</v>
      </c>
    </row>
    <row r="2" spans="1:45" s="655" customFormat="1" ht="38.25">
      <c r="A2" s="980"/>
      <c r="B2" s="651" t="s">
        <v>1085</v>
      </c>
      <c r="C2" s="652" t="str">
        <f t="shared" ref="C2:R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'比较法-商业'!C103</f>
        <v>0</v>
      </c>
      <c r="D3" s="657">
        <f>'比较法-商业'!D103</f>
        <v>100</v>
      </c>
      <c r="E3" s="657">
        <f>'比较法-商业'!E103</f>
        <v>200</v>
      </c>
      <c r="F3" s="657">
        <f>'比较法-商业'!F103</f>
        <v>300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'比较法-商业'!C104</f>
        <v>100</v>
      </c>
      <c r="D4" s="985">
        <f>'比较法-商业'!D104</f>
        <v>97</v>
      </c>
      <c r="E4" s="985">
        <f>'比较法-商业'!E104</f>
        <v>94</v>
      </c>
      <c r="F4" s="985">
        <f>'比较法-商业'!F104</f>
        <v>91</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4085</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4086</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4875</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24857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1961.2299999999998</v>
      </c>
      <c r="C22" s="3830" t="s">
        <v>27</v>
      </c>
      <c r="D22" s="3831"/>
      <c r="E22" s="3831"/>
      <c r="F22" s="3831"/>
      <c r="G22" s="3831"/>
      <c r="H22" s="3831"/>
      <c r="I22" s="3831"/>
      <c r="J22" s="3831"/>
      <c r="K22" s="3831"/>
      <c r="L22" s="3831"/>
      <c r="M22" s="3831"/>
      <c r="N22" s="3831"/>
      <c r="O22" s="3831"/>
      <c r="P22" s="3831"/>
      <c r="Q22" s="3832"/>
      <c r="R22" s="663">
        <f ca="1">ROUND(S22*10000/B22,0)</f>
        <v>24857</v>
      </c>
      <c r="S22" s="21">
        <f ca="1">SUM(S24:S10000)</f>
        <v>4875</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4107</v>
      </c>
      <c r="B24" s="665">
        <f>面积表!E11</f>
        <v>134.51</v>
      </c>
      <c r="C24" s="2805">
        <v>1</v>
      </c>
      <c r="D24" s="2806"/>
      <c r="E24" s="2805">
        <v>1</v>
      </c>
      <c r="F24" s="2806"/>
      <c r="G24" s="2805">
        <v>1</v>
      </c>
      <c r="H24" s="2806"/>
      <c r="I24" s="2805">
        <v>1</v>
      </c>
      <c r="J24" s="2806"/>
      <c r="K24" s="2805">
        <v>1</v>
      </c>
      <c r="L24" s="2806"/>
      <c r="M24" s="2805">
        <v>1</v>
      </c>
      <c r="N24" s="2806"/>
      <c r="O24" s="2805">
        <v>1</v>
      </c>
      <c r="P24" s="2806" t="s">
        <v>3399</v>
      </c>
      <c r="Q24" s="2805">
        <v>1</v>
      </c>
      <c r="R24" s="668">
        <f ca="1">'结果表-商业'!G20</f>
        <v>28635</v>
      </c>
      <c r="S24" s="666">
        <f t="shared" ref="S24:S87" ca="1" si="5">ROUND(R24*B24/10000,0)</f>
        <v>385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面积表!D3</f>
        <v>1</v>
      </c>
      <c r="B25" s="3527">
        <f>面积表!E3</f>
        <v>243.07</v>
      </c>
      <c r="C25" s="21">
        <f>IF(B25="",1,(LOOKUP(B25,$3:$3,$4:$4)-LOOKUP($B$24,$3:$3,$4:$4)+100)/100)</f>
        <v>0.97</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3394</v>
      </c>
      <c r="Q25" s="21">
        <f>(SUMIF($17:$17,P25,$18:$18)-SUMIF($17:$17,$P$24,$18:$18)+100)/100</f>
        <v>0.85</v>
      </c>
      <c r="R25" s="663">
        <f ca="1">IF(B25="",0,ROUND($R$24*C25*E25*G25*I25*K25*M25*O25*Q25,0))</f>
        <v>23610</v>
      </c>
      <c r="S25" s="316">
        <f t="shared" ca="1" si="5"/>
        <v>574</v>
      </c>
    </row>
    <row r="26" spans="1:45">
      <c r="A26" s="150">
        <f>面积表!D4</f>
        <v>2</v>
      </c>
      <c r="B26" s="3527">
        <f>面积表!E4</f>
        <v>156.22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3394</v>
      </c>
      <c r="Q26" s="21">
        <f t="shared" ref="Q26:Q89" si="13">(SUMIF($17:$17,P26,$18:$18)-SUMIF($17:$17,$P$24,$18:$18)+100)/100</f>
        <v>0.85</v>
      </c>
      <c r="R26" s="663">
        <f t="shared" ref="R26:R89" ca="1" si="14">IF(B26="",0,ROUND($R$24*C26*E26*G26*I26*K26*M26*O26*Q26,0))</f>
        <v>24340</v>
      </c>
      <c r="S26" s="316">
        <f t="shared" ca="1" si="5"/>
        <v>380</v>
      </c>
    </row>
    <row r="27" spans="1:45">
      <c r="A27" s="150">
        <f>面积表!D5</f>
        <v>3</v>
      </c>
      <c r="B27" s="3527">
        <f>面积表!E5</f>
        <v>214.35</v>
      </c>
      <c r="C27" s="21">
        <f t="shared" si="6"/>
        <v>0.97</v>
      </c>
      <c r="D27" s="2806"/>
      <c r="E27" s="21">
        <f t="shared" si="7"/>
        <v>1</v>
      </c>
      <c r="F27" s="667"/>
      <c r="G27" s="21">
        <f t="shared" si="8"/>
        <v>1</v>
      </c>
      <c r="H27" s="667"/>
      <c r="I27" s="21">
        <f t="shared" si="9"/>
        <v>1</v>
      </c>
      <c r="J27" s="667"/>
      <c r="K27" s="21">
        <f t="shared" si="10"/>
        <v>1</v>
      </c>
      <c r="L27" s="667"/>
      <c r="M27" s="21">
        <f t="shared" si="11"/>
        <v>1</v>
      </c>
      <c r="N27" s="667"/>
      <c r="O27" s="21">
        <f t="shared" si="12"/>
        <v>1</v>
      </c>
      <c r="P27" s="667" t="s">
        <v>3394</v>
      </c>
      <c r="Q27" s="21">
        <f t="shared" si="13"/>
        <v>0.85</v>
      </c>
      <c r="R27" s="663">
        <f t="shared" ca="1" si="14"/>
        <v>23610</v>
      </c>
      <c r="S27" s="316">
        <f t="shared" ca="1" si="5"/>
        <v>506</v>
      </c>
    </row>
    <row r="28" spans="1:45">
      <c r="A28" s="150">
        <f>面积表!D6</f>
        <v>4</v>
      </c>
      <c r="B28" s="3527">
        <f>面积表!E6</f>
        <v>216.09</v>
      </c>
      <c r="C28" s="21">
        <f t="shared" si="6"/>
        <v>0.97</v>
      </c>
      <c r="D28" s="2806"/>
      <c r="E28" s="21">
        <f t="shared" si="7"/>
        <v>1</v>
      </c>
      <c r="F28" s="667"/>
      <c r="G28" s="21">
        <f t="shared" si="8"/>
        <v>1</v>
      </c>
      <c r="H28" s="667"/>
      <c r="I28" s="21">
        <f t="shared" si="9"/>
        <v>1</v>
      </c>
      <c r="J28" s="667"/>
      <c r="K28" s="21">
        <f t="shared" si="10"/>
        <v>1</v>
      </c>
      <c r="L28" s="667"/>
      <c r="M28" s="21">
        <f t="shared" si="11"/>
        <v>1</v>
      </c>
      <c r="N28" s="667"/>
      <c r="O28" s="21">
        <f t="shared" si="12"/>
        <v>1</v>
      </c>
      <c r="P28" s="667" t="s">
        <v>3394</v>
      </c>
      <c r="Q28" s="21">
        <f t="shared" si="13"/>
        <v>0.85</v>
      </c>
      <c r="R28" s="663">
        <f t="shared" ca="1" si="14"/>
        <v>23610</v>
      </c>
      <c r="S28" s="316">
        <f t="shared" ca="1" si="5"/>
        <v>510</v>
      </c>
    </row>
    <row r="29" spans="1:45">
      <c r="A29" s="150">
        <f>面积表!D7</f>
        <v>5</v>
      </c>
      <c r="B29" s="3527">
        <f>面积表!E7</f>
        <v>158.88999999999999</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t="s">
        <v>3394</v>
      </c>
      <c r="Q29" s="21">
        <f t="shared" si="13"/>
        <v>0.85</v>
      </c>
      <c r="R29" s="663">
        <f t="shared" ca="1" si="14"/>
        <v>24340</v>
      </c>
      <c r="S29" s="316">
        <f t="shared" ca="1" si="5"/>
        <v>387</v>
      </c>
    </row>
    <row r="30" spans="1:45">
      <c r="A30" s="150">
        <f>面积表!D8</f>
        <v>6</v>
      </c>
      <c r="B30" s="3527">
        <f>面积表!E8</f>
        <v>158.35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t="s">
        <v>3394</v>
      </c>
      <c r="Q30" s="21">
        <f t="shared" si="13"/>
        <v>0.85</v>
      </c>
      <c r="R30" s="663">
        <f t="shared" ca="1" si="14"/>
        <v>24340</v>
      </c>
      <c r="S30" s="316">
        <f t="shared" ca="1" si="5"/>
        <v>385</v>
      </c>
    </row>
    <row r="31" spans="1:45">
      <c r="A31" s="150">
        <f>面积表!D9</f>
        <v>7</v>
      </c>
      <c r="B31" s="3527">
        <f>面积表!E9</f>
        <v>155.35</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t="s">
        <v>3394</v>
      </c>
      <c r="Q31" s="21">
        <f t="shared" si="13"/>
        <v>0.85</v>
      </c>
      <c r="R31" s="663">
        <f t="shared" ca="1" si="14"/>
        <v>24340</v>
      </c>
      <c r="S31" s="316">
        <f t="shared" ca="1" si="5"/>
        <v>378</v>
      </c>
    </row>
    <row r="32" spans="1:45">
      <c r="A32" s="150">
        <f>面积表!D10</f>
        <v>8</v>
      </c>
      <c r="B32" s="3527">
        <f>面积表!E10</f>
        <v>298.8</v>
      </c>
      <c r="C32" s="21">
        <f t="shared" si="6"/>
        <v>0.97</v>
      </c>
      <c r="D32" s="2806"/>
      <c r="E32" s="21">
        <f t="shared" si="7"/>
        <v>1</v>
      </c>
      <c r="F32" s="667"/>
      <c r="G32" s="21">
        <f t="shared" si="8"/>
        <v>1</v>
      </c>
      <c r="H32" s="667"/>
      <c r="I32" s="21">
        <f t="shared" si="9"/>
        <v>1</v>
      </c>
      <c r="J32" s="667"/>
      <c r="K32" s="21">
        <f t="shared" si="10"/>
        <v>1</v>
      </c>
      <c r="L32" s="667"/>
      <c r="M32" s="21">
        <f t="shared" si="11"/>
        <v>1</v>
      </c>
      <c r="N32" s="667"/>
      <c r="O32" s="21">
        <f t="shared" si="12"/>
        <v>1</v>
      </c>
      <c r="P32" s="667" t="s">
        <v>3394</v>
      </c>
      <c r="Q32" s="21">
        <f t="shared" si="13"/>
        <v>0.85</v>
      </c>
      <c r="R32" s="663">
        <f t="shared" ca="1" si="14"/>
        <v>23610</v>
      </c>
      <c r="S32" s="316">
        <f t="shared" ca="1" si="5"/>
        <v>705</v>
      </c>
    </row>
    <row r="33" spans="1:19">
      <c r="A33" s="150">
        <f>面积表!D12</f>
        <v>10</v>
      </c>
      <c r="B33" s="3528">
        <f>面积表!E12</f>
        <v>70.819999999999993</v>
      </c>
      <c r="C33" s="21">
        <f t="shared" si="6"/>
        <v>1.03</v>
      </c>
      <c r="D33" s="2806"/>
      <c r="E33" s="21">
        <f t="shared" si="7"/>
        <v>1</v>
      </c>
      <c r="F33" s="667"/>
      <c r="G33" s="21">
        <f t="shared" si="8"/>
        <v>1</v>
      </c>
      <c r="H33" s="667"/>
      <c r="I33" s="21">
        <f t="shared" si="9"/>
        <v>1</v>
      </c>
      <c r="J33" s="667"/>
      <c r="K33" s="21">
        <f t="shared" si="10"/>
        <v>1</v>
      </c>
      <c r="L33" s="667"/>
      <c r="M33" s="21">
        <f t="shared" si="11"/>
        <v>1</v>
      </c>
      <c r="N33" s="667"/>
      <c r="O33" s="21">
        <f t="shared" si="12"/>
        <v>1</v>
      </c>
      <c r="P33" s="667" t="s">
        <v>3399</v>
      </c>
      <c r="Q33" s="21">
        <f t="shared" si="13"/>
        <v>1</v>
      </c>
      <c r="R33" s="663">
        <f t="shared" ca="1" si="14"/>
        <v>29494</v>
      </c>
      <c r="S33" s="316">
        <f t="shared" ca="1" si="5"/>
        <v>209</v>
      </c>
    </row>
    <row r="34" spans="1:19">
      <c r="A34" s="150">
        <f>面积表!D13</f>
        <v>11</v>
      </c>
      <c r="B34" s="3528">
        <f>面积表!E13</f>
        <v>75.349999999999994</v>
      </c>
      <c r="C34" s="21">
        <f t="shared" si="6"/>
        <v>1.03</v>
      </c>
      <c r="D34" s="2806"/>
      <c r="E34" s="21">
        <f t="shared" si="7"/>
        <v>1</v>
      </c>
      <c r="F34" s="667"/>
      <c r="G34" s="21">
        <f t="shared" si="8"/>
        <v>1</v>
      </c>
      <c r="H34" s="667"/>
      <c r="I34" s="21">
        <f t="shared" si="9"/>
        <v>1</v>
      </c>
      <c r="J34" s="667"/>
      <c r="K34" s="21">
        <f t="shared" si="10"/>
        <v>1</v>
      </c>
      <c r="L34" s="667"/>
      <c r="M34" s="21">
        <f t="shared" si="11"/>
        <v>1</v>
      </c>
      <c r="N34" s="667"/>
      <c r="O34" s="21">
        <f t="shared" si="12"/>
        <v>1</v>
      </c>
      <c r="P34" s="667" t="s">
        <v>3399</v>
      </c>
      <c r="Q34" s="21">
        <f t="shared" si="13"/>
        <v>1</v>
      </c>
      <c r="R34" s="663">
        <f t="shared" ca="1" si="14"/>
        <v>29494</v>
      </c>
      <c r="S34" s="316">
        <f t="shared" ca="1" si="5"/>
        <v>222</v>
      </c>
    </row>
    <row r="35" spans="1:19">
      <c r="A35" s="150">
        <f>面积表!D14</f>
        <v>12</v>
      </c>
      <c r="B35" s="3528">
        <f>面积表!E14</f>
        <v>79.430000000000007</v>
      </c>
      <c r="C35" s="21">
        <f t="shared" si="6"/>
        <v>1.03</v>
      </c>
      <c r="D35" s="2806"/>
      <c r="E35" s="21">
        <f t="shared" si="7"/>
        <v>1</v>
      </c>
      <c r="F35" s="667"/>
      <c r="G35" s="21">
        <f t="shared" si="8"/>
        <v>1</v>
      </c>
      <c r="H35" s="667"/>
      <c r="I35" s="21">
        <f t="shared" si="9"/>
        <v>1</v>
      </c>
      <c r="J35" s="667"/>
      <c r="K35" s="21">
        <f t="shared" si="10"/>
        <v>1</v>
      </c>
      <c r="L35" s="667"/>
      <c r="M35" s="21">
        <f t="shared" si="11"/>
        <v>1</v>
      </c>
      <c r="N35" s="667"/>
      <c r="O35" s="21">
        <f t="shared" si="12"/>
        <v>1</v>
      </c>
      <c r="P35" s="667" t="s">
        <v>3399</v>
      </c>
      <c r="Q35" s="21">
        <f t="shared" si="13"/>
        <v>1</v>
      </c>
      <c r="R35" s="663">
        <f t="shared" ca="1" si="14"/>
        <v>29494</v>
      </c>
      <c r="S35" s="316">
        <f t="shared" ca="1" si="5"/>
        <v>234</v>
      </c>
    </row>
    <row r="36" spans="1:19">
      <c r="A36" s="3520"/>
      <c r="B36" s="54"/>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3520"/>
      <c r="B37" s="54"/>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3520"/>
      <c r="B38" s="54"/>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3520"/>
      <c r="B39" s="54"/>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3520"/>
      <c r="B40" s="54"/>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3520"/>
      <c r="B41" s="54"/>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3520"/>
      <c r="B42" s="54"/>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3520"/>
      <c r="B43" s="54"/>
      <c r="C43" s="21">
        <f t="shared" si="6"/>
        <v>1</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3520"/>
      <c r="B44" s="54"/>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3520"/>
      <c r="B45" s="54"/>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3520"/>
      <c r="B46" s="54"/>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3520"/>
      <c r="B47" s="54"/>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3520"/>
      <c r="B48" s="54"/>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3520"/>
      <c r="B49" s="54"/>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3520"/>
      <c r="B50" s="54"/>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3520"/>
      <c r="B51" s="54"/>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3520"/>
      <c r="B52" s="54"/>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3520"/>
      <c r="B53" s="54"/>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3520"/>
      <c r="B54" s="54"/>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3520"/>
      <c r="B55" s="54"/>
      <c r="C55" s="21">
        <f t="shared" si="6"/>
        <v>1</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3520"/>
      <c r="B56" s="54"/>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3520"/>
      <c r="B57" s="54"/>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3520"/>
      <c r="B58" s="54"/>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3520"/>
      <c r="B59" s="54"/>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3520"/>
      <c r="B60" s="54"/>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3520"/>
      <c r="B61" s="54"/>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3520"/>
      <c r="B62" s="54"/>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3520"/>
      <c r="B63" s="54"/>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3520"/>
      <c r="B64" s="54"/>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3520"/>
      <c r="B65" s="54"/>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3520"/>
      <c r="B66" s="54"/>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3520"/>
      <c r="B67" s="54"/>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3520"/>
      <c r="B68" s="54"/>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3520"/>
      <c r="B69" s="54"/>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3520"/>
      <c r="B70" s="54"/>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3520"/>
      <c r="B71" s="54"/>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3520"/>
      <c r="B72" s="54"/>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3520"/>
      <c r="B73" s="54"/>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3520"/>
      <c r="B74" s="54"/>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3520"/>
      <c r="B75" s="54"/>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3520"/>
      <c r="B76" s="54"/>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3520"/>
      <c r="B77" s="54"/>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3520"/>
      <c r="B78" s="54"/>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3520"/>
      <c r="B79" s="54"/>
      <c r="C79" s="21">
        <f t="shared" si="6"/>
        <v>1</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3520"/>
      <c r="B80" s="54"/>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3520"/>
      <c r="B81" s="54"/>
      <c r="C81" s="21">
        <f t="shared" si="6"/>
        <v>1</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3520"/>
      <c r="B82" s="54"/>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3520"/>
      <c r="B83" s="54"/>
      <c r="C83" s="21">
        <f t="shared" si="6"/>
        <v>1</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3520"/>
      <c r="B84" s="54"/>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3520"/>
      <c r="B85" s="54"/>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3520"/>
      <c r="B86" s="54"/>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3520"/>
      <c r="B87" s="54"/>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3520"/>
      <c r="B88" s="54"/>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3520"/>
      <c r="B89" s="54"/>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3520"/>
      <c r="B90" s="54"/>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3520"/>
      <c r="B91" s="54"/>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3520"/>
      <c r="B92" s="54"/>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3520"/>
      <c r="B93" s="54"/>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3520"/>
      <c r="B94" s="54"/>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3520"/>
      <c r="B95" s="54"/>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3520"/>
      <c r="B96" s="54"/>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3520"/>
      <c r="B97" s="54"/>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3520"/>
      <c r="B98" s="54"/>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3520"/>
      <c r="B99" s="54"/>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3520"/>
      <c r="B100" s="54"/>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3520"/>
      <c r="B101" s="54"/>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3520"/>
      <c r="B102" s="54"/>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3520"/>
      <c r="B103" s="54"/>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3520"/>
      <c r="B104" s="54"/>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3520"/>
      <c r="B105" s="54"/>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3520"/>
      <c r="B106" s="54"/>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3520"/>
      <c r="B107" s="54"/>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3520"/>
      <c r="B108" s="54"/>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3520"/>
      <c r="B109" s="54"/>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3520"/>
      <c r="B110" s="54"/>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3520"/>
      <c r="B111" s="54"/>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3520"/>
      <c r="B112" s="54"/>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3520"/>
      <c r="B113" s="54"/>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3520"/>
      <c r="B114" s="54"/>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3520"/>
      <c r="B115" s="54"/>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3520"/>
      <c r="B116" s="54"/>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3520"/>
      <c r="B117" s="54"/>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3520"/>
      <c r="B118" s="54"/>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3520"/>
      <c r="B119" s="54"/>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3520"/>
      <c r="B120" s="54"/>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3520"/>
      <c r="B121" s="54"/>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3520"/>
      <c r="B122" s="54"/>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3520"/>
      <c r="B123" s="54"/>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3520"/>
      <c r="B124" s="54"/>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3520"/>
      <c r="B125" s="54"/>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3520"/>
      <c r="B126" s="54"/>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3520"/>
      <c r="B127" s="54"/>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3520"/>
      <c r="B128" s="54"/>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3520"/>
      <c r="B129" s="54"/>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3520"/>
      <c r="B130" s="54"/>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3520"/>
      <c r="B131" s="54"/>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3520"/>
      <c r="B132" s="54"/>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3520"/>
      <c r="B133" s="54"/>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3520"/>
      <c r="B134" s="54"/>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3520"/>
      <c r="B135" s="54"/>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3520"/>
      <c r="B136" s="54"/>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3520"/>
      <c r="B137" s="54"/>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3520"/>
      <c r="B138" s="54"/>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3520"/>
      <c r="B139" s="54"/>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3520"/>
      <c r="B140" s="54"/>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3520"/>
      <c r="B141" s="54"/>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3520"/>
      <c r="B142" s="54"/>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3520"/>
      <c r="B143" s="54"/>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3520"/>
      <c r="B144" s="54"/>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3520"/>
      <c r="B145" s="54"/>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3520"/>
      <c r="B146" s="54"/>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3520"/>
      <c r="B147" s="54"/>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3520"/>
      <c r="B148" s="54"/>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3520"/>
      <c r="B149" s="54"/>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3520"/>
      <c r="B150" s="54"/>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3520"/>
      <c r="B151" s="54"/>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3520"/>
      <c r="B152" s="54"/>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3520"/>
      <c r="B153" s="54"/>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3520"/>
      <c r="B154" s="54"/>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3520"/>
      <c r="B155" s="54"/>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3520"/>
      <c r="B156" s="54"/>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3520"/>
      <c r="B157" s="54"/>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3520"/>
      <c r="B158" s="54"/>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3520"/>
      <c r="B159" s="54"/>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3520"/>
      <c r="B160" s="54"/>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3520"/>
      <c r="B161" s="54"/>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3520"/>
      <c r="B162" s="54"/>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3520"/>
      <c r="B163" s="54"/>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3520"/>
      <c r="B164" s="54"/>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3520"/>
      <c r="B165" s="54"/>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3520"/>
      <c r="B166" s="54"/>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3520"/>
      <c r="B167" s="54"/>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3520"/>
      <c r="B168" s="54"/>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3520"/>
      <c r="B169" s="54"/>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3520"/>
      <c r="B170" s="54"/>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3520"/>
      <c r="B171" s="54"/>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3520"/>
      <c r="B172" s="54"/>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3520"/>
      <c r="B173" s="54"/>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3520"/>
      <c r="B174" s="54"/>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3520"/>
      <c r="B175" s="54"/>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3520"/>
      <c r="B176" s="54"/>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3520"/>
      <c r="B177" s="54"/>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3520"/>
      <c r="B178" s="54"/>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3520"/>
      <c r="B179" s="54"/>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3520"/>
      <c r="B180" s="54"/>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3520"/>
      <c r="B181" s="54"/>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3520"/>
      <c r="B182" s="54"/>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3520"/>
      <c r="B183" s="54"/>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3520"/>
      <c r="B184" s="54"/>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3520"/>
      <c r="B185" s="54"/>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3520"/>
      <c r="B186" s="54"/>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3520"/>
      <c r="B187" s="54"/>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3520"/>
      <c r="B188" s="54"/>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3520"/>
      <c r="B189" s="54"/>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3520"/>
      <c r="B190" s="54"/>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3520"/>
      <c r="B191" s="54"/>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3520"/>
      <c r="B192" s="54"/>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3520"/>
      <c r="B193" s="54"/>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3520"/>
      <c r="B194" s="54"/>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3520"/>
      <c r="B195" s="54"/>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3520"/>
      <c r="B196" s="54"/>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352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352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352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352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352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352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352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352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352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352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352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352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352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352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352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352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352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3520"/>
      <c r="B218" s="54"/>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3520"/>
      <c r="B219" s="54"/>
      <c r="C219" s="21">
        <f t="shared" si="36"/>
        <v>1</v>
      </c>
      <c r="D219" s="2806"/>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3520"/>
      <c r="B220" s="54"/>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3520"/>
      <c r="B221" s="54"/>
      <c r="C221" s="21">
        <f t="shared" si="36"/>
        <v>1</v>
      </c>
      <c r="D221" s="2806"/>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3520"/>
      <c r="B222" s="54"/>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3520"/>
      <c r="B223" s="54"/>
      <c r="C223" s="21">
        <f t="shared" si="36"/>
        <v>1</v>
      </c>
      <c r="D223" s="2806"/>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3520"/>
      <c r="B224" s="54"/>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3520"/>
      <c r="B225" s="54"/>
      <c r="C225" s="21">
        <f t="shared" si="36"/>
        <v>1</v>
      </c>
      <c r="D225" s="2806"/>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3520"/>
      <c r="B226" s="54"/>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3520"/>
      <c r="B227" s="54"/>
      <c r="C227" s="21">
        <f t="shared" si="36"/>
        <v>1</v>
      </c>
      <c r="D227" s="2806"/>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3520"/>
      <c r="B228" s="54"/>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3520"/>
      <c r="B229" s="54"/>
      <c r="C229" s="21">
        <f t="shared" si="36"/>
        <v>1</v>
      </c>
      <c r="D229" s="2806"/>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3520"/>
      <c r="B230" s="54"/>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3520"/>
      <c r="B231" s="54"/>
      <c r="C231" s="21">
        <f t="shared" si="36"/>
        <v>1</v>
      </c>
      <c r="D231" s="2806"/>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3520"/>
      <c r="B232" s="54"/>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3520"/>
      <c r="B233" s="54"/>
      <c r="C233" s="21">
        <f t="shared" si="36"/>
        <v>1</v>
      </c>
      <c r="D233" s="2806"/>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3520"/>
      <c r="B234" s="54"/>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3520"/>
      <c r="B235" s="54"/>
      <c r="C235" s="21">
        <f t="shared" si="36"/>
        <v>1</v>
      </c>
      <c r="D235" s="2806"/>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3520"/>
      <c r="B236" s="54"/>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3520"/>
      <c r="B237" s="54"/>
      <c r="C237" s="21">
        <f t="shared" si="36"/>
        <v>1</v>
      </c>
      <c r="D237" s="2806"/>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3520"/>
      <c r="B238" s="54"/>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3520"/>
      <c r="B239" s="54"/>
      <c r="C239" s="21">
        <f t="shared" si="36"/>
        <v>1</v>
      </c>
      <c r="D239" s="2806"/>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3520"/>
      <c r="B240" s="54"/>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3520"/>
      <c r="B241" s="54"/>
      <c r="C241" s="21">
        <f t="shared" si="36"/>
        <v>1</v>
      </c>
      <c r="D241" s="2806"/>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3520"/>
      <c r="B242" s="54"/>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3520"/>
      <c r="B243" s="54"/>
      <c r="C243" s="21">
        <f t="shared" si="36"/>
        <v>1</v>
      </c>
      <c r="D243" s="2806"/>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3520"/>
      <c r="B244" s="54"/>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3520"/>
      <c r="B245" s="54"/>
      <c r="C245" s="21">
        <f t="shared" si="36"/>
        <v>1</v>
      </c>
      <c r="D245" s="2806"/>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3520"/>
      <c r="B246" s="54"/>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3520"/>
      <c r="B247" s="54"/>
      <c r="C247" s="21">
        <f t="shared" si="36"/>
        <v>1</v>
      </c>
      <c r="D247" s="2806"/>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3520"/>
      <c r="B248" s="54"/>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3520"/>
      <c r="B249" s="54"/>
      <c r="C249" s="21">
        <f t="shared" si="36"/>
        <v>1</v>
      </c>
      <c r="D249" s="2806"/>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3520"/>
      <c r="B250" s="54"/>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3520"/>
      <c r="B251" s="54"/>
      <c r="C251" s="21">
        <f t="shared" si="36"/>
        <v>1</v>
      </c>
      <c r="D251" s="2806"/>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3520"/>
      <c r="B252" s="54"/>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3520"/>
      <c r="B253" s="54"/>
      <c r="C253" s="21">
        <f t="shared" si="36"/>
        <v>1</v>
      </c>
      <c r="D253" s="2806"/>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3520"/>
      <c r="B254" s="54"/>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3520"/>
      <c r="B255" s="54"/>
      <c r="C255" s="21">
        <f t="shared" si="36"/>
        <v>1</v>
      </c>
      <c r="D255" s="2806"/>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3520"/>
      <c r="B256" s="54"/>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3520"/>
      <c r="B257" s="54"/>
      <c r="C257" s="21">
        <f t="shared" si="36"/>
        <v>1</v>
      </c>
      <c r="D257" s="2806"/>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3520"/>
      <c r="B258" s="54"/>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3520"/>
      <c r="B259" s="54"/>
      <c r="C259" s="21">
        <f t="shared" si="36"/>
        <v>1</v>
      </c>
      <c r="D259" s="2806"/>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3520"/>
      <c r="B260" s="54"/>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3520"/>
      <c r="B261" s="54"/>
      <c r="C261" s="21">
        <f t="shared" si="36"/>
        <v>1</v>
      </c>
      <c r="D261" s="2806"/>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3520"/>
      <c r="B262" s="54"/>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3520"/>
      <c r="B263" s="54"/>
      <c r="C263" s="21">
        <f t="shared" si="36"/>
        <v>1</v>
      </c>
      <c r="D263" s="2806"/>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3520"/>
      <c r="B264" s="54"/>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3520"/>
      <c r="B265" s="54"/>
      <c r="C265" s="21">
        <f t="shared" si="36"/>
        <v>1</v>
      </c>
      <c r="D265" s="2806"/>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3520"/>
      <c r="B266" s="54"/>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3520"/>
      <c r="B267" s="54"/>
      <c r="C267" s="21">
        <f t="shared" si="36"/>
        <v>1</v>
      </c>
      <c r="D267" s="2806"/>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3520"/>
      <c r="B268" s="54"/>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3520"/>
      <c r="B269" s="54"/>
      <c r="C269" s="21">
        <f t="shared" si="36"/>
        <v>1</v>
      </c>
      <c r="D269" s="2806"/>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3520"/>
      <c r="B270" s="54"/>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3520"/>
      <c r="B271" s="54"/>
      <c r="C271" s="21">
        <f t="shared" si="36"/>
        <v>1</v>
      </c>
      <c r="D271" s="2806"/>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3520"/>
      <c r="B272" s="54"/>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3520"/>
      <c r="B273" s="54"/>
      <c r="C273" s="21">
        <f t="shared" si="36"/>
        <v>1</v>
      </c>
      <c r="D273" s="2806"/>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3520"/>
      <c r="B274" s="54"/>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3520"/>
      <c r="B275" s="54"/>
      <c r="C275" s="21">
        <f t="shared" si="36"/>
        <v>1</v>
      </c>
      <c r="D275" s="2806"/>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3520"/>
      <c r="B276" s="54"/>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3520"/>
      <c r="B277" s="54"/>
      <c r="C277" s="21">
        <f t="shared" si="36"/>
        <v>1</v>
      </c>
      <c r="D277" s="2806"/>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3520"/>
      <c r="B278" s="54"/>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3520"/>
      <c r="B279" s="54"/>
      <c r="C279" s="21">
        <f t="shared" si="36"/>
        <v>1</v>
      </c>
      <c r="D279" s="2806"/>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3520"/>
      <c r="B280" s="54"/>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3520"/>
      <c r="B281" s="54"/>
      <c r="C281" s="21">
        <f t="shared" si="36"/>
        <v>1</v>
      </c>
      <c r="D281" s="2806"/>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3520"/>
      <c r="B282" s="54"/>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3520"/>
      <c r="B283" s="54"/>
      <c r="C283" s="21">
        <f t="shared" si="46"/>
        <v>1</v>
      </c>
      <c r="D283" s="2806"/>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3520"/>
      <c r="B284" s="54"/>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3520"/>
      <c r="B285" s="54"/>
      <c r="C285" s="21">
        <f t="shared" si="46"/>
        <v>1</v>
      </c>
      <c r="D285" s="2806"/>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3520"/>
      <c r="B286" s="54"/>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3520"/>
      <c r="B287" s="54"/>
      <c r="C287" s="21">
        <f t="shared" si="46"/>
        <v>1</v>
      </c>
      <c r="D287" s="2806"/>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3520"/>
      <c r="B288" s="54"/>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3520"/>
      <c r="B289" s="54"/>
      <c r="C289" s="21">
        <f t="shared" si="46"/>
        <v>1</v>
      </c>
      <c r="D289" s="2806"/>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3520"/>
      <c r="B290" s="54"/>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3520"/>
      <c r="B291" s="54"/>
      <c r="C291" s="21">
        <f t="shared" si="46"/>
        <v>1</v>
      </c>
      <c r="D291" s="2806"/>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3520"/>
      <c r="B292" s="54"/>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3520"/>
      <c r="B293" s="54"/>
      <c r="C293" s="21">
        <f t="shared" si="46"/>
        <v>1</v>
      </c>
      <c r="D293" s="2806"/>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3520"/>
      <c r="B294" s="54"/>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3520"/>
      <c r="B295" s="54"/>
      <c r="C295" s="21">
        <f t="shared" si="46"/>
        <v>1</v>
      </c>
      <c r="D295" s="2806"/>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3520"/>
      <c r="B296" s="54"/>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3520"/>
      <c r="B297" s="54"/>
      <c r="C297" s="21">
        <f t="shared" si="46"/>
        <v>1</v>
      </c>
      <c r="D297" s="2806"/>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3520"/>
      <c r="B298" s="54"/>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3520"/>
      <c r="B299" s="54"/>
      <c r="C299" s="21">
        <f t="shared" si="46"/>
        <v>1</v>
      </c>
      <c r="D299" s="2806"/>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3520"/>
      <c r="B300" s="54"/>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3520"/>
      <c r="B301" s="54"/>
      <c r="C301" s="21">
        <f t="shared" si="46"/>
        <v>1</v>
      </c>
      <c r="D301" s="2806"/>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3520"/>
      <c r="B302" s="54"/>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3520"/>
      <c r="B303" s="54"/>
      <c r="C303" s="21">
        <f t="shared" si="46"/>
        <v>1</v>
      </c>
      <c r="D303" s="2806"/>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3520"/>
      <c r="B304" s="54"/>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3520"/>
      <c r="B305" s="54"/>
      <c r="C305" s="21">
        <f t="shared" si="46"/>
        <v>1</v>
      </c>
      <c r="D305" s="2806"/>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3520"/>
      <c r="B306" s="54"/>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3520"/>
      <c r="B307" s="54"/>
      <c r="C307" s="21">
        <f t="shared" si="46"/>
        <v>1</v>
      </c>
      <c r="D307" s="2806"/>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3520"/>
      <c r="B308" s="54"/>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3520"/>
      <c r="B309" s="54"/>
      <c r="C309" s="21">
        <f t="shared" si="46"/>
        <v>1</v>
      </c>
      <c r="D309" s="2806"/>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3520"/>
      <c r="B310" s="54"/>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3520"/>
      <c r="B311" s="54"/>
      <c r="C311" s="21">
        <f t="shared" si="46"/>
        <v>1</v>
      </c>
      <c r="D311" s="2806"/>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3520"/>
      <c r="B312" s="54"/>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3520"/>
      <c r="B313" s="54"/>
      <c r="C313" s="21">
        <f t="shared" si="46"/>
        <v>1</v>
      </c>
      <c r="D313" s="2806"/>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3520"/>
      <c r="B314" s="54"/>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3520"/>
      <c r="B315" s="54"/>
      <c r="C315" s="21">
        <f t="shared" si="46"/>
        <v>1</v>
      </c>
      <c r="D315" s="2806"/>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3520"/>
      <c r="B316" s="54"/>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3520"/>
      <c r="B317" s="54"/>
      <c r="C317" s="21">
        <f t="shared" si="46"/>
        <v>1</v>
      </c>
      <c r="D317" s="2806"/>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3520"/>
      <c r="B318" s="54"/>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3520"/>
      <c r="B319" s="54"/>
      <c r="C319" s="21">
        <f t="shared" si="46"/>
        <v>1</v>
      </c>
      <c r="D319" s="2806"/>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3520"/>
      <c r="B320" s="54"/>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3520"/>
      <c r="B321" s="54"/>
      <c r="C321" s="21">
        <f t="shared" si="46"/>
        <v>1</v>
      </c>
      <c r="D321" s="2806"/>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3520"/>
      <c r="B322" s="54"/>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3520"/>
      <c r="B323" s="54"/>
      <c r="C323" s="21">
        <f t="shared" si="46"/>
        <v>1</v>
      </c>
      <c r="D323" s="2806"/>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3520"/>
      <c r="B324" s="54"/>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3520"/>
      <c r="B325" s="54"/>
      <c r="C325" s="21">
        <f t="shared" si="46"/>
        <v>1</v>
      </c>
      <c r="D325" s="2806"/>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3520"/>
      <c r="B326" s="54"/>
      <c r="C326" s="21">
        <f t="shared" si="46"/>
        <v>1</v>
      </c>
      <c r="D326" s="2806"/>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3520"/>
      <c r="B327" s="54"/>
      <c r="C327" s="21">
        <f t="shared" si="46"/>
        <v>1</v>
      </c>
      <c r="D327" s="2806"/>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3520"/>
      <c r="B328" s="54"/>
      <c r="C328" s="21">
        <f t="shared" si="46"/>
        <v>1</v>
      </c>
      <c r="D328" s="2806"/>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3520"/>
      <c r="B329" s="54"/>
      <c r="C329" s="21">
        <f t="shared" si="46"/>
        <v>1</v>
      </c>
      <c r="D329" s="2806"/>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3520"/>
      <c r="B330" s="54"/>
      <c r="C330" s="21">
        <f t="shared" si="46"/>
        <v>1</v>
      </c>
      <c r="D330" s="2806"/>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3520"/>
      <c r="B331" s="54"/>
      <c r="C331" s="21">
        <f t="shared" si="46"/>
        <v>1</v>
      </c>
      <c r="D331" s="2806"/>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3520"/>
      <c r="B332" s="54"/>
      <c r="C332" s="21">
        <f t="shared" si="46"/>
        <v>1</v>
      </c>
      <c r="D332" s="2806"/>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3520"/>
      <c r="B333" s="54"/>
      <c r="C333" s="21">
        <f t="shared" si="46"/>
        <v>1</v>
      </c>
      <c r="D333" s="2806"/>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3520"/>
      <c r="B334" s="54"/>
      <c r="C334" s="21">
        <f t="shared" si="46"/>
        <v>1</v>
      </c>
      <c r="D334" s="2806"/>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3520"/>
      <c r="B335" s="54"/>
      <c r="C335" s="21">
        <f t="shared" si="46"/>
        <v>1</v>
      </c>
      <c r="D335" s="2806"/>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3520"/>
      <c r="B336" s="54"/>
      <c r="C336" s="21">
        <f t="shared" si="46"/>
        <v>1</v>
      </c>
      <c r="D336" s="2806"/>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3520"/>
      <c r="B337" s="54"/>
      <c r="C337" s="21">
        <f t="shared" si="46"/>
        <v>1</v>
      </c>
      <c r="D337" s="2806"/>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3520"/>
      <c r="B338" s="54"/>
      <c r="C338" s="21">
        <f t="shared" si="46"/>
        <v>1</v>
      </c>
      <c r="D338" s="2806"/>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3520"/>
      <c r="B339" s="54"/>
      <c r="C339" s="21">
        <f t="shared" si="46"/>
        <v>1</v>
      </c>
      <c r="D339" s="2806"/>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3520"/>
      <c r="B340" s="54"/>
      <c r="C340" s="21">
        <f t="shared" si="46"/>
        <v>1</v>
      </c>
      <c r="D340" s="2806"/>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3520"/>
      <c r="B341" s="54"/>
      <c r="C341" s="21">
        <f t="shared" si="46"/>
        <v>1</v>
      </c>
      <c r="D341" s="2806"/>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3520"/>
      <c r="B342" s="54"/>
      <c r="C342" s="21">
        <f t="shared" si="46"/>
        <v>1</v>
      </c>
      <c r="D342" s="2806"/>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3520"/>
      <c r="B343" s="54"/>
      <c r="C343" s="21">
        <f t="shared" si="46"/>
        <v>1</v>
      </c>
      <c r="D343" s="2806"/>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3520"/>
      <c r="B344" s="54"/>
      <c r="C344" s="21">
        <f t="shared" si="46"/>
        <v>1</v>
      </c>
      <c r="D344" s="2806"/>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3520"/>
      <c r="B345" s="54"/>
      <c r="C345" s="21">
        <f t="shared" si="46"/>
        <v>1</v>
      </c>
      <c r="D345" s="2806"/>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3520"/>
      <c r="B346" s="54"/>
      <c r="C346" s="21">
        <f t="shared" ref="C346:C409" si="56">IF(B346="",1,(LOOKUP(B346,$3:$3,$4:$4)-LOOKUP($B$24,$3:$3,$4:$4)+100)/100)</f>
        <v>1</v>
      </c>
      <c r="D346" s="2806"/>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3520"/>
      <c r="B347" s="54"/>
      <c r="C347" s="21">
        <f t="shared" si="56"/>
        <v>1</v>
      </c>
      <c r="D347" s="2806"/>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3520"/>
      <c r="B348" s="54"/>
      <c r="C348" s="21">
        <f t="shared" si="56"/>
        <v>1</v>
      </c>
      <c r="D348" s="2806"/>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3520"/>
      <c r="B349" s="54"/>
      <c r="C349" s="21">
        <f t="shared" si="56"/>
        <v>1</v>
      </c>
      <c r="D349" s="2806"/>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3520"/>
      <c r="B350" s="54"/>
      <c r="C350" s="21">
        <f t="shared" si="56"/>
        <v>1</v>
      </c>
      <c r="D350" s="2806"/>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3520"/>
      <c r="B351" s="54"/>
      <c r="C351" s="21">
        <f t="shared" si="56"/>
        <v>1</v>
      </c>
      <c r="D351" s="2806"/>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3520"/>
      <c r="B352" s="54"/>
      <c r="C352" s="21">
        <f t="shared" si="56"/>
        <v>1</v>
      </c>
      <c r="D352" s="2806"/>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3520"/>
      <c r="B353" s="54"/>
      <c r="C353" s="21">
        <f t="shared" si="56"/>
        <v>1</v>
      </c>
      <c r="D353" s="2806"/>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3520"/>
      <c r="B354" s="54"/>
      <c r="C354" s="21">
        <f t="shared" si="56"/>
        <v>1</v>
      </c>
      <c r="D354" s="2806"/>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3520"/>
      <c r="B355" s="54"/>
      <c r="C355" s="21">
        <f t="shared" si="56"/>
        <v>1</v>
      </c>
      <c r="D355" s="2806"/>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3520"/>
      <c r="B356" s="54"/>
      <c r="C356" s="21">
        <f t="shared" si="56"/>
        <v>1</v>
      </c>
      <c r="D356" s="2806"/>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3520"/>
      <c r="B357" s="54"/>
      <c r="C357" s="21">
        <f t="shared" si="56"/>
        <v>1</v>
      </c>
      <c r="D357" s="2806"/>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3520"/>
      <c r="B358" s="54"/>
      <c r="C358" s="21">
        <f t="shared" si="56"/>
        <v>1</v>
      </c>
      <c r="D358" s="2806"/>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3520"/>
      <c r="B359" s="54"/>
      <c r="C359" s="21">
        <f t="shared" si="56"/>
        <v>1</v>
      </c>
      <c r="D359" s="2806"/>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3520"/>
      <c r="B360" s="54"/>
      <c r="C360" s="21">
        <f t="shared" si="56"/>
        <v>1</v>
      </c>
      <c r="D360" s="2806"/>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3520"/>
      <c r="B361" s="54"/>
      <c r="C361" s="21">
        <f t="shared" si="56"/>
        <v>1</v>
      </c>
      <c r="D361" s="2806"/>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3520"/>
      <c r="B362" s="54"/>
      <c r="C362" s="21">
        <f t="shared" si="56"/>
        <v>1</v>
      </c>
      <c r="D362" s="2806"/>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3520"/>
      <c r="B363" s="54"/>
      <c r="C363" s="21">
        <f t="shared" si="56"/>
        <v>1</v>
      </c>
      <c r="D363" s="2806"/>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3520"/>
      <c r="B364" s="54"/>
      <c r="C364" s="21">
        <f t="shared" si="56"/>
        <v>1</v>
      </c>
      <c r="D364" s="2806"/>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3520"/>
      <c r="B365" s="54"/>
      <c r="C365" s="21">
        <f t="shared" si="56"/>
        <v>1</v>
      </c>
      <c r="D365" s="2806"/>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3520"/>
      <c r="B366" s="54"/>
      <c r="C366" s="21">
        <f t="shared" si="56"/>
        <v>1</v>
      </c>
      <c r="D366" s="2806"/>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3520"/>
      <c r="B367" s="54"/>
      <c r="C367" s="21">
        <f t="shared" si="56"/>
        <v>1</v>
      </c>
      <c r="D367" s="2806"/>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3520"/>
      <c r="B368" s="54"/>
      <c r="C368" s="21">
        <f t="shared" si="56"/>
        <v>1</v>
      </c>
      <c r="D368" s="2806"/>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3520"/>
      <c r="B369" s="54"/>
      <c r="C369" s="21">
        <f t="shared" si="56"/>
        <v>1</v>
      </c>
      <c r="D369" s="2806"/>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3520"/>
      <c r="B370" s="54"/>
      <c r="C370" s="21">
        <f t="shared" si="56"/>
        <v>1</v>
      </c>
      <c r="D370" s="2806"/>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3520"/>
      <c r="B371" s="54"/>
      <c r="C371" s="21">
        <f t="shared" si="56"/>
        <v>1</v>
      </c>
      <c r="D371" s="2806"/>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3520"/>
      <c r="B372" s="54"/>
      <c r="C372" s="21">
        <f t="shared" si="56"/>
        <v>1</v>
      </c>
      <c r="D372" s="2806"/>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3520"/>
      <c r="B373" s="54"/>
      <c r="C373" s="21">
        <f t="shared" si="56"/>
        <v>1</v>
      </c>
      <c r="D373" s="2806"/>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3520"/>
      <c r="B374" s="54"/>
      <c r="C374" s="21">
        <f t="shared" si="56"/>
        <v>1</v>
      </c>
      <c r="D374" s="2806"/>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3520"/>
      <c r="B375" s="54"/>
      <c r="C375" s="21">
        <f t="shared" si="56"/>
        <v>1</v>
      </c>
      <c r="D375" s="2806"/>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3520"/>
      <c r="B376" s="54"/>
      <c r="C376" s="21">
        <f t="shared" si="56"/>
        <v>1</v>
      </c>
      <c r="D376" s="2806"/>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3520"/>
      <c r="B377" s="54"/>
      <c r="C377" s="21">
        <f t="shared" si="56"/>
        <v>1</v>
      </c>
      <c r="D377" s="2806"/>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3520"/>
      <c r="B378" s="54"/>
      <c r="C378" s="21">
        <f t="shared" si="56"/>
        <v>1</v>
      </c>
      <c r="D378" s="2806"/>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3520"/>
      <c r="B379" s="54"/>
      <c r="C379" s="21">
        <f t="shared" si="56"/>
        <v>1</v>
      </c>
      <c r="D379" s="2806"/>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3520"/>
      <c r="B380" s="54"/>
      <c r="C380" s="21">
        <f t="shared" si="56"/>
        <v>1</v>
      </c>
      <c r="D380" s="2806"/>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3520"/>
      <c r="B381" s="54"/>
      <c r="C381" s="21">
        <f t="shared" si="56"/>
        <v>1</v>
      </c>
      <c r="D381" s="2806"/>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3520"/>
      <c r="B382" s="54"/>
      <c r="C382" s="21">
        <f t="shared" si="56"/>
        <v>1</v>
      </c>
      <c r="D382" s="2806"/>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3520"/>
      <c r="B383" s="54"/>
      <c r="C383" s="21">
        <f t="shared" si="56"/>
        <v>1</v>
      </c>
      <c r="D383" s="2806"/>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3520"/>
      <c r="B384" s="54"/>
      <c r="C384" s="21">
        <f t="shared" si="56"/>
        <v>1</v>
      </c>
      <c r="D384" s="2806"/>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3520"/>
      <c r="B385" s="54"/>
      <c r="C385" s="21">
        <f t="shared" si="56"/>
        <v>1</v>
      </c>
      <c r="D385" s="2806"/>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3520"/>
      <c r="B386" s="54"/>
      <c r="C386" s="21">
        <f t="shared" si="56"/>
        <v>1</v>
      </c>
      <c r="D386" s="2806"/>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3520"/>
      <c r="B387" s="54"/>
      <c r="C387" s="21">
        <f t="shared" si="56"/>
        <v>1</v>
      </c>
      <c r="D387" s="2806"/>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3520"/>
      <c r="B388" s="54"/>
      <c r="C388" s="21">
        <f t="shared" si="56"/>
        <v>1</v>
      </c>
      <c r="D388" s="2806"/>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3520"/>
      <c r="B389" s="54"/>
      <c r="C389" s="21">
        <f t="shared" si="56"/>
        <v>1</v>
      </c>
      <c r="D389" s="2806"/>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3520"/>
      <c r="B390" s="54"/>
      <c r="C390" s="21">
        <f t="shared" si="56"/>
        <v>1</v>
      </c>
      <c r="D390" s="2806"/>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3520"/>
      <c r="B391" s="54"/>
      <c r="C391" s="21">
        <f t="shared" si="56"/>
        <v>1</v>
      </c>
      <c r="D391" s="2806"/>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3520"/>
      <c r="B392" s="54"/>
      <c r="C392" s="21">
        <f t="shared" si="56"/>
        <v>1</v>
      </c>
      <c r="D392" s="2806"/>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3520"/>
      <c r="B393" s="54"/>
      <c r="C393" s="21">
        <f t="shared" si="56"/>
        <v>1</v>
      </c>
      <c r="D393" s="2806"/>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3520"/>
      <c r="B394" s="54"/>
      <c r="C394" s="21">
        <f t="shared" si="56"/>
        <v>1</v>
      </c>
      <c r="D394" s="2806"/>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3520"/>
      <c r="B395" s="54"/>
      <c r="C395" s="21">
        <f t="shared" si="56"/>
        <v>1</v>
      </c>
      <c r="D395" s="2806"/>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3520"/>
      <c r="B396" s="54"/>
      <c r="C396" s="21">
        <f t="shared" si="56"/>
        <v>1</v>
      </c>
      <c r="D396" s="2806"/>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3520"/>
      <c r="B397" s="54"/>
      <c r="C397" s="21">
        <f t="shared" si="56"/>
        <v>1</v>
      </c>
      <c r="D397" s="2806"/>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3520"/>
      <c r="B398" s="54"/>
      <c r="C398" s="21">
        <f t="shared" si="56"/>
        <v>1</v>
      </c>
      <c r="D398" s="2806"/>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3520"/>
      <c r="B399" s="54"/>
      <c r="C399" s="21">
        <f t="shared" si="56"/>
        <v>1</v>
      </c>
      <c r="D399" s="2806"/>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3520"/>
      <c r="B400" s="54"/>
      <c r="C400" s="21">
        <f t="shared" si="56"/>
        <v>1</v>
      </c>
      <c r="D400" s="2806"/>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3520"/>
      <c r="B401" s="54"/>
      <c r="C401" s="21">
        <f t="shared" si="56"/>
        <v>1</v>
      </c>
      <c r="D401" s="2806"/>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3520"/>
      <c r="B402" s="54"/>
      <c r="C402" s="21">
        <f t="shared" si="56"/>
        <v>1</v>
      </c>
      <c r="D402" s="2806"/>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3520"/>
      <c r="B403" s="54"/>
      <c r="C403" s="21">
        <f t="shared" si="56"/>
        <v>1</v>
      </c>
      <c r="D403" s="2806"/>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3520"/>
      <c r="B404" s="54"/>
      <c r="C404" s="21">
        <f t="shared" si="56"/>
        <v>1</v>
      </c>
      <c r="D404" s="2806"/>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3520"/>
      <c r="B405" s="54"/>
      <c r="C405" s="21">
        <f t="shared" si="56"/>
        <v>1</v>
      </c>
      <c r="D405" s="2806"/>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3520"/>
      <c r="B406" s="54"/>
      <c r="C406" s="21">
        <f t="shared" si="56"/>
        <v>1</v>
      </c>
      <c r="D406" s="2806"/>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3520"/>
      <c r="B407" s="54"/>
      <c r="C407" s="21">
        <f t="shared" si="56"/>
        <v>1</v>
      </c>
      <c r="D407" s="2806"/>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3520"/>
      <c r="B408" s="54"/>
      <c r="C408" s="21">
        <f t="shared" si="56"/>
        <v>1</v>
      </c>
      <c r="D408" s="2806"/>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3520"/>
      <c r="B409" s="54"/>
      <c r="C409" s="21">
        <f t="shared" si="56"/>
        <v>1</v>
      </c>
      <c r="D409" s="2806"/>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3520"/>
      <c r="B410" s="54"/>
      <c r="C410" s="21">
        <f t="shared" ref="C410:C473" si="66">IF(B410="",1,(LOOKUP(B410,$3:$3,$4:$4)-LOOKUP($B$24,$3:$3,$4:$4)+100)/100)</f>
        <v>1</v>
      </c>
      <c r="D410" s="2806"/>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3520"/>
      <c r="B411" s="54"/>
      <c r="C411" s="21">
        <f t="shared" si="66"/>
        <v>1</v>
      </c>
      <c r="D411" s="2806"/>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3520"/>
      <c r="B412" s="54"/>
      <c r="C412" s="21">
        <f t="shared" si="66"/>
        <v>1</v>
      </c>
      <c r="D412" s="2806"/>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3520"/>
      <c r="B413" s="54"/>
      <c r="C413" s="21">
        <f t="shared" si="66"/>
        <v>1</v>
      </c>
      <c r="D413" s="2806"/>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3520"/>
      <c r="B414" s="54"/>
      <c r="C414" s="21">
        <f t="shared" si="66"/>
        <v>1</v>
      </c>
      <c r="D414" s="2806"/>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3520"/>
      <c r="B415" s="54"/>
      <c r="C415" s="21">
        <f t="shared" si="66"/>
        <v>1</v>
      </c>
      <c r="D415" s="2806"/>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3520"/>
      <c r="B416" s="54"/>
      <c r="C416" s="21">
        <f t="shared" si="66"/>
        <v>1</v>
      </c>
      <c r="D416" s="2806"/>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3520"/>
      <c r="B417" s="54"/>
      <c r="C417" s="21">
        <f t="shared" si="66"/>
        <v>1</v>
      </c>
      <c r="D417" s="2806"/>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3520"/>
      <c r="B418" s="54"/>
      <c r="C418" s="21">
        <f t="shared" si="66"/>
        <v>1</v>
      </c>
      <c r="D418" s="2806"/>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3520"/>
      <c r="B419" s="54"/>
      <c r="C419" s="21">
        <f t="shared" si="66"/>
        <v>1</v>
      </c>
      <c r="D419" s="2806"/>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3520"/>
      <c r="B420" s="54"/>
      <c r="C420" s="21">
        <f t="shared" si="66"/>
        <v>1</v>
      </c>
      <c r="D420" s="2806"/>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3520"/>
      <c r="B421" s="54"/>
      <c r="C421" s="21">
        <f t="shared" si="66"/>
        <v>1</v>
      </c>
      <c r="D421" s="2806"/>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3520"/>
      <c r="B422" s="54"/>
      <c r="C422" s="21">
        <f t="shared" si="66"/>
        <v>1</v>
      </c>
      <c r="D422" s="2806"/>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3520"/>
      <c r="B423" s="54"/>
      <c r="C423" s="21">
        <f t="shared" si="66"/>
        <v>1</v>
      </c>
      <c r="D423" s="2806"/>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3520"/>
      <c r="B424" s="54"/>
      <c r="C424" s="21">
        <f t="shared" si="66"/>
        <v>1</v>
      </c>
      <c r="D424" s="2806"/>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3520"/>
      <c r="B425" s="54"/>
      <c r="C425" s="21">
        <f t="shared" si="66"/>
        <v>1</v>
      </c>
      <c r="D425" s="2806"/>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3520"/>
      <c r="B426" s="54"/>
      <c r="C426" s="21">
        <f t="shared" si="66"/>
        <v>1</v>
      </c>
      <c r="D426" s="2806"/>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3520"/>
      <c r="B427" s="54"/>
      <c r="C427" s="21">
        <f t="shared" si="66"/>
        <v>1</v>
      </c>
      <c r="D427" s="2806"/>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3520"/>
      <c r="B428" s="54"/>
      <c r="C428" s="21">
        <f t="shared" si="66"/>
        <v>1</v>
      </c>
      <c r="D428" s="2806"/>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3520"/>
      <c r="B429" s="54"/>
      <c r="C429" s="21">
        <f t="shared" si="66"/>
        <v>1</v>
      </c>
      <c r="D429" s="2806"/>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3520"/>
      <c r="B430" s="54"/>
      <c r="C430" s="21">
        <f t="shared" si="66"/>
        <v>1</v>
      </c>
      <c r="D430" s="2806"/>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3520"/>
      <c r="B431" s="54"/>
      <c r="C431" s="21">
        <f t="shared" si="66"/>
        <v>1</v>
      </c>
      <c r="D431" s="2806"/>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3520"/>
      <c r="B432" s="54"/>
      <c r="C432" s="21">
        <f t="shared" si="66"/>
        <v>1</v>
      </c>
      <c r="D432" s="2806"/>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3520"/>
      <c r="B433" s="54"/>
      <c r="C433" s="21">
        <f t="shared" si="66"/>
        <v>1</v>
      </c>
      <c r="D433" s="2806"/>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3520"/>
      <c r="B434" s="54"/>
      <c r="C434" s="21">
        <f t="shared" si="66"/>
        <v>1</v>
      </c>
      <c r="D434" s="2806"/>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3520"/>
      <c r="B435" s="54"/>
      <c r="C435" s="21">
        <f t="shared" si="66"/>
        <v>1</v>
      </c>
      <c r="D435" s="2806"/>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3520"/>
      <c r="B436" s="54"/>
      <c r="C436" s="21">
        <f t="shared" si="66"/>
        <v>1</v>
      </c>
      <c r="D436" s="2806"/>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3520"/>
      <c r="B437" s="54"/>
      <c r="C437" s="21">
        <f t="shared" si="66"/>
        <v>1</v>
      </c>
      <c r="D437" s="2806"/>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3520"/>
      <c r="B438" s="54"/>
      <c r="C438" s="21">
        <f t="shared" si="66"/>
        <v>1</v>
      </c>
      <c r="D438" s="2806"/>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3520"/>
      <c r="B439" s="54"/>
      <c r="C439" s="21">
        <f t="shared" si="66"/>
        <v>1</v>
      </c>
      <c r="D439" s="2806"/>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3520"/>
      <c r="B440" s="54"/>
      <c r="C440" s="21">
        <f t="shared" si="66"/>
        <v>1</v>
      </c>
      <c r="D440" s="2806"/>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3520"/>
      <c r="B441" s="54"/>
      <c r="C441" s="21">
        <f t="shared" si="66"/>
        <v>1</v>
      </c>
      <c r="D441" s="2806"/>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3520"/>
      <c r="B442" s="54"/>
      <c r="C442" s="21">
        <f t="shared" si="66"/>
        <v>1</v>
      </c>
      <c r="D442" s="2806"/>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3520"/>
      <c r="B443" s="54"/>
      <c r="C443" s="21">
        <f t="shared" si="66"/>
        <v>1</v>
      </c>
      <c r="D443" s="2806"/>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3520"/>
      <c r="B444" s="54"/>
      <c r="C444" s="21">
        <f t="shared" si="66"/>
        <v>1</v>
      </c>
      <c r="D444" s="2806"/>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3520"/>
      <c r="B445" s="54"/>
      <c r="C445" s="21">
        <f t="shared" si="66"/>
        <v>1</v>
      </c>
      <c r="D445" s="2806"/>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3520"/>
      <c r="B446" s="54"/>
      <c r="C446" s="21">
        <f t="shared" si="66"/>
        <v>1</v>
      </c>
      <c r="D446" s="2806"/>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3520"/>
      <c r="B447" s="54"/>
      <c r="C447" s="21">
        <f t="shared" si="66"/>
        <v>1</v>
      </c>
      <c r="D447" s="2806"/>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3520"/>
      <c r="B448" s="54"/>
      <c r="C448" s="21">
        <f t="shared" si="66"/>
        <v>1</v>
      </c>
      <c r="D448" s="2806"/>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3520"/>
      <c r="B449" s="54"/>
      <c r="C449" s="21">
        <f t="shared" si="66"/>
        <v>1</v>
      </c>
      <c r="D449" s="2806"/>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3520"/>
      <c r="B450" s="54"/>
      <c r="C450" s="21">
        <f t="shared" si="66"/>
        <v>1</v>
      </c>
      <c r="D450" s="2806"/>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3520"/>
      <c r="B451" s="54"/>
      <c r="C451" s="21">
        <f t="shared" si="66"/>
        <v>1</v>
      </c>
      <c r="D451" s="2806"/>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3520"/>
      <c r="B452" s="54"/>
      <c r="C452" s="21">
        <f t="shared" si="66"/>
        <v>1</v>
      </c>
      <c r="D452" s="2806"/>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3520"/>
      <c r="B453" s="54"/>
      <c r="C453" s="21">
        <f t="shared" si="66"/>
        <v>1</v>
      </c>
      <c r="D453" s="2806"/>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3520"/>
      <c r="B454" s="54"/>
      <c r="C454" s="21">
        <f t="shared" si="66"/>
        <v>1</v>
      </c>
      <c r="D454" s="2806"/>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3520"/>
      <c r="B455" s="54"/>
      <c r="C455" s="21">
        <f t="shared" si="66"/>
        <v>1</v>
      </c>
      <c r="D455" s="2806"/>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3520"/>
      <c r="B456" s="54"/>
      <c r="C456" s="21">
        <f t="shared" si="66"/>
        <v>1</v>
      </c>
      <c r="D456" s="2806"/>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3520"/>
      <c r="B457" s="54"/>
      <c r="C457" s="21">
        <f t="shared" si="66"/>
        <v>1</v>
      </c>
      <c r="D457" s="2806"/>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3520"/>
      <c r="B458" s="54"/>
      <c r="C458" s="21">
        <f t="shared" si="66"/>
        <v>1</v>
      </c>
      <c r="D458" s="2806"/>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3520"/>
      <c r="B459" s="54"/>
      <c r="C459" s="21">
        <f t="shared" si="66"/>
        <v>1</v>
      </c>
      <c r="D459" s="2806"/>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3520"/>
      <c r="B460" s="54"/>
      <c r="C460" s="21">
        <f t="shared" si="66"/>
        <v>1</v>
      </c>
      <c r="D460" s="2806"/>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3520"/>
      <c r="B461" s="54"/>
      <c r="C461" s="21">
        <f t="shared" si="66"/>
        <v>1</v>
      </c>
      <c r="D461" s="2806"/>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3520"/>
      <c r="B462" s="54"/>
      <c r="C462" s="21">
        <f t="shared" si="66"/>
        <v>1</v>
      </c>
      <c r="D462" s="2806"/>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3520"/>
      <c r="B463" s="54"/>
      <c r="C463" s="21">
        <f t="shared" si="66"/>
        <v>1</v>
      </c>
      <c r="D463" s="2806"/>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3520"/>
      <c r="B464" s="54"/>
      <c r="C464" s="21">
        <f t="shared" si="66"/>
        <v>1</v>
      </c>
      <c r="D464" s="2806"/>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3520"/>
      <c r="B465" s="54"/>
      <c r="C465" s="21">
        <f t="shared" si="66"/>
        <v>1</v>
      </c>
      <c r="D465" s="2806"/>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3520"/>
      <c r="B466" s="54"/>
      <c r="C466" s="21">
        <f t="shared" si="66"/>
        <v>1</v>
      </c>
      <c r="D466" s="2806"/>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3520"/>
      <c r="B467" s="54"/>
      <c r="C467" s="21">
        <f t="shared" si="66"/>
        <v>1</v>
      </c>
      <c r="D467" s="2806"/>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3520"/>
      <c r="B468" s="54"/>
      <c r="C468" s="21">
        <f t="shared" si="66"/>
        <v>1</v>
      </c>
      <c r="D468" s="2806"/>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3520"/>
      <c r="B469" s="54"/>
      <c r="C469" s="21">
        <f t="shared" si="66"/>
        <v>1</v>
      </c>
      <c r="D469" s="2806"/>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3520"/>
      <c r="B470" s="54"/>
      <c r="C470" s="21">
        <f t="shared" si="66"/>
        <v>1</v>
      </c>
      <c r="D470" s="2806"/>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3520"/>
      <c r="B471" s="54"/>
      <c r="C471" s="21">
        <f t="shared" si="66"/>
        <v>1</v>
      </c>
      <c r="D471" s="2806"/>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3520"/>
      <c r="B472" s="54"/>
      <c r="C472" s="21">
        <f t="shared" si="66"/>
        <v>1</v>
      </c>
      <c r="D472" s="2806"/>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35" si="75">ROUND(R472*B472/10000,0)</f>
        <v>0</v>
      </c>
    </row>
    <row r="473" spans="1:19">
      <c r="A473" s="3520"/>
      <c r="B473" s="54"/>
      <c r="C473" s="21">
        <f t="shared" si="66"/>
        <v>1</v>
      </c>
      <c r="D473" s="2806"/>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3520"/>
      <c r="B474" s="54"/>
      <c r="C474" s="21">
        <f t="shared" ref="C474:C537" si="76">IF(B474="",1,(LOOKUP(B474,$3:$3,$4:$4)-LOOKUP($B$24,$3:$3,$4:$4)+100)/100)</f>
        <v>1</v>
      </c>
      <c r="D474" s="2806"/>
      <c r="E474" s="21">
        <f t="shared" ref="E474:E537" si="77">(SUMIF($5:$5,D474,$6:$6)-SUMIF($5:$5,$D$24,$6:$6)+100)/100</f>
        <v>1</v>
      </c>
      <c r="F474" s="667"/>
      <c r="G474" s="21">
        <f t="shared" ref="G474:G537" si="78">(SUMIF($7:$7,F474,$8:$8)-SUMIF($7:$7,$F$24,$8:$8)+100)/100</f>
        <v>1</v>
      </c>
      <c r="H474" s="667"/>
      <c r="I474" s="21">
        <f t="shared" ref="I474:I537" si="79">(SUMIF($9:$9,H474,$10:$10)-SUMIF($9:$9,$H$24,$10:$10)+100)/100</f>
        <v>1</v>
      </c>
      <c r="J474" s="667"/>
      <c r="K474" s="21">
        <f t="shared" ref="K474:K537" si="80">(SUMIF($11:$11,J474,$12:$12)-SUMIF($11:$11,$J$24,$12:$12)+100)/100</f>
        <v>1</v>
      </c>
      <c r="L474" s="667"/>
      <c r="M474" s="21">
        <f t="shared" ref="M474:M537" si="81">(SUMIF($13:$13,L474,$14:$14)-SUMIF($13:$13,$L$24,$14:$14)+100)/100</f>
        <v>1</v>
      </c>
      <c r="N474" s="667"/>
      <c r="O474" s="21">
        <f t="shared" ref="O474:O537" si="82">(SUMIF($15:$15,N474,$16:$16)-SUMIF($15:$15,$N$24,$16:$16)+100)/100</f>
        <v>1</v>
      </c>
      <c r="P474" s="667"/>
      <c r="Q474" s="21">
        <f t="shared" ref="Q474:Q537" si="83">(SUMIF($17:$17,P474,$18:$18)-SUMIF($17:$17,$P$24,$18:$18)+100)/100</f>
        <v>0</v>
      </c>
      <c r="R474" s="663">
        <f t="shared" ref="R474:R537" si="84">IF(B474="",0,ROUND($R$24*C474*E474*G474*I474*K474*M474*O474*Q474,0))</f>
        <v>0</v>
      </c>
      <c r="S474" s="316">
        <f t="shared" si="75"/>
        <v>0</v>
      </c>
    </row>
    <row r="475" spans="1:19">
      <c r="A475" s="3520"/>
      <c r="B475" s="54"/>
      <c r="C475" s="21">
        <f t="shared" si="76"/>
        <v>1</v>
      </c>
      <c r="D475" s="2806"/>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3520"/>
      <c r="B476" s="54"/>
      <c r="C476" s="21">
        <f t="shared" si="76"/>
        <v>1</v>
      </c>
      <c r="D476" s="2806"/>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3520"/>
      <c r="B477" s="54"/>
      <c r="C477" s="21">
        <f t="shared" si="76"/>
        <v>1</v>
      </c>
      <c r="D477" s="2806"/>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3520"/>
      <c r="B478" s="54"/>
      <c r="C478" s="21">
        <f t="shared" si="76"/>
        <v>1</v>
      </c>
      <c r="D478" s="2806"/>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3520"/>
      <c r="B479" s="54"/>
      <c r="C479" s="21">
        <f t="shared" si="76"/>
        <v>1</v>
      </c>
      <c r="D479" s="2806"/>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3520"/>
      <c r="B480" s="54"/>
      <c r="C480" s="21">
        <f t="shared" si="76"/>
        <v>1</v>
      </c>
      <c r="D480" s="2806"/>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3520"/>
      <c r="B481" s="54"/>
      <c r="C481" s="21">
        <f t="shared" si="76"/>
        <v>1</v>
      </c>
      <c r="D481" s="2806"/>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3520"/>
      <c r="B482" s="54"/>
      <c r="C482" s="21">
        <f t="shared" si="76"/>
        <v>1</v>
      </c>
      <c r="D482" s="2806"/>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3520"/>
      <c r="B483" s="54"/>
      <c r="C483" s="21">
        <f t="shared" si="76"/>
        <v>1</v>
      </c>
      <c r="D483" s="2806"/>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3520"/>
      <c r="B484" s="54"/>
      <c r="C484" s="21">
        <f t="shared" si="76"/>
        <v>1</v>
      </c>
      <c r="D484" s="2806"/>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3520"/>
      <c r="B485" s="54"/>
      <c r="C485" s="21">
        <f t="shared" si="76"/>
        <v>1</v>
      </c>
      <c r="D485" s="2806"/>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3520"/>
      <c r="B486" s="54"/>
      <c r="C486" s="21">
        <f t="shared" si="76"/>
        <v>1</v>
      </c>
      <c r="D486" s="2806"/>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3520"/>
      <c r="B487" s="54"/>
      <c r="C487" s="21">
        <f t="shared" si="76"/>
        <v>1</v>
      </c>
      <c r="D487" s="2806"/>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3520"/>
      <c r="B488" s="54"/>
      <c r="C488" s="21">
        <f t="shared" si="76"/>
        <v>1</v>
      </c>
      <c r="D488" s="2806"/>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3520"/>
      <c r="B489" s="54"/>
      <c r="C489" s="21">
        <f t="shared" si="76"/>
        <v>1</v>
      </c>
      <c r="D489" s="2806"/>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3520"/>
      <c r="B490" s="54"/>
      <c r="C490" s="21">
        <f t="shared" si="76"/>
        <v>1</v>
      </c>
      <c r="D490" s="2806"/>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3520"/>
      <c r="B491" s="54"/>
      <c r="C491" s="21">
        <f t="shared" si="76"/>
        <v>1</v>
      </c>
      <c r="D491" s="2806"/>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3520"/>
      <c r="B492" s="54"/>
      <c r="C492" s="21">
        <f t="shared" si="76"/>
        <v>1</v>
      </c>
      <c r="D492" s="2806"/>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3520"/>
      <c r="B493" s="54"/>
      <c r="C493" s="21">
        <f t="shared" si="76"/>
        <v>1</v>
      </c>
      <c r="D493" s="2806"/>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3520"/>
      <c r="B494" s="54"/>
      <c r="C494" s="21">
        <f t="shared" si="76"/>
        <v>1</v>
      </c>
      <c r="D494" s="2806"/>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3520"/>
      <c r="B495" s="54"/>
      <c r="C495" s="21">
        <f t="shared" si="76"/>
        <v>1</v>
      </c>
      <c r="D495" s="2806"/>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3520"/>
      <c r="B496" s="54"/>
      <c r="C496" s="21">
        <f t="shared" si="76"/>
        <v>1</v>
      </c>
      <c r="D496" s="2806"/>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3520"/>
      <c r="B497" s="54"/>
      <c r="C497" s="21">
        <f t="shared" si="76"/>
        <v>1</v>
      </c>
      <c r="D497" s="2806"/>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3520"/>
      <c r="B498" s="54"/>
      <c r="C498" s="21">
        <f t="shared" si="76"/>
        <v>1</v>
      </c>
      <c r="D498" s="2806"/>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3520"/>
      <c r="B499" s="54"/>
      <c r="C499" s="21">
        <f t="shared" si="76"/>
        <v>1</v>
      </c>
      <c r="D499" s="2806"/>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3520"/>
      <c r="B500" s="54"/>
      <c r="C500" s="21">
        <f t="shared" si="76"/>
        <v>1</v>
      </c>
      <c r="D500" s="2806"/>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3520"/>
      <c r="B501" s="54"/>
      <c r="C501" s="21">
        <f t="shared" si="76"/>
        <v>1</v>
      </c>
      <c r="D501" s="2806"/>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3520"/>
      <c r="B502" s="54"/>
      <c r="C502" s="21">
        <f t="shared" si="76"/>
        <v>1</v>
      </c>
      <c r="D502" s="2806"/>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3520"/>
      <c r="B503" s="54"/>
      <c r="C503" s="21">
        <f t="shared" si="76"/>
        <v>1</v>
      </c>
      <c r="D503" s="2806"/>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3520"/>
      <c r="B504" s="54"/>
      <c r="C504" s="21">
        <f t="shared" si="76"/>
        <v>1</v>
      </c>
      <c r="D504" s="2806"/>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3520"/>
      <c r="B505" s="54"/>
      <c r="C505" s="21">
        <f t="shared" si="76"/>
        <v>1</v>
      </c>
      <c r="D505" s="2806"/>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3520"/>
      <c r="B506" s="54"/>
      <c r="C506" s="21">
        <f t="shared" si="76"/>
        <v>1</v>
      </c>
      <c r="D506" s="2806"/>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3520"/>
      <c r="B507" s="54"/>
      <c r="C507" s="21">
        <f t="shared" si="76"/>
        <v>1</v>
      </c>
      <c r="D507" s="2806"/>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3520"/>
      <c r="B508" s="54"/>
      <c r="C508" s="21">
        <f t="shared" si="76"/>
        <v>1</v>
      </c>
      <c r="D508" s="2806"/>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3520"/>
      <c r="B509" s="54"/>
      <c r="C509" s="21">
        <f t="shared" si="76"/>
        <v>1</v>
      </c>
      <c r="D509" s="2806"/>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3520"/>
      <c r="B510" s="54"/>
      <c r="C510" s="21">
        <f t="shared" si="76"/>
        <v>1</v>
      </c>
      <c r="D510" s="2806"/>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3520"/>
      <c r="B511" s="54"/>
      <c r="C511" s="21">
        <f t="shared" si="76"/>
        <v>1</v>
      </c>
      <c r="D511" s="2806"/>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3520"/>
      <c r="B512" s="54"/>
      <c r="C512" s="21">
        <f t="shared" si="76"/>
        <v>1</v>
      </c>
      <c r="D512" s="2806"/>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3520"/>
      <c r="B513" s="54"/>
      <c r="C513" s="21">
        <f t="shared" si="76"/>
        <v>1</v>
      </c>
      <c r="D513" s="2806"/>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3520"/>
      <c r="B514" s="54"/>
      <c r="C514" s="21">
        <f t="shared" si="76"/>
        <v>1</v>
      </c>
      <c r="D514" s="2806"/>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3520"/>
      <c r="B515" s="54"/>
      <c r="C515" s="21">
        <f t="shared" si="76"/>
        <v>1</v>
      </c>
      <c r="D515" s="2806"/>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3520"/>
      <c r="B516" s="54"/>
      <c r="C516" s="21">
        <f t="shared" si="76"/>
        <v>1</v>
      </c>
      <c r="D516" s="2806"/>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3520"/>
      <c r="B517" s="54"/>
      <c r="C517" s="21">
        <f t="shared" si="76"/>
        <v>1</v>
      </c>
      <c r="D517" s="2806"/>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3520"/>
      <c r="B518" s="54"/>
      <c r="C518" s="21">
        <f t="shared" si="76"/>
        <v>1</v>
      </c>
      <c r="D518" s="2806"/>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3520"/>
      <c r="B519" s="54"/>
      <c r="C519" s="21">
        <f t="shared" si="76"/>
        <v>1</v>
      </c>
      <c r="D519" s="2806"/>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3520"/>
      <c r="B520" s="54"/>
      <c r="C520" s="21">
        <f t="shared" si="76"/>
        <v>1</v>
      </c>
      <c r="D520" s="2806"/>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3520"/>
      <c r="B521" s="54"/>
      <c r="C521" s="21">
        <f t="shared" si="76"/>
        <v>1</v>
      </c>
      <c r="D521" s="2806"/>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3520"/>
      <c r="B522" s="54"/>
      <c r="C522" s="21">
        <f t="shared" si="76"/>
        <v>1</v>
      </c>
      <c r="D522" s="2806"/>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3520"/>
      <c r="B523" s="54"/>
      <c r="C523" s="21">
        <f t="shared" si="76"/>
        <v>1</v>
      </c>
      <c r="D523" s="2806"/>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3520"/>
      <c r="B524" s="54"/>
      <c r="C524" s="21">
        <f t="shared" si="76"/>
        <v>1</v>
      </c>
      <c r="D524" s="2806"/>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row r="525" spans="1:19">
      <c r="A525" s="3520"/>
      <c r="B525" s="54"/>
      <c r="C525" s="3517">
        <f t="shared" si="76"/>
        <v>1</v>
      </c>
      <c r="D525" s="2806"/>
      <c r="E525" s="3517">
        <f t="shared" si="77"/>
        <v>1</v>
      </c>
      <c r="F525" s="667"/>
      <c r="G525" s="3517">
        <f t="shared" si="78"/>
        <v>1</v>
      </c>
      <c r="H525" s="667"/>
      <c r="I525" s="3517">
        <f t="shared" si="79"/>
        <v>1</v>
      </c>
      <c r="J525" s="667"/>
      <c r="K525" s="3517">
        <f t="shared" si="80"/>
        <v>1</v>
      </c>
      <c r="L525" s="667"/>
      <c r="M525" s="3517">
        <f t="shared" si="81"/>
        <v>1</v>
      </c>
      <c r="N525" s="667"/>
      <c r="O525" s="3517">
        <f t="shared" si="82"/>
        <v>1</v>
      </c>
      <c r="P525" s="667"/>
      <c r="Q525" s="3517">
        <f t="shared" si="83"/>
        <v>0</v>
      </c>
      <c r="R525" s="3518">
        <f t="shared" si="84"/>
        <v>0</v>
      </c>
      <c r="S525" s="955">
        <f t="shared" si="75"/>
        <v>0</v>
      </c>
    </row>
    <row r="526" spans="1:19">
      <c r="A526" s="3520"/>
      <c r="B526" s="54"/>
      <c r="C526" s="3517">
        <f t="shared" si="76"/>
        <v>1</v>
      </c>
      <c r="D526" s="2806"/>
      <c r="E526" s="3517">
        <f t="shared" si="77"/>
        <v>1</v>
      </c>
      <c r="F526" s="667"/>
      <c r="G526" s="3517">
        <f t="shared" si="78"/>
        <v>1</v>
      </c>
      <c r="H526" s="667"/>
      <c r="I526" s="3517">
        <f t="shared" si="79"/>
        <v>1</v>
      </c>
      <c r="J526" s="667"/>
      <c r="K526" s="3517">
        <f t="shared" si="80"/>
        <v>1</v>
      </c>
      <c r="L526" s="667"/>
      <c r="M526" s="3517">
        <f t="shared" si="81"/>
        <v>1</v>
      </c>
      <c r="N526" s="667"/>
      <c r="O526" s="3517">
        <f t="shared" si="82"/>
        <v>1</v>
      </c>
      <c r="P526" s="667"/>
      <c r="Q526" s="3517">
        <f t="shared" si="83"/>
        <v>0</v>
      </c>
      <c r="R526" s="3518">
        <f t="shared" si="84"/>
        <v>0</v>
      </c>
      <c r="S526" s="955">
        <f t="shared" si="75"/>
        <v>0</v>
      </c>
    </row>
    <row r="527" spans="1:19">
      <c r="A527" s="3520"/>
      <c r="B527" s="54"/>
      <c r="C527" s="3517">
        <f t="shared" si="76"/>
        <v>1</v>
      </c>
      <c r="D527" s="2806"/>
      <c r="E527" s="3517">
        <f t="shared" si="77"/>
        <v>1</v>
      </c>
      <c r="F527" s="667"/>
      <c r="G527" s="3517">
        <f t="shared" si="78"/>
        <v>1</v>
      </c>
      <c r="H527" s="667"/>
      <c r="I527" s="3517">
        <f t="shared" si="79"/>
        <v>1</v>
      </c>
      <c r="J527" s="667"/>
      <c r="K527" s="3517">
        <f t="shared" si="80"/>
        <v>1</v>
      </c>
      <c r="L527" s="667"/>
      <c r="M527" s="3517">
        <f t="shared" si="81"/>
        <v>1</v>
      </c>
      <c r="N527" s="667"/>
      <c r="O527" s="3517">
        <f t="shared" si="82"/>
        <v>1</v>
      </c>
      <c r="P527" s="667"/>
      <c r="Q527" s="3517">
        <f t="shared" si="83"/>
        <v>0</v>
      </c>
      <c r="R527" s="3518">
        <f t="shared" si="84"/>
        <v>0</v>
      </c>
      <c r="S527" s="955">
        <f t="shared" si="75"/>
        <v>0</v>
      </c>
    </row>
    <row r="528" spans="1:19">
      <c r="A528" s="3520"/>
      <c r="B528" s="54"/>
      <c r="C528" s="3517">
        <f t="shared" si="76"/>
        <v>1</v>
      </c>
      <c r="D528" s="2806"/>
      <c r="E528" s="3517">
        <f t="shared" si="77"/>
        <v>1</v>
      </c>
      <c r="F528" s="667"/>
      <c r="G528" s="3517">
        <f t="shared" si="78"/>
        <v>1</v>
      </c>
      <c r="H528" s="667"/>
      <c r="I528" s="3517">
        <f t="shared" si="79"/>
        <v>1</v>
      </c>
      <c r="J528" s="667"/>
      <c r="K528" s="3517">
        <f t="shared" si="80"/>
        <v>1</v>
      </c>
      <c r="L528" s="667"/>
      <c r="M528" s="3517">
        <f t="shared" si="81"/>
        <v>1</v>
      </c>
      <c r="N528" s="667"/>
      <c r="O528" s="3517">
        <f t="shared" si="82"/>
        <v>1</v>
      </c>
      <c r="P528" s="667"/>
      <c r="Q528" s="3517">
        <f t="shared" si="83"/>
        <v>0</v>
      </c>
      <c r="R528" s="3518">
        <f t="shared" si="84"/>
        <v>0</v>
      </c>
      <c r="S528" s="955">
        <f t="shared" si="75"/>
        <v>0</v>
      </c>
    </row>
    <row r="529" spans="1:19">
      <c r="A529" s="3520"/>
      <c r="B529" s="54"/>
      <c r="C529" s="3517">
        <f t="shared" si="76"/>
        <v>1</v>
      </c>
      <c r="D529" s="2806"/>
      <c r="E529" s="3517">
        <f t="shared" si="77"/>
        <v>1</v>
      </c>
      <c r="F529" s="667"/>
      <c r="G529" s="3517">
        <f t="shared" si="78"/>
        <v>1</v>
      </c>
      <c r="H529" s="667"/>
      <c r="I529" s="3517">
        <f t="shared" si="79"/>
        <v>1</v>
      </c>
      <c r="J529" s="667"/>
      <c r="K529" s="3517">
        <f t="shared" si="80"/>
        <v>1</v>
      </c>
      <c r="L529" s="667"/>
      <c r="M529" s="3517">
        <f t="shared" si="81"/>
        <v>1</v>
      </c>
      <c r="N529" s="667"/>
      <c r="O529" s="3517">
        <f t="shared" si="82"/>
        <v>1</v>
      </c>
      <c r="P529" s="667"/>
      <c r="Q529" s="3517">
        <f t="shared" si="83"/>
        <v>0</v>
      </c>
      <c r="R529" s="3518">
        <f t="shared" si="84"/>
        <v>0</v>
      </c>
      <c r="S529" s="955">
        <f t="shared" si="75"/>
        <v>0</v>
      </c>
    </row>
    <row r="530" spans="1:19">
      <c r="A530" s="3520"/>
      <c r="B530" s="54"/>
      <c r="C530" s="3517">
        <f t="shared" si="76"/>
        <v>1</v>
      </c>
      <c r="D530" s="2806"/>
      <c r="E530" s="3517">
        <f t="shared" si="77"/>
        <v>1</v>
      </c>
      <c r="F530" s="667"/>
      <c r="G530" s="3517">
        <f t="shared" si="78"/>
        <v>1</v>
      </c>
      <c r="H530" s="667"/>
      <c r="I530" s="3517">
        <f t="shared" si="79"/>
        <v>1</v>
      </c>
      <c r="J530" s="667"/>
      <c r="K530" s="3517">
        <f t="shared" si="80"/>
        <v>1</v>
      </c>
      <c r="L530" s="667"/>
      <c r="M530" s="3517">
        <f t="shared" si="81"/>
        <v>1</v>
      </c>
      <c r="N530" s="667"/>
      <c r="O530" s="3517">
        <f t="shared" si="82"/>
        <v>1</v>
      </c>
      <c r="P530" s="667"/>
      <c r="Q530" s="3517">
        <f t="shared" si="83"/>
        <v>0</v>
      </c>
      <c r="R530" s="3518">
        <f t="shared" si="84"/>
        <v>0</v>
      </c>
      <c r="S530" s="955">
        <f t="shared" si="75"/>
        <v>0</v>
      </c>
    </row>
    <row r="531" spans="1:19">
      <c r="A531" s="3520"/>
      <c r="B531" s="54"/>
      <c r="C531" s="3517">
        <f t="shared" si="76"/>
        <v>1</v>
      </c>
      <c r="D531" s="2806"/>
      <c r="E531" s="3517">
        <f t="shared" si="77"/>
        <v>1</v>
      </c>
      <c r="F531" s="667"/>
      <c r="G531" s="3517">
        <f t="shared" si="78"/>
        <v>1</v>
      </c>
      <c r="H531" s="667"/>
      <c r="I531" s="3517">
        <f t="shared" si="79"/>
        <v>1</v>
      </c>
      <c r="J531" s="667"/>
      <c r="K531" s="3517">
        <f t="shared" si="80"/>
        <v>1</v>
      </c>
      <c r="L531" s="667"/>
      <c r="M531" s="3517">
        <f t="shared" si="81"/>
        <v>1</v>
      </c>
      <c r="N531" s="667"/>
      <c r="O531" s="3517">
        <f t="shared" si="82"/>
        <v>1</v>
      </c>
      <c r="P531" s="667"/>
      <c r="Q531" s="3517">
        <f t="shared" si="83"/>
        <v>0</v>
      </c>
      <c r="R531" s="3518">
        <f t="shared" si="84"/>
        <v>0</v>
      </c>
      <c r="S531" s="955">
        <f t="shared" si="75"/>
        <v>0</v>
      </c>
    </row>
    <row r="532" spans="1:19">
      <c r="A532" s="3520"/>
      <c r="B532" s="54"/>
      <c r="C532" s="3517">
        <f t="shared" si="76"/>
        <v>1</v>
      </c>
      <c r="D532" s="2806"/>
      <c r="E532" s="3517">
        <f t="shared" si="77"/>
        <v>1</v>
      </c>
      <c r="F532" s="667"/>
      <c r="G532" s="3517">
        <f t="shared" si="78"/>
        <v>1</v>
      </c>
      <c r="H532" s="667"/>
      <c r="I532" s="3517">
        <f t="shared" si="79"/>
        <v>1</v>
      </c>
      <c r="J532" s="667"/>
      <c r="K532" s="3517">
        <f t="shared" si="80"/>
        <v>1</v>
      </c>
      <c r="L532" s="667"/>
      <c r="M532" s="3517">
        <f t="shared" si="81"/>
        <v>1</v>
      </c>
      <c r="N532" s="667"/>
      <c r="O532" s="3517">
        <f t="shared" si="82"/>
        <v>1</v>
      </c>
      <c r="P532" s="667"/>
      <c r="Q532" s="3517">
        <f t="shared" si="83"/>
        <v>0</v>
      </c>
      <c r="R532" s="3518">
        <f t="shared" si="84"/>
        <v>0</v>
      </c>
      <c r="S532" s="955">
        <f t="shared" si="75"/>
        <v>0</v>
      </c>
    </row>
    <row r="533" spans="1:19">
      <c r="A533" s="3520"/>
      <c r="B533" s="54"/>
      <c r="C533" s="3517">
        <f t="shared" si="76"/>
        <v>1</v>
      </c>
      <c r="D533" s="2806"/>
      <c r="E533" s="3517">
        <f t="shared" si="77"/>
        <v>1</v>
      </c>
      <c r="F533" s="667"/>
      <c r="G533" s="3517">
        <f t="shared" si="78"/>
        <v>1</v>
      </c>
      <c r="H533" s="667"/>
      <c r="I533" s="3517">
        <f t="shared" si="79"/>
        <v>1</v>
      </c>
      <c r="J533" s="667"/>
      <c r="K533" s="3517">
        <f t="shared" si="80"/>
        <v>1</v>
      </c>
      <c r="L533" s="667"/>
      <c r="M533" s="3517">
        <f t="shared" si="81"/>
        <v>1</v>
      </c>
      <c r="N533" s="667"/>
      <c r="O533" s="3517">
        <f t="shared" si="82"/>
        <v>1</v>
      </c>
      <c r="P533" s="667"/>
      <c r="Q533" s="3517">
        <f t="shared" si="83"/>
        <v>0</v>
      </c>
      <c r="R533" s="3518">
        <f t="shared" si="84"/>
        <v>0</v>
      </c>
      <c r="S533" s="955">
        <f t="shared" si="75"/>
        <v>0</v>
      </c>
    </row>
    <row r="534" spans="1:19">
      <c r="A534" s="3520"/>
      <c r="B534" s="54"/>
      <c r="C534" s="3517">
        <f t="shared" si="76"/>
        <v>1</v>
      </c>
      <c r="D534" s="2806"/>
      <c r="E534" s="3517">
        <f t="shared" si="77"/>
        <v>1</v>
      </c>
      <c r="F534" s="667"/>
      <c r="G534" s="3517">
        <f t="shared" si="78"/>
        <v>1</v>
      </c>
      <c r="H534" s="667"/>
      <c r="I534" s="3517">
        <f t="shared" si="79"/>
        <v>1</v>
      </c>
      <c r="J534" s="667"/>
      <c r="K534" s="3517">
        <f t="shared" si="80"/>
        <v>1</v>
      </c>
      <c r="L534" s="667"/>
      <c r="M534" s="3517">
        <f t="shared" si="81"/>
        <v>1</v>
      </c>
      <c r="N534" s="667"/>
      <c r="O534" s="3517">
        <f t="shared" si="82"/>
        <v>1</v>
      </c>
      <c r="P534" s="667"/>
      <c r="Q534" s="3517">
        <f t="shared" si="83"/>
        <v>0</v>
      </c>
      <c r="R534" s="3518">
        <f t="shared" si="84"/>
        <v>0</v>
      </c>
      <c r="S534" s="955">
        <f t="shared" si="75"/>
        <v>0</v>
      </c>
    </row>
    <row r="535" spans="1:19">
      <c r="A535" s="3520"/>
      <c r="B535" s="54"/>
      <c r="C535" s="3517">
        <f t="shared" si="76"/>
        <v>1</v>
      </c>
      <c r="D535" s="2806"/>
      <c r="E535" s="3517">
        <f t="shared" si="77"/>
        <v>1</v>
      </c>
      <c r="F535" s="667"/>
      <c r="G535" s="3517">
        <f t="shared" si="78"/>
        <v>1</v>
      </c>
      <c r="H535" s="667"/>
      <c r="I535" s="3517">
        <f t="shared" si="79"/>
        <v>1</v>
      </c>
      <c r="J535" s="667"/>
      <c r="K535" s="3517">
        <f t="shared" si="80"/>
        <v>1</v>
      </c>
      <c r="L535" s="667"/>
      <c r="M535" s="3517">
        <f t="shared" si="81"/>
        <v>1</v>
      </c>
      <c r="N535" s="667"/>
      <c r="O535" s="3517">
        <f t="shared" si="82"/>
        <v>1</v>
      </c>
      <c r="P535" s="667"/>
      <c r="Q535" s="3517">
        <f t="shared" si="83"/>
        <v>0</v>
      </c>
      <c r="R535" s="3518">
        <f t="shared" si="84"/>
        <v>0</v>
      </c>
      <c r="S535" s="955">
        <f t="shared" si="75"/>
        <v>0</v>
      </c>
    </row>
    <row r="536" spans="1:19">
      <c r="A536" s="3520"/>
      <c r="B536" s="54"/>
      <c r="C536" s="3517">
        <f t="shared" si="76"/>
        <v>1</v>
      </c>
      <c r="D536" s="2806"/>
      <c r="E536" s="3517">
        <f t="shared" si="77"/>
        <v>1</v>
      </c>
      <c r="F536" s="667"/>
      <c r="G536" s="3517">
        <f t="shared" si="78"/>
        <v>1</v>
      </c>
      <c r="H536" s="667"/>
      <c r="I536" s="3517">
        <f t="shared" si="79"/>
        <v>1</v>
      </c>
      <c r="J536" s="667"/>
      <c r="K536" s="3517">
        <f t="shared" si="80"/>
        <v>1</v>
      </c>
      <c r="L536" s="667"/>
      <c r="M536" s="3517">
        <f t="shared" si="81"/>
        <v>1</v>
      </c>
      <c r="N536" s="667"/>
      <c r="O536" s="3517">
        <f t="shared" si="82"/>
        <v>1</v>
      </c>
      <c r="P536" s="667"/>
      <c r="Q536" s="3517">
        <f t="shared" si="83"/>
        <v>0</v>
      </c>
      <c r="R536" s="3518">
        <f t="shared" si="84"/>
        <v>0</v>
      </c>
      <c r="S536" s="955">
        <f t="shared" ref="S536:S599" si="85">ROUND(R536*B536/10000,0)</f>
        <v>0</v>
      </c>
    </row>
    <row r="537" spans="1:19">
      <c r="A537" s="3520"/>
      <c r="B537" s="54"/>
      <c r="C537" s="3517">
        <f t="shared" si="76"/>
        <v>1</v>
      </c>
      <c r="D537" s="2806"/>
      <c r="E537" s="3517">
        <f t="shared" si="77"/>
        <v>1</v>
      </c>
      <c r="F537" s="667"/>
      <c r="G537" s="3517">
        <f t="shared" si="78"/>
        <v>1</v>
      </c>
      <c r="H537" s="667"/>
      <c r="I537" s="3517">
        <f t="shared" si="79"/>
        <v>1</v>
      </c>
      <c r="J537" s="667"/>
      <c r="K537" s="3517">
        <f t="shared" si="80"/>
        <v>1</v>
      </c>
      <c r="L537" s="667"/>
      <c r="M537" s="3517">
        <f t="shared" si="81"/>
        <v>1</v>
      </c>
      <c r="N537" s="667"/>
      <c r="O537" s="3517">
        <f t="shared" si="82"/>
        <v>1</v>
      </c>
      <c r="P537" s="667"/>
      <c r="Q537" s="3517">
        <f t="shared" si="83"/>
        <v>0</v>
      </c>
      <c r="R537" s="3518">
        <f t="shared" si="84"/>
        <v>0</v>
      </c>
      <c r="S537" s="955">
        <f t="shared" si="85"/>
        <v>0</v>
      </c>
    </row>
    <row r="538" spans="1:19">
      <c r="A538" s="3520"/>
      <c r="B538" s="54"/>
      <c r="C538" s="3517">
        <f t="shared" ref="C538:C601" si="86">IF(B538="",1,(LOOKUP(B538,$3:$3,$4:$4)-LOOKUP($B$24,$3:$3,$4:$4)+100)/100)</f>
        <v>1</v>
      </c>
      <c r="D538" s="2806"/>
      <c r="E538" s="3517">
        <f t="shared" ref="E538:E601" si="87">(SUMIF($5:$5,D538,$6:$6)-SUMIF($5:$5,$D$24,$6:$6)+100)/100</f>
        <v>1</v>
      </c>
      <c r="F538" s="667"/>
      <c r="G538" s="3517">
        <f t="shared" ref="G538:G601" si="88">(SUMIF($7:$7,F538,$8:$8)-SUMIF($7:$7,$F$24,$8:$8)+100)/100</f>
        <v>1</v>
      </c>
      <c r="H538" s="667"/>
      <c r="I538" s="3517">
        <f t="shared" ref="I538:I601" si="89">(SUMIF($9:$9,H538,$10:$10)-SUMIF($9:$9,$H$24,$10:$10)+100)/100</f>
        <v>1</v>
      </c>
      <c r="J538" s="667"/>
      <c r="K538" s="3517">
        <f t="shared" ref="K538:K601" si="90">(SUMIF($11:$11,J538,$12:$12)-SUMIF($11:$11,$J$24,$12:$12)+100)/100</f>
        <v>1</v>
      </c>
      <c r="L538" s="667"/>
      <c r="M538" s="3517">
        <f t="shared" ref="M538:M601" si="91">(SUMIF($13:$13,L538,$14:$14)-SUMIF($13:$13,$L$24,$14:$14)+100)/100</f>
        <v>1</v>
      </c>
      <c r="N538" s="667"/>
      <c r="O538" s="3517">
        <f t="shared" ref="O538:O601" si="92">(SUMIF($15:$15,N538,$16:$16)-SUMIF($15:$15,$N$24,$16:$16)+100)/100</f>
        <v>1</v>
      </c>
      <c r="P538" s="667"/>
      <c r="Q538" s="3517">
        <f t="shared" ref="Q538:Q601" si="93">(SUMIF($17:$17,P538,$18:$18)-SUMIF($17:$17,$P$24,$18:$18)+100)/100</f>
        <v>0</v>
      </c>
      <c r="R538" s="3518">
        <f t="shared" ref="R538:R601" si="94">IF(B538="",0,ROUND($R$24*C538*E538*G538*I538*K538*M538*O538*Q538,0))</f>
        <v>0</v>
      </c>
      <c r="S538" s="955">
        <f t="shared" si="85"/>
        <v>0</v>
      </c>
    </row>
    <row r="539" spans="1:19">
      <c r="A539" s="3520"/>
      <c r="B539" s="54"/>
      <c r="C539" s="3517">
        <f t="shared" si="86"/>
        <v>1</v>
      </c>
      <c r="D539" s="2806"/>
      <c r="E539" s="3517">
        <f t="shared" si="87"/>
        <v>1</v>
      </c>
      <c r="F539" s="667"/>
      <c r="G539" s="3517">
        <f t="shared" si="88"/>
        <v>1</v>
      </c>
      <c r="H539" s="667"/>
      <c r="I539" s="3517">
        <f t="shared" si="89"/>
        <v>1</v>
      </c>
      <c r="J539" s="667"/>
      <c r="K539" s="3517">
        <f t="shared" si="90"/>
        <v>1</v>
      </c>
      <c r="L539" s="667"/>
      <c r="M539" s="3517">
        <f t="shared" si="91"/>
        <v>1</v>
      </c>
      <c r="N539" s="667"/>
      <c r="O539" s="3517">
        <f t="shared" si="92"/>
        <v>1</v>
      </c>
      <c r="P539" s="667"/>
      <c r="Q539" s="3517">
        <f t="shared" si="93"/>
        <v>0</v>
      </c>
      <c r="R539" s="3518">
        <f t="shared" si="94"/>
        <v>0</v>
      </c>
      <c r="S539" s="955">
        <f t="shared" si="85"/>
        <v>0</v>
      </c>
    </row>
    <row r="540" spans="1:19">
      <c r="A540" s="3520"/>
      <c r="B540" s="54"/>
      <c r="C540" s="3517">
        <f t="shared" si="86"/>
        <v>1</v>
      </c>
      <c r="D540" s="2806"/>
      <c r="E540" s="3517">
        <f t="shared" si="87"/>
        <v>1</v>
      </c>
      <c r="F540" s="667"/>
      <c r="G540" s="3517">
        <f t="shared" si="88"/>
        <v>1</v>
      </c>
      <c r="H540" s="667"/>
      <c r="I540" s="3517">
        <f t="shared" si="89"/>
        <v>1</v>
      </c>
      <c r="J540" s="667"/>
      <c r="K540" s="3517">
        <f t="shared" si="90"/>
        <v>1</v>
      </c>
      <c r="L540" s="667"/>
      <c r="M540" s="3517">
        <f t="shared" si="91"/>
        <v>1</v>
      </c>
      <c r="N540" s="667"/>
      <c r="O540" s="3517">
        <f t="shared" si="92"/>
        <v>1</v>
      </c>
      <c r="P540" s="667"/>
      <c r="Q540" s="3517">
        <f t="shared" si="93"/>
        <v>0</v>
      </c>
      <c r="R540" s="3518">
        <f t="shared" si="94"/>
        <v>0</v>
      </c>
      <c r="S540" s="955">
        <f t="shared" si="85"/>
        <v>0</v>
      </c>
    </row>
    <row r="541" spans="1:19">
      <c r="A541" s="3520"/>
      <c r="B541" s="54"/>
      <c r="C541" s="3517">
        <f t="shared" si="86"/>
        <v>1</v>
      </c>
      <c r="D541" s="2806"/>
      <c r="E541" s="3517">
        <f t="shared" si="87"/>
        <v>1</v>
      </c>
      <c r="F541" s="667"/>
      <c r="G541" s="3517">
        <f t="shared" si="88"/>
        <v>1</v>
      </c>
      <c r="H541" s="667"/>
      <c r="I541" s="3517">
        <f t="shared" si="89"/>
        <v>1</v>
      </c>
      <c r="J541" s="667"/>
      <c r="K541" s="3517">
        <f t="shared" si="90"/>
        <v>1</v>
      </c>
      <c r="L541" s="667"/>
      <c r="M541" s="3517">
        <f t="shared" si="91"/>
        <v>1</v>
      </c>
      <c r="N541" s="667"/>
      <c r="O541" s="3517">
        <f t="shared" si="92"/>
        <v>1</v>
      </c>
      <c r="P541" s="667"/>
      <c r="Q541" s="3517">
        <f t="shared" si="93"/>
        <v>0</v>
      </c>
      <c r="R541" s="3518">
        <f t="shared" si="94"/>
        <v>0</v>
      </c>
      <c r="S541" s="955">
        <f t="shared" si="85"/>
        <v>0</v>
      </c>
    </row>
    <row r="542" spans="1:19">
      <c r="A542" s="3520"/>
      <c r="B542" s="54"/>
      <c r="C542" s="3517">
        <f t="shared" si="86"/>
        <v>1</v>
      </c>
      <c r="D542" s="2806"/>
      <c r="E542" s="3517">
        <f t="shared" si="87"/>
        <v>1</v>
      </c>
      <c r="F542" s="667"/>
      <c r="G542" s="3517">
        <f t="shared" si="88"/>
        <v>1</v>
      </c>
      <c r="H542" s="667"/>
      <c r="I542" s="3517">
        <f t="shared" si="89"/>
        <v>1</v>
      </c>
      <c r="J542" s="667"/>
      <c r="K542" s="3517">
        <f t="shared" si="90"/>
        <v>1</v>
      </c>
      <c r="L542" s="667"/>
      <c r="M542" s="3517">
        <f t="shared" si="91"/>
        <v>1</v>
      </c>
      <c r="N542" s="667"/>
      <c r="O542" s="3517">
        <f t="shared" si="92"/>
        <v>1</v>
      </c>
      <c r="P542" s="667"/>
      <c r="Q542" s="3517">
        <f t="shared" si="93"/>
        <v>0</v>
      </c>
      <c r="R542" s="3518">
        <f t="shared" si="94"/>
        <v>0</v>
      </c>
      <c r="S542" s="955">
        <f t="shared" si="85"/>
        <v>0</v>
      </c>
    </row>
    <row r="543" spans="1:19">
      <c r="A543" s="3520"/>
      <c r="B543" s="54"/>
      <c r="C543" s="3517">
        <f t="shared" si="86"/>
        <v>1</v>
      </c>
      <c r="D543" s="2806"/>
      <c r="E543" s="3517">
        <f t="shared" si="87"/>
        <v>1</v>
      </c>
      <c r="F543" s="667"/>
      <c r="G543" s="3517">
        <f t="shared" si="88"/>
        <v>1</v>
      </c>
      <c r="H543" s="667"/>
      <c r="I543" s="3517">
        <f t="shared" si="89"/>
        <v>1</v>
      </c>
      <c r="J543" s="667"/>
      <c r="K543" s="3517">
        <f t="shared" si="90"/>
        <v>1</v>
      </c>
      <c r="L543" s="667"/>
      <c r="M543" s="3517">
        <f t="shared" si="91"/>
        <v>1</v>
      </c>
      <c r="N543" s="667"/>
      <c r="O543" s="3517">
        <f t="shared" si="92"/>
        <v>1</v>
      </c>
      <c r="P543" s="667"/>
      <c r="Q543" s="3517">
        <f t="shared" si="93"/>
        <v>0</v>
      </c>
      <c r="R543" s="3518">
        <f t="shared" si="94"/>
        <v>0</v>
      </c>
      <c r="S543" s="955">
        <f t="shared" si="85"/>
        <v>0</v>
      </c>
    </row>
    <row r="544" spans="1:19">
      <c r="A544" s="3520"/>
      <c r="B544" s="54"/>
      <c r="C544" s="3517">
        <f t="shared" si="86"/>
        <v>1</v>
      </c>
      <c r="D544" s="2806"/>
      <c r="E544" s="3517">
        <f t="shared" si="87"/>
        <v>1</v>
      </c>
      <c r="F544" s="667"/>
      <c r="G544" s="3517">
        <f t="shared" si="88"/>
        <v>1</v>
      </c>
      <c r="H544" s="667"/>
      <c r="I544" s="3517">
        <f t="shared" si="89"/>
        <v>1</v>
      </c>
      <c r="J544" s="667"/>
      <c r="K544" s="3517">
        <f t="shared" si="90"/>
        <v>1</v>
      </c>
      <c r="L544" s="667"/>
      <c r="M544" s="3517">
        <f t="shared" si="91"/>
        <v>1</v>
      </c>
      <c r="N544" s="667"/>
      <c r="O544" s="3517">
        <f t="shared" si="92"/>
        <v>1</v>
      </c>
      <c r="P544" s="667"/>
      <c r="Q544" s="3517">
        <f t="shared" si="93"/>
        <v>0</v>
      </c>
      <c r="R544" s="3518">
        <f t="shared" si="94"/>
        <v>0</v>
      </c>
      <c r="S544" s="955">
        <f t="shared" si="85"/>
        <v>0</v>
      </c>
    </row>
    <row r="545" spans="1:19">
      <c r="A545" s="3520"/>
      <c r="B545" s="54"/>
      <c r="C545" s="3517">
        <f t="shared" si="86"/>
        <v>1</v>
      </c>
      <c r="D545" s="2806"/>
      <c r="E545" s="3517">
        <f t="shared" si="87"/>
        <v>1</v>
      </c>
      <c r="F545" s="667"/>
      <c r="G545" s="3517">
        <f t="shared" si="88"/>
        <v>1</v>
      </c>
      <c r="H545" s="667"/>
      <c r="I545" s="3517">
        <f t="shared" si="89"/>
        <v>1</v>
      </c>
      <c r="J545" s="667"/>
      <c r="K545" s="3517">
        <f t="shared" si="90"/>
        <v>1</v>
      </c>
      <c r="L545" s="667"/>
      <c r="M545" s="3517">
        <f t="shared" si="91"/>
        <v>1</v>
      </c>
      <c r="N545" s="667"/>
      <c r="O545" s="3517">
        <f t="shared" si="92"/>
        <v>1</v>
      </c>
      <c r="P545" s="667"/>
      <c r="Q545" s="3517">
        <f t="shared" si="93"/>
        <v>0</v>
      </c>
      <c r="R545" s="3518">
        <f t="shared" si="94"/>
        <v>0</v>
      </c>
      <c r="S545" s="955">
        <f t="shared" si="85"/>
        <v>0</v>
      </c>
    </row>
    <row r="546" spans="1:19">
      <c r="A546" s="3520"/>
      <c r="B546" s="54"/>
      <c r="C546" s="3517">
        <f t="shared" si="86"/>
        <v>1</v>
      </c>
      <c r="D546" s="2806"/>
      <c r="E546" s="3517">
        <f t="shared" si="87"/>
        <v>1</v>
      </c>
      <c r="F546" s="667"/>
      <c r="G546" s="3517">
        <f t="shared" si="88"/>
        <v>1</v>
      </c>
      <c r="H546" s="667"/>
      <c r="I546" s="3517">
        <f t="shared" si="89"/>
        <v>1</v>
      </c>
      <c r="J546" s="667"/>
      <c r="K546" s="3517">
        <f t="shared" si="90"/>
        <v>1</v>
      </c>
      <c r="L546" s="667"/>
      <c r="M546" s="3517">
        <f t="shared" si="91"/>
        <v>1</v>
      </c>
      <c r="N546" s="667"/>
      <c r="O546" s="3517">
        <f t="shared" si="92"/>
        <v>1</v>
      </c>
      <c r="P546" s="667"/>
      <c r="Q546" s="3517">
        <f t="shared" si="93"/>
        <v>0</v>
      </c>
      <c r="R546" s="3518">
        <f t="shared" si="94"/>
        <v>0</v>
      </c>
      <c r="S546" s="955">
        <f t="shared" si="85"/>
        <v>0</v>
      </c>
    </row>
    <row r="547" spans="1:19">
      <c r="A547" s="3520"/>
      <c r="B547" s="54"/>
      <c r="C547" s="3517">
        <f t="shared" si="86"/>
        <v>1</v>
      </c>
      <c r="D547" s="2806"/>
      <c r="E547" s="3517">
        <f t="shared" si="87"/>
        <v>1</v>
      </c>
      <c r="F547" s="667"/>
      <c r="G547" s="3517">
        <f t="shared" si="88"/>
        <v>1</v>
      </c>
      <c r="H547" s="667"/>
      <c r="I547" s="3517">
        <f t="shared" si="89"/>
        <v>1</v>
      </c>
      <c r="J547" s="667"/>
      <c r="K547" s="3517">
        <f t="shared" si="90"/>
        <v>1</v>
      </c>
      <c r="L547" s="667"/>
      <c r="M547" s="3517">
        <f t="shared" si="91"/>
        <v>1</v>
      </c>
      <c r="N547" s="667"/>
      <c r="O547" s="3517">
        <f t="shared" si="92"/>
        <v>1</v>
      </c>
      <c r="P547" s="667"/>
      <c r="Q547" s="3517">
        <f t="shared" si="93"/>
        <v>0</v>
      </c>
      <c r="R547" s="3518">
        <f t="shared" si="94"/>
        <v>0</v>
      </c>
      <c r="S547" s="955">
        <f t="shared" si="85"/>
        <v>0</v>
      </c>
    </row>
    <row r="548" spans="1:19">
      <c r="A548" s="3520"/>
      <c r="B548" s="54"/>
      <c r="C548" s="3517">
        <f t="shared" si="86"/>
        <v>1</v>
      </c>
      <c r="D548" s="2806"/>
      <c r="E548" s="3517">
        <f t="shared" si="87"/>
        <v>1</v>
      </c>
      <c r="F548" s="667"/>
      <c r="G548" s="3517">
        <f t="shared" si="88"/>
        <v>1</v>
      </c>
      <c r="H548" s="667"/>
      <c r="I548" s="3517">
        <f t="shared" si="89"/>
        <v>1</v>
      </c>
      <c r="J548" s="667"/>
      <c r="K548" s="3517">
        <f t="shared" si="90"/>
        <v>1</v>
      </c>
      <c r="L548" s="667"/>
      <c r="M548" s="3517">
        <f t="shared" si="91"/>
        <v>1</v>
      </c>
      <c r="N548" s="667"/>
      <c r="O548" s="3517">
        <f t="shared" si="92"/>
        <v>1</v>
      </c>
      <c r="P548" s="667"/>
      <c r="Q548" s="3517">
        <f t="shared" si="93"/>
        <v>0</v>
      </c>
      <c r="R548" s="3518">
        <f t="shared" si="94"/>
        <v>0</v>
      </c>
      <c r="S548" s="955">
        <f t="shared" si="85"/>
        <v>0</v>
      </c>
    </row>
    <row r="549" spans="1:19">
      <c r="A549" s="3520"/>
      <c r="B549" s="54"/>
      <c r="C549" s="3517">
        <f t="shared" si="86"/>
        <v>1</v>
      </c>
      <c r="D549" s="2806"/>
      <c r="E549" s="3517">
        <f t="shared" si="87"/>
        <v>1</v>
      </c>
      <c r="F549" s="667"/>
      <c r="G549" s="3517">
        <f t="shared" si="88"/>
        <v>1</v>
      </c>
      <c r="H549" s="667"/>
      <c r="I549" s="3517">
        <f t="shared" si="89"/>
        <v>1</v>
      </c>
      <c r="J549" s="667"/>
      <c r="K549" s="3517">
        <f t="shared" si="90"/>
        <v>1</v>
      </c>
      <c r="L549" s="667"/>
      <c r="M549" s="3517">
        <f t="shared" si="91"/>
        <v>1</v>
      </c>
      <c r="N549" s="667"/>
      <c r="O549" s="3517">
        <f t="shared" si="92"/>
        <v>1</v>
      </c>
      <c r="P549" s="667"/>
      <c r="Q549" s="3517">
        <f t="shared" si="93"/>
        <v>0</v>
      </c>
      <c r="R549" s="3518">
        <f t="shared" si="94"/>
        <v>0</v>
      </c>
      <c r="S549" s="955">
        <f t="shared" si="85"/>
        <v>0</v>
      </c>
    </row>
    <row r="550" spans="1:19">
      <c r="A550" s="3520"/>
      <c r="B550" s="54"/>
      <c r="C550" s="3517">
        <f t="shared" si="86"/>
        <v>1</v>
      </c>
      <c r="D550" s="2806"/>
      <c r="E550" s="3517">
        <f t="shared" si="87"/>
        <v>1</v>
      </c>
      <c r="F550" s="667"/>
      <c r="G550" s="3517">
        <f t="shared" si="88"/>
        <v>1</v>
      </c>
      <c r="H550" s="667"/>
      <c r="I550" s="3517">
        <f t="shared" si="89"/>
        <v>1</v>
      </c>
      <c r="J550" s="667"/>
      <c r="K550" s="3517">
        <f t="shared" si="90"/>
        <v>1</v>
      </c>
      <c r="L550" s="667"/>
      <c r="M550" s="3517">
        <f t="shared" si="91"/>
        <v>1</v>
      </c>
      <c r="N550" s="667"/>
      <c r="O550" s="3517">
        <f t="shared" si="92"/>
        <v>1</v>
      </c>
      <c r="P550" s="667"/>
      <c r="Q550" s="3517">
        <f t="shared" si="93"/>
        <v>0</v>
      </c>
      <c r="R550" s="3518">
        <f t="shared" si="94"/>
        <v>0</v>
      </c>
      <c r="S550" s="955">
        <f t="shared" si="85"/>
        <v>0</v>
      </c>
    </row>
    <row r="551" spans="1:19">
      <c r="A551" s="3520"/>
      <c r="B551" s="54"/>
      <c r="C551" s="3517">
        <f t="shared" si="86"/>
        <v>1</v>
      </c>
      <c r="D551" s="2806"/>
      <c r="E551" s="3517">
        <f t="shared" si="87"/>
        <v>1</v>
      </c>
      <c r="F551" s="667"/>
      <c r="G551" s="3517">
        <f t="shared" si="88"/>
        <v>1</v>
      </c>
      <c r="H551" s="667"/>
      <c r="I551" s="3517">
        <f t="shared" si="89"/>
        <v>1</v>
      </c>
      <c r="J551" s="667"/>
      <c r="K551" s="3517">
        <f t="shared" si="90"/>
        <v>1</v>
      </c>
      <c r="L551" s="667"/>
      <c r="M551" s="3517">
        <f t="shared" si="91"/>
        <v>1</v>
      </c>
      <c r="N551" s="667"/>
      <c r="O551" s="3517">
        <f t="shared" si="92"/>
        <v>1</v>
      </c>
      <c r="P551" s="667"/>
      <c r="Q551" s="3517">
        <f t="shared" si="93"/>
        <v>0</v>
      </c>
      <c r="R551" s="3518">
        <f t="shared" si="94"/>
        <v>0</v>
      </c>
      <c r="S551" s="955">
        <f t="shared" si="85"/>
        <v>0</v>
      </c>
    </row>
    <row r="552" spans="1:19">
      <c r="A552" s="3520"/>
      <c r="B552" s="54"/>
      <c r="C552" s="3517">
        <f t="shared" si="86"/>
        <v>1</v>
      </c>
      <c r="D552" s="2806"/>
      <c r="E552" s="3517">
        <f t="shared" si="87"/>
        <v>1</v>
      </c>
      <c r="F552" s="667"/>
      <c r="G552" s="3517">
        <f t="shared" si="88"/>
        <v>1</v>
      </c>
      <c r="H552" s="667"/>
      <c r="I552" s="3517">
        <f t="shared" si="89"/>
        <v>1</v>
      </c>
      <c r="J552" s="667"/>
      <c r="K552" s="3517">
        <f t="shared" si="90"/>
        <v>1</v>
      </c>
      <c r="L552" s="667"/>
      <c r="M552" s="3517">
        <f t="shared" si="91"/>
        <v>1</v>
      </c>
      <c r="N552" s="667"/>
      <c r="O552" s="3517">
        <f t="shared" si="92"/>
        <v>1</v>
      </c>
      <c r="P552" s="667"/>
      <c r="Q552" s="3517">
        <f t="shared" si="93"/>
        <v>0</v>
      </c>
      <c r="R552" s="3518">
        <f t="shared" si="94"/>
        <v>0</v>
      </c>
      <c r="S552" s="955">
        <f t="shared" si="85"/>
        <v>0</v>
      </c>
    </row>
    <row r="553" spans="1:19">
      <c r="A553" s="3520"/>
      <c r="B553" s="54"/>
      <c r="C553" s="3517">
        <f t="shared" si="86"/>
        <v>1</v>
      </c>
      <c r="D553" s="2806"/>
      <c r="E553" s="3517">
        <f t="shared" si="87"/>
        <v>1</v>
      </c>
      <c r="F553" s="667"/>
      <c r="G553" s="3517">
        <f t="shared" si="88"/>
        <v>1</v>
      </c>
      <c r="H553" s="667"/>
      <c r="I553" s="3517">
        <f t="shared" si="89"/>
        <v>1</v>
      </c>
      <c r="J553" s="667"/>
      <c r="K553" s="3517">
        <f t="shared" si="90"/>
        <v>1</v>
      </c>
      <c r="L553" s="667"/>
      <c r="M553" s="3517">
        <f t="shared" si="91"/>
        <v>1</v>
      </c>
      <c r="N553" s="667"/>
      <c r="O553" s="3517">
        <f t="shared" si="92"/>
        <v>1</v>
      </c>
      <c r="P553" s="667"/>
      <c r="Q553" s="3517">
        <f t="shared" si="93"/>
        <v>0</v>
      </c>
      <c r="R553" s="3518">
        <f t="shared" si="94"/>
        <v>0</v>
      </c>
      <c r="S553" s="955">
        <f t="shared" si="85"/>
        <v>0</v>
      </c>
    </row>
    <row r="554" spans="1:19">
      <c r="A554" s="3520"/>
      <c r="B554" s="54"/>
      <c r="C554" s="3517">
        <f t="shared" si="86"/>
        <v>1</v>
      </c>
      <c r="D554" s="2806"/>
      <c r="E554" s="3517">
        <f t="shared" si="87"/>
        <v>1</v>
      </c>
      <c r="F554" s="667"/>
      <c r="G554" s="3517">
        <f t="shared" si="88"/>
        <v>1</v>
      </c>
      <c r="H554" s="667"/>
      <c r="I554" s="3517">
        <f t="shared" si="89"/>
        <v>1</v>
      </c>
      <c r="J554" s="667"/>
      <c r="K554" s="3517">
        <f t="shared" si="90"/>
        <v>1</v>
      </c>
      <c r="L554" s="667"/>
      <c r="M554" s="3517">
        <f t="shared" si="91"/>
        <v>1</v>
      </c>
      <c r="N554" s="667"/>
      <c r="O554" s="3517">
        <f t="shared" si="92"/>
        <v>1</v>
      </c>
      <c r="P554" s="667"/>
      <c r="Q554" s="3517">
        <f t="shared" si="93"/>
        <v>0</v>
      </c>
      <c r="R554" s="3518">
        <f t="shared" si="94"/>
        <v>0</v>
      </c>
      <c r="S554" s="955">
        <f t="shared" si="85"/>
        <v>0</v>
      </c>
    </row>
    <row r="555" spans="1:19">
      <c r="A555" s="3520"/>
      <c r="B555" s="54"/>
      <c r="C555" s="3517">
        <f t="shared" si="86"/>
        <v>1</v>
      </c>
      <c r="D555" s="2806"/>
      <c r="E555" s="3517">
        <f t="shared" si="87"/>
        <v>1</v>
      </c>
      <c r="F555" s="667"/>
      <c r="G555" s="3517">
        <f t="shared" si="88"/>
        <v>1</v>
      </c>
      <c r="H555" s="667"/>
      <c r="I555" s="3517">
        <f t="shared" si="89"/>
        <v>1</v>
      </c>
      <c r="J555" s="667"/>
      <c r="K555" s="3517">
        <f t="shared" si="90"/>
        <v>1</v>
      </c>
      <c r="L555" s="667"/>
      <c r="M555" s="3517">
        <f t="shared" si="91"/>
        <v>1</v>
      </c>
      <c r="N555" s="667"/>
      <c r="O555" s="3517">
        <f t="shared" si="92"/>
        <v>1</v>
      </c>
      <c r="P555" s="667"/>
      <c r="Q555" s="3517">
        <f t="shared" si="93"/>
        <v>0</v>
      </c>
      <c r="R555" s="3518">
        <f t="shared" si="94"/>
        <v>0</v>
      </c>
      <c r="S555" s="955">
        <f t="shared" si="85"/>
        <v>0</v>
      </c>
    </row>
    <row r="556" spans="1:19">
      <c r="A556" s="3520"/>
      <c r="B556" s="54"/>
      <c r="C556" s="3517">
        <f t="shared" si="86"/>
        <v>1</v>
      </c>
      <c r="D556" s="2806"/>
      <c r="E556" s="3517">
        <f t="shared" si="87"/>
        <v>1</v>
      </c>
      <c r="F556" s="667"/>
      <c r="G556" s="3517">
        <f t="shared" si="88"/>
        <v>1</v>
      </c>
      <c r="H556" s="667"/>
      <c r="I556" s="3517">
        <f t="shared" si="89"/>
        <v>1</v>
      </c>
      <c r="J556" s="667"/>
      <c r="K556" s="3517">
        <f t="shared" si="90"/>
        <v>1</v>
      </c>
      <c r="L556" s="667"/>
      <c r="M556" s="3517">
        <f t="shared" si="91"/>
        <v>1</v>
      </c>
      <c r="N556" s="667"/>
      <c r="O556" s="3517">
        <f t="shared" si="92"/>
        <v>1</v>
      </c>
      <c r="P556" s="667"/>
      <c r="Q556" s="3517">
        <f t="shared" si="93"/>
        <v>0</v>
      </c>
      <c r="R556" s="3518">
        <f t="shared" si="94"/>
        <v>0</v>
      </c>
      <c r="S556" s="955">
        <f t="shared" si="85"/>
        <v>0</v>
      </c>
    </row>
    <row r="557" spans="1:19">
      <c r="A557" s="3520"/>
      <c r="B557" s="54"/>
      <c r="C557" s="3517">
        <f t="shared" si="86"/>
        <v>1</v>
      </c>
      <c r="D557" s="2806"/>
      <c r="E557" s="3517">
        <f t="shared" si="87"/>
        <v>1</v>
      </c>
      <c r="F557" s="667"/>
      <c r="G557" s="3517">
        <f t="shared" si="88"/>
        <v>1</v>
      </c>
      <c r="H557" s="667"/>
      <c r="I557" s="3517">
        <f t="shared" si="89"/>
        <v>1</v>
      </c>
      <c r="J557" s="667"/>
      <c r="K557" s="3517">
        <f t="shared" si="90"/>
        <v>1</v>
      </c>
      <c r="L557" s="667"/>
      <c r="M557" s="3517">
        <f t="shared" si="91"/>
        <v>1</v>
      </c>
      <c r="N557" s="667"/>
      <c r="O557" s="3517">
        <f t="shared" si="92"/>
        <v>1</v>
      </c>
      <c r="P557" s="667"/>
      <c r="Q557" s="3517">
        <f t="shared" si="93"/>
        <v>0</v>
      </c>
      <c r="R557" s="3518">
        <f t="shared" si="94"/>
        <v>0</v>
      </c>
      <c r="S557" s="955">
        <f t="shared" si="85"/>
        <v>0</v>
      </c>
    </row>
    <row r="558" spans="1:19">
      <c r="A558" s="3520"/>
      <c r="B558" s="54"/>
      <c r="C558" s="3517">
        <f t="shared" si="86"/>
        <v>1</v>
      </c>
      <c r="D558" s="2806"/>
      <c r="E558" s="3517">
        <f t="shared" si="87"/>
        <v>1</v>
      </c>
      <c r="F558" s="667"/>
      <c r="G558" s="3517">
        <f t="shared" si="88"/>
        <v>1</v>
      </c>
      <c r="H558" s="667"/>
      <c r="I558" s="3517">
        <f t="shared" si="89"/>
        <v>1</v>
      </c>
      <c r="J558" s="667"/>
      <c r="K558" s="3517">
        <f t="shared" si="90"/>
        <v>1</v>
      </c>
      <c r="L558" s="667"/>
      <c r="M558" s="3517">
        <f t="shared" si="91"/>
        <v>1</v>
      </c>
      <c r="N558" s="667"/>
      <c r="O558" s="3517">
        <f t="shared" si="92"/>
        <v>1</v>
      </c>
      <c r="P558" s="667"/>
      <c r="Q558" s="3517">
        <f t="shared" si="93"/>
        <v>0</v>
      </c>
      <c r="R558" s="3518">
        <f t="shared" si="94"/>
        <v>0</v>
      </c>
      <c r="S558" s="955">
        <f t="shared" si="85"/>
        <v>0</v>
      </c>
    </row>
    <row r="559" spans="1:19">
      <c r="A559" s="3520"/>
      <c r="B559" s="54"/>
      <c r="C559" s="3517">
        <f t="shared" si="86"/>
        <v>1</v>
      </c>
      <c r="D559" s="2806"/>
      <c r="E559" s="3517">
        <f t="shared" si="87"/>
        <v>1</v>
      </c>
      <c r="F559" s="667"/>
      <c r="G559" s="3517">
        <f t="shared" si="88"/>
        <v>1</v>
      </c>
      <c r="H559" s="667"/>
      <c r="I559" s="3517">
        <f t="shared" si="89"/>
        <v>1</v>
      </c>
      <c r="J559" s="667"/>
      <c r="K559" s="3517">
        <f t="shared" si="90"/>
        <v>1</v>
      </c>
      <c r="L559" s="667"/>
      <c r="M559" s="3517">
        <f t="shared" si="91"/>
        <v>1</v>
      </c>
      <c r="N559" s="667"/>
      <c r="O559" s="3517">
        <f t="shared" si="92"/>
        <v>1</v>
      </c>
      <c r="P559" s="667"/>
      <c r="Q559" s="3517">
        <f t="shared" si="93"/>
        <v>0</v>
      </c>
      <c r="R559" s="3518">
        <f t="shared" si="94"/>
        <v>0</v>
      </c>
      <c r="S559" s="955">
        <f t="shared" si="85"/>
        <v>0</v>
      </c>
    </row>
    <row r="560" spans="1:19">
      <c r="A560" s="3520"/>
      <c r="B560" s="54"/>
      <c r="C560" s="3517">
        <f t="shared" si="86"/>
        <v>1</v>
      </c>
      <c r="D560" s="2806"/>
      <c r="E560" s="3517">
        <f t="shared" si="87"/>
        <v>1</v>
      </c>
      <c r="F560" s="667"/>
      <c r="G560" s="3517">
        <f t="shared" si="88"/>
        <v>1</v>
      </c>
      <c r="H560" s="667"/>
      <c r="I560" s="3517">
        <f t="shared" si="89"/>
        <v>1</v>
      </c>
      <c r="J560" s="667"/>
      <c r="K560" s="3517">
        <f t="shared" si="90"/>
        <v>1</v>
      </c>
      <c r="L560" s="667"/>
      <c r="M560" s="3517">
        <f t="shared" si="91"/>
        <v>1</v>
      </c>
      <c r="N560" s="667"/>
      <c r="O560" s="3517">
        <f t="shared" si="92"/>
        <v>1</v>
      </c>
      <c r="P560" s="667"/>
      <c r="Q560" s="3517">
        <f t="shared" si="93"/>
        <v>0</v>
      </c>
      <c r="R560" s="3518">
        <f t="shared" si="94"/>
        <v>0</v>
      </c>
      <c r="S560" s="955">
        <f t="shared" si="85"/>
        <v>0</v>
      </c>
    </row>
    <row r="561" spans="1:19">
      <c r="A561" s="3520"/>
      <c r="B561" s="54"/>
      <c r="C561" s="3517">
        <f t="shared" si="86"/>
        <v>1</v>
      </c>
      <c r="D561" s="2806"/>
      <c r="E561" s="3517">
        <f t="shared" si="87"/>
        <v>1</v>
      </c>
      <c r="F561" s="667"/>
      <c r="G561" s="3517">
        <f t="shared" si="88"/>
        <v>1</v>
      </c>
      <c r="H561" s="667"/>
      <c r="I561" s="3517">
        <f t="shared" si="89"/>
        <v>1</v>
      </c>
      <c r="J561" s="667"/>
      <c r="K561" s="3517">
        <f t="shared" si="90"/>
        <v>1</v>
      </c>
      <c r="L561" s="667"/>
      <c r="M561" s="3517">
        <f t="shared" si="91"/>
        <v>1</v>
      </c>
      <c r="N561" s="667"/>
      <c r="O561" s="3517">
        <f t="shared" si="92"/>
        <v>1</v>
      </c>
      <c r="P561" s="667"/>
      <c r="Q561" s="3517">
        <f t="shared" si="93"/>
        <v>0</v>
      </c>
      <c r="R561" s="3518">
        <f t="shared" si="94"/>
        <v>0</v>
      </c>
      <c r="S561" s="955">
        <f t="shared" si="85"/>
        <v>0</v>
      </c>
    </row>
    <row r="562" spans="1:19">
      <c r="A562" s="3520"/>
      <c r="B562" s="54"/>
      <c r="C562" s="3517">
        <f t="shared" si="86"/>
        <v>1</v>
      </c>
      <c r="D562" s="2806"/>
      <c r="E562" s="3517">
        <f t="shared" si="87"/>
        <v>1</v>
      </c>
      <c r="F562" s="667"/>
      <c r="G562" s="3517">
        <f t="shared" si="88"/>
        <v>1</v>
      </c>
      <c r="H562" s="667"/>
      <c r="I562" s="3517">
        <f t="shared" si="89"/>
        <v>1</v>
      </c>
      <c r="J562" s="667"/>
      <c r="K562" s="3517">
        <f t="shared" si="90"/>
        <v>1</v>
      </c>
      <c r="L562" s="667"/>
      <c r="M562" s="3517">
        <f t="shared" si="91"/>
        <v>1</v>
      </c>
      <c r="N562" s="667"/>
      <c r="O562" s="3517">
        <f t="shared" si="92"/>
        <v>1</v>
      </c>
      <c r="P562" s="667"/>
      <c r="Q562" s="3517">
        <f t="shared" si="93"/>
        <v>0</v>
      </c>
      <c r="R562" s="3518">
        <f t="shared" si="94"/>
        <v>0</v>
      </c>
      <c r="S562" s="955">
        <f t="shared" si="85"/>
        <v>0</v>
      </c>
    </row>
    <row r="563" spans="1:19">
      <c r="A563" s="3520"/>
      <c r="B563" s="54"/>
      <c r="C563" s="3517">
        <f t="shared" si="86"/>
        <v>1</v>
      </c>
      <c r="D563" s="2806"/>
      <c r="E563" s="3517">
        <f t="shared" si="87"/>
        <v>1</v>
      </c>
      <c r="F563" s="667"/>
      <c r="G563" s="3517">
        <f t="shared" si="88"/>
        <v>1</v>
      </c>
      <c r="H563" s="667"/>
      <c r="I563" s="3517">
        <f t="shared" si="89"/>
        <v>1</v>
      </c>
      <c r="J563" s="667"/>
      <c r="K563" s="3517">
        <f t="shared" si="90"/>
        <v>1</v>
      </c>
      <c r="L563" s="667"/>
      <c r="M563" s="3517">
        <f t="shared" si="91"/>
        <v>1</v>
      </c>
      <c r="N563" s="667"/>
      <c r="O563" s="3517">
        <f t="shared" si="92"/>
        <v>1</v>
      </c>
      <c r="P563" s="667"/>
      <c r="Q563" s="3517">
        <f t="shared" si="93"/>
        <v>0</v>
      </c>
      <c r="R563" s="3518">
        <f t="shared" si="94"/>
        <v>0</v>
      </c>
      <c r="S563" s="955">
        <f t="shared" si="85"/>
        <v>0</v>
      </c>
    </row>
    <row r="564" spans="1:19">
      <c r="A564" s="3520"/>
      <c r="B564" s="54"/>
      <c r="C564" s="3517">
        <f t="shared" si="86"/>
        <v>1</v>
      </c>
      <c r="D564" s="2806"/>
      <c r="E564" s="3517">
        <f t="shared" si="87"/>
        <v>1</v>
      </c>
      <c r="F564" s="667"/>
      <c r="G564" s="3517">
        <f t="shared" si="88"/>
        <v>1</v>
      </c>
      <c r="H564" s="667"/>
      <c r="I564" s="3517">
        <f t="shared" si="89"/>
        <v>1</v>
      </c>
      <c r="J564" s="667"/>
      <c r="K564" s="3517">
        <f t="shared" si="90"/>
        <v>1</v>
      </c>
      <c r="L564" s="667"/>
      <c r="M564" s="3517">
        <f t="shared" si="91"/>
        <v>1</v>
      </c>
      <c r="N564" s="667"/>
      <c r="O564" s="3517">
        <f t="shared" si="92"/>
        <v>1</v>
      </c>
      <c r="P564" s="667"/>
      <c r="Q564" s="3517">
        <f t="shared" si="93"/>
        <v>0</v>
      </c>
      <c r="R564" s="3518">
        <f t="shared" si="94"/>
        <v>0</v>
      </c>
      <c r="S564" s="955">
        <f t="shared" si="85"/>
        <v>0</v>
      </c>
    </row>
    <row r="565" spans="1:19">
      <c r="A565" s="3520"/>
      <c r="B565" s="54"/>
      <c r="C565" s="3517">
        <f t="shared" si="86"/>
        <v>1</v>
      </c>
      <c r="D565" s="2806"/>
      <c r="E565" s="3517">
        <f t="shared" si="87"/>
        <v>1</v>
      </c>
      <c r="F565" s="667"/>
      <c r="G565" s="3517">
        <f t="shared" si="88"/>
        <v>1</v>
      </c>
      <c r="H565" s="667"/>
      <c r="I565" s="3517">
        <f t="shared" si="89"/>
        <v>1</v>
      </c>
      <c r="J565" s="667"/>
      <c r="K565" s="3517">
        <f t="shared" si="90"/>
        <v>1</v>
      </c>
      <c r="L565" s="667"/>
      <c r="M565" s="3517">
        <f t="shared" si="91"/>
        <v>1</v>
      </c>
      <c r="N565" s="667"/>
      <c r="O565" s="3517">
        <f t="shared" si="92"/>
        <v>1</v>
      </c>
      <c r="P565" s="667"/>
      <c r="Q565" s="3517">
        <f t="shared" si="93"/>
        <v>0</v>
      </c>
      <c r="R565" s="3518">
        <f t="shared" si="94"/>
        <v>0</v>
      </c>
      <c r="S565" s="955">
        <f t="shared" si="85"/>
        <v>0</v>
      </c>
    </row>
    <row r="566" spans="1:19">
      <c r="A566" s="3520"/>
      <c r="B566" s="54"/>
      <c r="C566" s="3517">
        <f t="shared" si="86"/>
        <v>1</v>
      </c>
      <c r="D566" s="2806"/>
      <c r="E566" s="3517">
        <f t="shared" si="87"/>
        <v>1</v>
      </c>
      <c r="F566" s="667"/>
      <c r="G566" s="3517">
        <f t="shared" si="88"/>
        <v>1</v>
      </c>
      <c r="H566" s="667"/>
      <c r="I566" s="3517">
        <f t="shared" si="89"/>
        <v>1</v>
      </c>
      <c r="J566" s="667"/>
      <c r="K566" s="3517">
        <f t="shared" si="90"/>
        <v>1</v>
      </c>
      <c r="L566" s="667"/>
      <c r="M566" s="3517">
        <f t="shared" si="91"/>
        <v>1</v>
      </c>
      <c r="N566" s="667"/>
      <c r="O566" s="3517">
        <f t="shared" si="92"/>
        <v>1</v>
      </c>
      <c r="P566" s="667"/>
      <c r="Q566" s="3517">
        <f t="shared" si="93"/>
        <v>0</v>
      </c>
      <c r="R566" s="3518">
        <f t="shared" si="94"/>
        <v>0</v>
      </c>
      <c r="S566" s="955">
        <f t="shared" si="85"/>
        <v>0</v>
      </c>
    </row>
    <row r="567" spans="1:19">
      <c r="A567" s="3520"/>
      <c r="B567" s="54"/>
      <c r="C567" s="3517">
        <f t="shared" si="86"/>
        <v>1</v>
      </c>
      <c r="D567" s="2806"/>
      <c r="E567" s="3517">
        <f t="shared" si="87"/>
        <v>1</v>
      </c>
      <c r="F567" s="667"/>
      <c r="G567" s="3517">
        <f t="shared" si="88"/>
        <v>1</v>
      </c>
      <c r="H567" s="667"/>
      <c r="I567" s="3517">
        <f t="shared" si="89"/>
        <v>1</v>
      </c>
      <c r="J567" s="667"/>
      <c r="K567" s="3517">
        <f t="shared" si="90"/>
        <v>1</v>
      </c>
      <c r="L567" s="667"/>
      <c r="M567" s="3517">
        <f t="shared" si="91"/>
        <v>1</v>
      </c>
      <c r="N567" s="667"/>
      <c r="O567" s="3517">
        <f t="shared" si="92"/>
        <v>1</v>
      </c>
      <c r="P567" s="667"/>
      <c r="Q567" s="3517">
        <f t="shared" si="93"/>
        <v>0</v>
      </c>
      <c r="R567" s="3518">
        <f t="shared" si="94"/>
        <v>0</v>
      </c>
      <c r="S567" s="955">
        <f t="shared" si="85"/>
        <v>0</v>
      </c>
    </row>
    <row r="568" spans="1:19">
      <c r="A568" s="3520"/>
      <c r="B568" s="54"/>
      <c r="C568" s="3517">
        <f t="shared" si="86"/>
        <v>1</v>
      </c>
      <c r="D568" s="2806"/>
      <c r="E568" s="3517">
        <f t="shared" si="87"/>
        <v>1</v>
      </c>
      <c r="F568" s="667"/>
      <c r="G568" s="3517">
        <f t="shared" si="88"/>
        <v>1</v>
      </c>
      <c r="H568" s="667"/>
      <c r="I568" s="3517">
        <f t="shared" si="89"/>
        <v>1</v>
      </c>
      <c r="J568" s="667"/>
      <c r="K568" s="3517">
        <f t="shared" si="90"/>
        <v>1</v>
      </c>
      <c r="L568" s="667"/>
      <c r="M568" s="3517">
        <f t="shared" si="91"/>
        <v>1</v>
      </c>
      <c r="N568" s="667"/>
      <c r="O568" s="3517">
        <f t="shared" si="92"/>
        <v>1</v>
      </c>
      <c r="P568" s="667"/>
      <c r="Q568" s="3517">
        <f t="shared" si="93"/>
        <v>0</v>
      </c>
      <c r="R568" s="3518">
        <f t="shared" si="94"/>
        <v>0</v>
      </c>
      <c r="S568" s="955">
        <f t="shared" si="85"/>
        <v>0</v>
      </c>
    </row>
    <row r="569" spans="1:19">
      <c r="A569" s="3520"/>
      <c r="B569" s="54"/>
      <c r="C569" s="3517">
        <f t="shared" si="86"/>
        <v>1</v>
      </c>
      <c r="D569" s="2806"/>
      <c r="E569" s="3517">
        <f t="shared" si="87"/>
        <v>1</v>
      </c>
      <c r="F569" s="667"/>
      <c r="G569" s="3517">
        <f t="shared" si="88"/>
        <v>1</v>
      </c>
      <c r="H569" s="667"/>
      <c r="I569" s="3517">
        <f t="shared" si="89"/>
        <v>1</v>
      </c>
      <c r="J569" s="667"/>
      <c r="K569" s="3517">
        <f t="shared" si="90"/>
        <v>1</v>
      </c>
      <c r="L569" s="667"/>
      <c r="M569" s="3517">
        <f t="shared" si="91"/>
        <v>1</v>
      </c>
      <c r="N569" s="667"/>
      <c r="O569" s="3517">
        <f t="shared" si="92"/>
        <v>1</v>
      </c>
      <c r="P569" s="667"/>
      <c r="Q569" s="3517">
        <f t="shared" si="93"/>
        <v>0</v>
      </c>
      <c r="R569" s="3518">
        <f t="shared" si="94"/>
        <v>0</v>
      </c>
      <c r="S569" s="955">
        <f t="shared" si="85"/>
        <v>0</v>
      </c>
    </row>
    <row r="570" spans="1:19">
      <c r="A570" s="3520"/>
      <c r="B570" s="54"/>
      <c r="C570" s="3517">
        <f t="shared" si="86"/>
        <v>1</v>
      </c>
      <c r="D570" s="2806"/>
      <c r="E570" s="3517">
        <f t="shared" si="87"/>
        <v>1</v>
      </c>
      <c r="F570" s="667"/>
      <c r="G570" s="3517">
        <f t="shared" si="88"/>
        <v>1</v>
      </c>
      <c r="H570" s="667"/>
      <c r="I570" s="3517">
        <f t="shared" si="89"/>
        <v>1</v>
      </c>
      <c r="J570" s="667"/>
      <c r="K570" s="3517">
        <f t="shared" si="90"/>
        <v>1</v>
      </c>
      <c r="L570" s="667"/>
      <c r="M570" s="3517">
        <f t="shared" si="91"/>
        <v>1</v>
      </c>
      <c r="N570" s="667"/>
      <c r="O570" s="3517">
        <f t="shared" si="92"/>
        <v>1</v>
      </c>
      <c r="P570" s="667"/>
      <c r="Q570" s="3517">
        <f t="shared" si="93"/>
        <v>0</v>
      </c>
      <c r="R570" s="3518">
        <f t="shared" si="94"/>
        <v>0</v>
      </c>
      <c r="S570" s="955">
        <f t="shared" si="85"/>
        <v>0</v>
      </c>
    </row>
    <row r="571" spans="1:19">
      <c r="A571" s="3520"/>
      <c r="B571" s="54"/>
      <c r="C571" s="3517">
        <f t="shared" si="86"/>
        <v>1</v>
      </c>
      <c r="D571" s="2806"/>
      <c r="E571" s="3517">
        <f t="shared" si="87"/>
        <v>1</v>
      </c>
      <c r="F571" s="667"/>
      <c r="G571" s="3517">
        <f t="shared" si="88"/>
        <v>1</v>
      </c>
      <c r="H571" s="667"/>
      <c r="I571" s="3517">
        <f t="shared" si="89"/>
        <v>1</v>
      </c>
      <c r="J571" s="667"/>
      <c r="K571" s="3517">
        <f t="shared" si="90"/>
        <v>1</v>
      </c>
      <c r="L571" s="667"/>
      <c r="M571" s="3517">
        <f t="shared" si="91"/>
        <v>1</v>
      </c>
      <c r="N571" s="667"/>
      <c r="O571" s="3517">
        <f t="shared" si="92"/>
        <v>1</v>
      </c>
      <c r="P571" s="667"/>
      <c r="Q571" s="3517">
        <f t="shared" si="93"/>
        <v>0</v>
      </c>
      <c r="R571" s="3518">
        <f t="shared" si="94"/>
        <v>0</v>
      </c>
      <c r="S571" s="955">
        <f t="shared" si="85"/>
        <v>0</v>
      </c>
    </row>
    <row r="572" spans="1:19">
      <c r="A572" s="3520"/>
      <c r="B572" s="54"/>
      <c r="C572" s="3517">
        <f t="shared" si="86"/>
        <v>1</v>
      </c>
      <c r="D572" s="2806"/>
      <c r="E572" s="3517">
        <f t="shared" si="87"/>
        <v>1</v>
      </c>
      <c r="F572" s="667"/>
      <c r="G572" s="3517">
        <f t="shared" si="88"/>
        <v>1</v>
      </c>
      <c r="H572" s="667"/>
      <c r="I572" s="3517">
        <f t="shared" si="89"/>
        <v>1</v>
      </c>
      <c r="J572" s="667"/>
      <c r="K572" s="3517">
        <f t="shared" si="90"/>
        <v>1</v>
      </c>
      <c r="L572" s="667"/>
      <c r="M572" s="3517">
        <f t="shared" si="91"/>
        <v>1</v>
      </c>
      <c r="N572" s="667"/>
      <c r="O572" s="3517">
        <f t="shared" si="92"/>
        <v>1</v>
      </c>
      <c r="P572" s="667"/>
      <c r="Q572" s="3517">
        <f t="shared" si="93"/>
        <v>0</v>
      </c>
      <c r="R572" s="3518">
        <f t="shared" si="94"/>
        <v>0</v>
      </c>
      <c r="S572" s="955">
        <f t="shared" si="85"/>
        <v>0</v>
      </c>
    </row>
    <row r="573" spans="1:19">
      <c r="A573" s="3520"/>
      <c r="B573" s="54"/>
      <c r="C573" s="3517">
        <f t="shared" si="86"/>
        <v>1</v>
      </c>
      <c r="D573" s="2806"/>
      <c r="E573" s="3517">
        <f t="shared" si="87"/>
        <v>1</v>
      </c>
      <c r="F573" s="667"/>
      <c r="G573" s="3517">
        <f t="shared" si="88"/>
        <v>1</v>
      </c>
      <c r="H573" s="667"/>
      <c r="I573" s="3517">
        <f t="shared" si="89"/>
        <v>1</v>
      </c>
      <c r="J573" s="667"/>
      <c r="K573" s="3517">
        <f t="shared" si="90"/>
        <v>1</v>
      </c>
      <c r="L573" s="667"/>
      <c r="M573" s="3517">
        <f t="shared" si="91"/>
        <v>1</v>
      </c>
      <c r="N573" s="667"/>
      <c r="O573" s="3517">
        <f t="shared" si="92"/>
        <v>1</v>
      </c>
      <c r="P573" s="667"/>
      <c r="Q573" s="3517">
        <f t="shared" si="93"/>
        <v>0</v>
      </c>
      <c r="R573" s="3518">
        <f t="shared" si="94"/>
        <v>0</v>
      </c>
      <c r="S573" s="955">
        <f t="shared" si="85"/>
        <v>0</v>
      </c>
    </row>
    <row r="574" spans="1:19">
      <c r="A574" s="3520"/>
      <c r="B574" s="54"/>
      <c r="C574" s="3517">
        <f t="shared" si="86"/>
        <v>1</v>
      </c>
      <c r="D574" s="2806"/>
      <c r="E574" s="3517">
        <f t="shared" si="87"/>
        <v>1</v>
      </c>
      <c r="F574" s="667"/>
      <c r="G574" s="3517">
        <f t="shared" si="88"/>
        <v>1</v>
      </c>
      <c r="H574" s="667"/>
      <c r="I574" s="3517">
        <f t="shared" si="89"/>
        <v>1</v>
      </c>
      <c r="J574" s="667"/>
      <c r="K574" s="3517">
        <f t="shared" si="90"/>
        <v>1</v>
      </c>
      <c r="L574" s="667"/>
      <c r="M574" s="3517">
        <f t="shared" si="91"/>
        <v>1</v>
      </c>
      <c r="N574" s="667"/>
      <c r="O574" s="3517">
        <f t="shared" si="92"/>
        <v>1</v>
      </c>
      <c r="P574" s="667"/>
      <c r="Q574" s="3517">
        <f t="shared" si="93"/>
        <v>0</v>
      </c>
      <c r="R574" s="3518">
        <f t="shared" si="94"/>
        <v>0</v>
      </c>
      <c r="S574" s="955">
        <f t="shared" si="85"/>
        <v>0</v>
      </c>
    </row>
    <row r="575" spans="1:19">
      <c r="A575" s="3520"/>
      <c r="B575" s="54"/>
      <c r="C575" s="3517">
        <f t="shared" si="86"/>
        <v>1</v>
      </c>
      <c r="D575" s="2806"/>
      <c r="E575" s="3517">
        <f t="shared" si="87"/>
        <v>1</v>
      </c>
      <c r="F575" s="667"/>
      <c r="G575" s="3517">
        <f t="shared" si="88"/>
        <v>1</v>
      </c>
      <c r="H575" s="667"/>
      <c r="I575" s="3517">
        <f t="shared" si="89"/>
        <v>1</v>
      </c>
      <c r="J575" s="667"/>
      <c r="K575" s="3517">
        <f t="shared" si="90"/>
        <v>1</v>
      </c>
      <c r="L575" s="667"/>
      <c r="M575" s="3517">
        <f t="shared" si="91"/>
        <v>1</v>
      </c>
      <c r="N575" s="667"/>
      <c r="O575" s="3517">
        <f t="shared" si="92"/>
        <v>1</v>
      </c>
      <c r="P575" s="667"/>
      <c r="Q575" s="3517">
        <f t="shared" si="93"/>
        <v>0</v>
      </c>
      <c r="R575" s="3518">
        <f t="shared" si="94"/>
        <v>0</v>
      </c>
      <c r="S575" s="955">
        <f t="shared" si="85"/>
        <v>0</v>
      </c>
    </row>
    <row r="576" spans="1:19">
      <c r="A576" s="3520"/>
      <c r="B576" s="54"/>
      <c r="C576" s="3517">
        <f t="shared" si="86"/>
        <v>1</v>
      </c>
      <c r="D576" s="2806"/>
      <c r="E576" s="3517">
        <f t="shared" si="87"/>
        <v>1</v>
      </c>
      <c r="F576" s="667"/>
      <c r="G576" s="3517">
        <f t="shared" si="88"/>
        <v>1</v>
      </c>
      <c r="H576" s="667"/>
      <c r="I576" s="3517">
        <f t="shared" si="89"/>
        <v>1</v>
      </c>
      <c r="J576" s="667"/>
      <c r="K576" s="3517">
        <f t="shared" si="90"/>
        <v>1</v>
      </c>
      <c r="L576" s="667"/>
      <c r="M576" s="3517">
        <f t="shared" si="91"/>
        <v>1</v>
      </c>
      <c r="N576" s="667"/>
      <c r="O576" s="3517">
        <f t="shared" si="92"/>
        <v>1</v>
      </c>
      <c r="P576" s="667"/>
      <c r="Q576" s="3517">
        <f t="shared" si="93"/>
        <v>0</v>
      </c>
      <c r="R576" s="3518">
        <f t="shared" si="94"/>
        <v>0</v>
      </c>
      <c r="S576" s="955">
        <f t="shared" si="85"/>
        <v>0</v>
      </c>
    </row>
    <row r="577" spans="1:19">
      <c r="A577" s="3520"/>
      <c r="B577" s="54"/>
      <c r="C577" s="3517">
        <f t="shared" si="86"/>
        <v>1</v>
      </c>
      <c r="D577" s="2806"/>
      <c r="E577" s="3517">
        <f t="shared" si="87"/>
        <v>1</v>
      </c>
      <c r="F577" s="667"/>
      <c r="G577" s="3517">
        <f t="shared" si="88"/>
        <v>1</v>
      </c>
      <c r="H577" s="667"/>
      <c r="I577" s="3517">
        <f t="shared" si="89"/>
        <v>1</v>
      </c>
      <c r="J577" s="667"/>
      <c r="K577" s="3517">
        <f t="shared" si="90"/>
        <v>1</v>
      </c>
      <c r="L577" s="667"/>
      <c r="M577" s="3517">
        <f t="shared" si="91"/>
        <v>1</v>
      </c>
      <c r="N577" s="667"/>
      <c r="O577" s="3517">
        <f t="shared" si="92"/>
        <v>1</v>
      </c>
      <c r="P577" s="667"/>
      <c r="Q577" s="3517">
        <f t="shared" si="93"/>
        <v>0</v>
      </c>
      <c r="R577" s="3518">
        <f t="shared" si="94"/>
        <v>0</v>
      </c>
      <c r="S577" s="955">
        <f t="shared" si="85"/>
        <v>0</v>
      </c>
    </row>
    <row r="578" spans="1:19">
      <c r="A578" s="3520"/>
      <c r="B578" s="54"/>
      <c r="C578" s="3517">
        <f t="shared" si="86"/>
        <v>1</v>
      </c>
      <c r="D578" s="2806"/>
      <c r="E578" s="3517">
        <f t="shared" si="87"/>
        <v>1</v>
      </c>
      <c r="F578" s="667"/>
      <c r="G578" s="3517">
        <f t="shared" si="88"/>
        <v>1</v>
      </c>
      <c r="H578" s="667"/>
      <c r="I578" s="3517">
        <f t="shared" si="89"/>
        <v>1</v>
      </c>
      <c r="J578" s="667"/>
      <c r="K578" s="3517">
        <f t="shared" si="90"/>
        <v>1</v>
      </c>
      <c r="L578" s="667"/>
      <c r="M578" s="3517">
        <f t="shared" si="91"/>
        <v>1</v>
      </c>
      <c r="N578" s="667"/>
      <c r="O578" s="3517">
        <f t="shared" si="92"/>
        <v>1</v>
      </c>
      <c r="P578" s="667"/>
      <c r="Q578" s="3517">
        <f t="shared" si="93"/>
        <v>0</v>
      </c>
      <c r="R578" s="3518">
        <f t="shared" si="94"/>
        <v>0</v>
      </c>
      <c r="S578" s="955">
        <f t="shared" si="85"/>
        <v>0</v>
      </c>
    </row>
    <row r="579" spans="1:19">
      <c r="A579" s="3520"/>
      <c r="B579" s="54"/>
      <c r="C579" s="3517">
        <f t="shared" si="86"/>
        <v>1</v>
      </c>
      <c r="D579" s="2806"/>
      <c r="E579" s="3517">
        <f t="shared" si="87"/>
        <v>1</v>
      </c>
      <c r="F579" s="667"/>
      <c r="G579" s="3517">
        <f t="shared" si="88"/>
        <v>1</v>
      </c>
      <c r="H579" s="667"/>
      <c r="I579" s="3517">
        <f t="shared" si="89"/>
        <v>1</v>
      </c>
      <c r="J579" s="667"/>
      <c r="K579" s="3517">
        <f t="shared" si="90"/>
        <v>1</v>
      </c>
      <c r="L579" s="667"/>
      <c r="M579" s="3517">
        <f t="shared" si="91"/>
        <v>1</v>
      </c>
      <c r="N579" s="667"/>
      <c r="O579" s="3517">
        <f t="shared" si="92"/>
        <v>1</v>
      </c>
      <c r="P579" s="667"/>
      <c r="Q579" s="3517">
        <f t="shared" si="93"/>
        <v>0</v>
      </c>
      <c r="R579" s="3518">
        <f t="shared" si="94"/>
        <v>0</v>
      </c>
      <c r="S579" s="955">
        <f t="shared" si="85"/>
        <v>0</v>
      </c>
    </row>
    <row r="580" spans="1:19">
      <c r="A580" s="3520"/>
      <c r="B580" s="54"/>
      <c r="C580" s="3517">
        <f t="shared" si="86"/>
        <v>1</v>
      </c>
      <c r="D580" s="2806"/>
      <c r="E580" s="3517">
        <f t="shared" si="87"/>
        <v>1</v>
      </c>
      <c r="F580" s="667"/>
      <c r="G580" s="3517">
        <f t="shared" si="88"/>
        <v>1</v>
      </c>
      <c r="H580" s="667"/>
      <c r="I580" s="3517">
        <f t="shared" si="89"/>
        <v>1</v>
      </c>
      <c r="J580" s="667"/>
      <c r="K580" s="3517">
        <f t="shared" si="90"/>
        <v>1</v>
      </c>
      <c r="L580" s="667"/>
      <c r="M580" s="3517">
        <f t="shared" si="91"/>
        <v>1</v>
      </c>
      <c r="N580" s="667"/>
      <c r="O580" s="3517">
        <f t="shared" si="92"/>
        <v>1</v>
      </c>
      <c r="P580" s="667"/>
      <c r="Q580" s="3517">
        <f t="shared" si="93"/>
        <v>0</v>
      </c>
      <c r="R580" s="3518">
        <f t="shared" si="94"/>
        <v>0</v>
      </c>
      <c r="S580" s="955">
        <f t="shared" si="85"/>
        <v>0</v>
      </c>
    </row>
    <row r="581" spans="1:19">
      <c r="A581" s="3520"/>
      <c r="B581" s="54"/>
      <c r="C581" s="3517">
        <f t="shared" si="86"/>
        <v>1</v>
      </c>
      <c r="D581" s="2806"/>
      <c r="E581" s="3517">
        <f t="shared" si="87"/>
        <v>1</v>
      </c>
      <c r="F581" s="667"/>
      <c r="G581" s="3517">
        <f t="shared" si="88"/>
        <v>1</v>
      </c>
      <c r="H581" s="667"/>
      <c r="I581" s="3517">
        <f t="shared" si="89"/>
        <v>1</v>
      </c>
      <c r="J581" s="667"/>
      <c r="K581" s="3517">
        <f t="shared" si="90"/>
        <v>1</v>
      </c>
      <c r="L581" s="667"/>
      <c r="M581" s="3517">
        <f t="shared" si="91"/>
        <v>1</v>
      </c>
      <c r="N581" s="667"/>
      <c r="O581" s="3517">
        <f t="shared" si="92"/>
        <v>1</v>
      </c>
      <c r="P581" s="667"/>
      <c r="Q581" s="3517">
        <f t="shared" si="93"/>
        <v>0</v>
      </c>
      <c r="R581" s="3518">
        <f t="shared" si="94"/>
        <v>0</v>
      </c>
      <c r="S581" s="955">
        <f t="shared" si="85"/>
        <v>0</v>
      </c>
    </row>
    <row r="582" spans="1:19">
      <c r="A582" s="3520"/>
      <c r="B582" s="54"/>
      <c r="C582" s="3517">
        <f t="shared" si="86"/>
        <v>1</v>
      </c>
      <c r="D582" s="2806"/>
      <c r="E582" s="3517">
        <f t="shared" si="87"/>
        <v>1</v>
      </c>
      <c r="F582" s="667"/>
      <c r="G582" s="3517">
        <f t="shared" si="88"/>
        <v>1</v>
      </c>
      <c r="H582" s="667"/>
      <c r="I582" s="3517">
        <f t="shared" si="89"/>
        <v>1</v>
      </c>
      <c r="J582" s="667"/>
      <c r="K582" s="3517">
        <f t="shared" si="90"/>
        <v>1</v>
      </c>
      <c r="L582" s="667"/>
      <c r="M582" s="3517">
        <f t="shared" si="91"/>
        <v>1</v>
      </c>
      <c r="N582" s="667"/>
      <c r="O582" s="3517">
        <f t="shared" si="92"/>
        <v>1</v>
      </c>
      <c r="P582" s="667"/>
      <c r="Q582" s="3517">
        <f t="shared" si="93"/>
        <v>0</v>
      </c>
      <c r="R582" s="3518">
        <f t="shared" si="94"/>
        <v>0</v>
      </c>
      <c r="S582" s="955">
        <f t="shared" si="85"/>
        <v>0</v>
      </c>
    </row>
    <row r="583" spans="1:19">
      <c r="A583" s="3520"/>
      <c r="B583" s="54"/>
      <c r="C583" s="3517">
        <f t="shared" si="86"/>
        <v>1</v>
      </c>
      <c r="D583" s="2806"/>
      <c r="E583" s="3517">
        <f t="shared" si="87"/>
        <v>1</v>
      </c>
      <c r="F583" s="667"/>
      <c r="G583" s="3517">
        <f t="shared" si="88"/>
        <v>1</v>
      </c>
      <c r="H583" s="667"/>
      <c r="I583" s="3517">
        <f t="shared" si="89"/>
        <v>1</v>
      </c>
      <c r="J583" s="667"/>
      <c r="K583" s="3517">
        <f t="shared" si="90"/>
        <v>1</v>
      </c>
      <c r="L583" s="667"/>
      <c r="M583" s="3517">
        <f t="shared" si="91"/>
        <v>1</v>
      </c>
      <c r="N583" s="667"/>
      <c r="O583" s="3517">
        <f t="shared" si="92"/>
        <v>1</v>
      </c>
      <c r="P583" s="667"/>
      <c r="Q583" s="3517">
        <f t="shared" si="93"/>
        <v>0</v>
      </c>
      <c r="R583" s="3518">
        <f t="shared" si="94"/>
        <v>0</v>
      </c>
      <c r="S583" s="955">
        <f t="shared" si="85"/>
        <v>0</v>
      </c>
    </row>
    <row r="584" spans="1:19">
      <c r="A584" s="3520"/>
      <c r="B584" s="54"/>
      <c r="C584" s="3517">
        <f t="shared" si="86"/>
        <v>1</v>
      </c>
      <c r="D584" s="2806"/>
      <c r="E584" s="3517">
        <f t="shared" si="87"/>
        <v>1</v>
      </c>
      <c r="F584" s="667"/>
      <c r="G584" s="3517">
        <f t="shared" si="88"/>
        <v>1</v>
      </c>
      <c r="H584" s="667"/>
      <c r="I584" s="3517">
        <f t="shared" si="89"/>
        <v>1</v>
      </c>
      <c r="J584" s="667"/>
      <c r="K584" s="3517">
        <f t="shared" si="90"/>
        <v>1</v>
      </c>
      <c r="L584" s="667"/>
      <c r="M584" s="3517">
        <f t="shared" si="91"/>
        <v>1</v>
      </c>
      <c r="N584" s="667"/>
      <c r="O584" s="3517">
        <f t="shared" si="92"/>
        <v>1</v>
      </c>
      <c r="P584" s="667"/>
      <c r="Q584" s="3517">
        <f t="shared" si="93"/>
        <v>0</v>
      </c>
      <c r="R584" s="3518">
        <f t="shared" si="94"/>
        <v>0</v>
      </c>
      <c r="S584" s="955">
        <f t="shared" si="85"/>
        <v>0</v>
      </c>
    </row>
    <row r="585" spans="1:19">
      <c r="A585" s="3520"/>
      <c r="B585" s="54"/>
      <c r="C585" s="3517">
        <f t="shared" si="86"/>
        <v>1</v>
      </c>
      <c r="D585" s="2806"/>
      <c r="E585" s="3517">
        <f t="shared" si="87"/>
        <v>1</v>
      </c>
      <c r="F585" s="667"/>
      <c r="G585" s="3517">
        <f t="shared" si="88"/>
        <v>1</v>
      </c>
      <c r="H585" s="667"/>
      <c r="I585" s="3517">
        <f t="shared" si="89"/>
        <v>1</v>
      </c>
      <c r="J585" s="667"/>
      <c r="K585" s="3517">
        <f t="shared" si="90"/>
        <v>1</v>
      </c>
      <c r="L585" s="667"/>
      <c r="M585" s="3517">
        <f t="shared" si="91"/>
        <v>1</v>
      </c>
      <c r="N585" s="667"/>
      <c r="O585" s="3517">
        <f t="shared" si="92"/>
        <v>1</v>
      </c>
      <c r="P585" s="667"/>
      <c r="Q585" s="3517">
        <f t="shared" si="93"/>
        <v>0</v>
      </c>
      <c r="R585" s="3518">
        <f t="shared" si="94"/>
        <v>0</v>
      </c>
      <c r="S585" s="955">
        <f t="shared" si="85"/>
        <v>0</v>
      </c>
    </row>
    <row r="586" spans="1:19">
      <c r="A586" s="3520"/>
      <c r="B586" s="54"/>
      <c r="C586" s="3517">
        <f t="shared" si="86"/>
        <v>1</v>
      </c>
      <c r="D586" s="2806"/>
      <c r="E586" s="3517">
        <f t="shared" si="87"/>
        <v>1</v>
      </c>
      <c r="F586" s="667"/>
      <c r="G586" s="3517">
        <f t="shared" si="88"/>
        <v>1</v>
      </c>
      <c r="H586" s="667"/>
      <c r="I586" s="3517">
        <f t="shared" si="89"/>
        <v>1</v>
      </c>
      <c r="J586" s="667"/>
      <c r="K586" s="3517">
        <f t="shared" si="90"/>
        <v>1</v>
      </c>
      <c r="L586" s="667"/>
      <c r="M586" s="3517">
        <f t="shared" si="91"/>
        <v>1</v>
      </c>
      <c r="N586" s="667"/>
      <c r="O586" s="3517">
        <f t="shared" si="92"/>
        <v>1</v>
      </c>
      <c r="P586" s="667"/>
      <c r="Q586" s="3517">
        <f t="shared" si="93"/>
        <v>0</v>
      </c>
      <c r="R586" s="3518">
        <f t="shared" si="94"/>
        <v>0</v>
      </c>
      <c r="S586" s="955">
        <f t="shared" si="85"/>
        <v>0</v>
      </c>
    </row>
    <row r="587" spans="1:19">
      <c r="A587" s="3520"/>
      <c r="B587" s="54"/>
      <c r="C587" s="3517">
        <f t="shared" si="86"/>
        <v>1</v>
      </c>
      <c r="D587" s="2806"/>
      <c r="E587" s="3517">
        <f t="shared" si="87"/>
        <v>1</v>
      </c>
      <c r="F587" s="667"/>
      <c r="G587" s="3517">
        <f t="shared" si="88"/>
        <v>1</v>
      </c>
      <c r="H587" s="667"/>
      <c r="I587" s="3517">
        <f t="shared" si="89"/>
        <v>1</v>
      </c>
      <c r="J587" s="667"/>
      <c r="K587" s="3517">
        <f t="shared" si="90"/>
        <v>1</v>
      </c>
      <c r="L587" s="667"/>
      <c r="M587" s="3517">
        <f t="shared" si="91"/>
        <v>1</v>
      </c>
      <c r="N587" s="667"/>
      <c r="O587" s="3517">
        <f t="shared" si="92"/>
        <v>1</v>
      </c>
      <c r="P587" s="667"/>
      <c r="Q587" s="3517">
        <f t="shared" si="93"/>
        <v>0</v>
      </c>
      <c r="R587" s="3518">
        <f t="shared" si="94"/>
        <v>0</v>
      </c>
      <c r="S587" s="955">
        <f t="shared" si="85"/>
        <v>0</v>
      </c>
    </row>
    <row r="588" spans="1:19">
      <c r="A588" s="3520"/>
      <c r="B588" s="54"/>
      <c r="C588" s="3517">
        <f t="shared" si="86"/>
        <v>1</v>
      </c>
      <c r="D588" s="2806"/>
      <c r="E588" s="3517">
        <f t="shared" si="87"/>
        <v>1</v>
      </c>
      <c r="F588" s="667"/>
      <c r="G588" s="3517">
        <f t="shared" si="88"/>
        <v>1</v>
      </c>
      <c r="H588" s="667"/>
      <c r="I588" s="3517">
        <f t="shared" si="89"/>
        <v>1</v>
      </c>
      <c r="J588" s="667"/>
      <c r="K588" s="3517">
        <f t="shared" si="90"/>
        <v>1</v>
      </c>
      <c r="L588" s="667"/>
      <c r="M588" s="3517">
        <f t="shared" si="91"/>
        <v>1</v>
      </c>
      <c r="N588" s="667"/>
      <c r="O588" s="3517">
        <f t="shared" si="92"/>
        <v>1</v>
      </c>
      <c r="P588" s="667"/>
      <c r="Q588" s="3517">
        <f t="shared" si="93"/>
        <v>0</v>
      </c>
      <c r="R588" s="3518">
        <f t="shared" si="94"/>
        <v>0</v>
      </c>
      <c r="S588" s="955">
        <f t="shared" si="85"/>
        <v>0</v>
      </c>
    </row>
    <row r="589" spans="1:19">
      <c r="A589" s="3520"/>
      <c r="B589" s="54"/>
      <c r="C589" s="3517">
        <f t="shared" si="86"/>
        <v>1</v>
      </c>
      <c r="D589" s="2806"/>
      <c r="E589" s="3517">
        <f t="shared" si="87"/>
        <v>1</v>
      </c>
      <c r="F589" s="667"/>
      <c r="G589" s="3517">
        <f t="shared" si="88"/>
        <v>1</v>
      </c>
      <c r="H589" s="667"/>
      <c r="I589" s="3517">
        <f t="shared" si="89"/>
        <v>1</v>
      </c>
      <c r="J589" s="667"/>
      <c r="K589" s="3517">
        <f t="shared" si="90"/>
        <v>1</v>
      </c>
      <c r="L589" s="667"/>
      <c r="M589" s="3517">
        <f t="shared" si="91"/>
        <v>1</v>
      </c>
      <c r="N589" s="667"/>
      <c r="O589" s="3517">
        <f t="shared" si="92"/>
        <v>1</v>
      </c>
      <c r="P589" s="667"/>
      <c r="Q589" s="3517">
        <f t="shared" si="93"/>
        <v>0</v>
      </c>
      <c r="R589" s="3518">
        <f t="shared" si="94"/>
        <v>0</v>
      </c>
      <c r="S589" s="955">
        <f t="shared" si="85"/>
        <v>0</v>
      </c>
    </row>
    <row r="590" spans="1:19">
      <c r="A590" s="3520"/>
      <c r="B590" s="54"/>
      <c r="C590" s="3517">
        <f t="shared" si="86"/>
        <v>1</v>
      </c>
      <c r="D590" s="2806"/>
      <c r="E590" s="3517">
        <f t="shared" si="87"/>
        <v>1</v>
      </c>
      <c r="F590" s="667"/>
      <c r="G590" s="3517">
        <f t="shared" si="88"/>
        <v>1</v>
      </c>
      <c r="H590" s="667"/>
      <c r="I590" s="3517">
        <f t="shared" si="89"/>
        <v>1</v>
      </c>
      <c r="J590" s="667"/>
      <c r="K590" s="3517">
        <f t="shared" si="90"/>
        <v>1</v>
      </c>
      <c r="L590" s="667"/>
      <c r="M590" s="3517">
        <f t="shared" si="91"/>
        <v>1</v>
      </c>
      <c r="N590" s="667"/>
      <c r="O590" s="3517">
        <f t="shared" si="92"/>
        <v>1</v>
      </c>
      <c r="P590" s="667"/>
      <c r="Q590" s="3517">
        <f t="shared" si="93"/>
        <v>0</v>
      </c>
      <c r="R590" s="3518">
        <f t="shared" si="94"/>
        <v>0</v>
      </c>
      <c r="S590" s="955">
        <f t="shared" si="85"/>
        <v>0</v>
      </c>
    </row>
    <row r="591" spans="1:19">
      <c r="A591" s="3520"/>
      <c r="B591" s="54"/>
      <c r="C591" s="3517">
        <f t="shared" si="86"/>
        <v>1</v>
      </c>
      <c r="D591" s="2806"/>
      <c r="E591" s="3517">
        <f t="shared" si="87"/>
        <v>1</v>
      </c>
      <c r="F591" s="667"/>
      <c r="G591" s="3517">
        <f t="shared" si="88"/>
        <v>1</v>
      </c>
      <c r="H591" s="667"/>
      <c r="I591" s="3517">
        <f t="shared" si="89"/>
        <v>1</v>
      </c>
      <c r="J591" s="667"/>
      <c r="K591" s="3517">
        <f t="shared" si="90"/>
        <v>1</v>
      </c>
      <c r="L591" s="667"/>
      <c r="M591" s="3517">
        <f t="shared" si="91"/>
        <v>1</v>
      </c>
      <c r="N591" s="667"/>
      <c r="O591" s="3517">
        <f t="shared" si="92"/>
        <v>1</v>
      </c>
      <c r="P591" s="667"/>
      <c r="Q591" s="3517">
        <f t="shared" si="93"/>
        <v>0</v>
      </c>
      <c r="R591" s="3518">
        <f t="shared" si="94"/>
        <v>0</v>
      </c>
      <c r="S591" s="955">
        <f t="shared" si="85"/>
        <v>0</v>
      </c>
    </row>
    <row r="592" spans="1:19">
      <c r="A592" s="3520"/>
      <c r="B592" s="54"/>
      <c r="C592" s="3517">
        <f t="shared" si="86"/>
        <v>1</v>
      </c>
      <c r="D592" s="2806"/>
      <c r="E592" s="3517">
        <f t="shared" si="87"/>
        <v>1</v>
      </c>
      <c r="F592" s="667"/>
      <c r="G592" s="3517">
        <f t="shared" si="88"/>
        <v>1</v>
      </c>
      <c r="H592" s="667"/>
      <c r="I592" s="3517">
        <f t="shared" si="89"/>
        <v>1</v>
      </c>
      <c r="J592" s="667"/>
      <c r="K592" s="3517">
        <f t="shared" si="90"/>
        <v>1</v>
      </c>
      <c r="L592" s="667"/>
      <c r="M592" s="3517">
        <f t="shared" si="91"/>
        <v>1</v>
      </c>
      <c r="N592" s="667"/>
      <c r="O592" s="3517">
        <f t="shared" si="92"/>
        <v>1</v>
      </c>
      <c r="P592" s="667"/>
      <c r="Q592" s="3517">
        <f t="shared" si="93"/>
        <v>0</v>
      </c>
      <c r="R592" s="3518">
        <f t="shared" si="94"/>
        <v>0</v>
      </c>
      <c r="S592" s="955">
        <f t="shared" si="85"/>
        <v>0</v>
      </c>
    </row>
    <row r="593" spans="1:19">
      <c r="A593" s="3520"/>
      <c r="B593" s="54"/>
      <c r="C593" s="3517">
        <f t="shared" si="86"/>
        <v>1</v>
      </c>
      <c r="D593" s="2806"/>
      <c r="E593" s="3517">
        <f t="shared" si="87"/>
        <v>1</v>
      </c>
      <c r="F593" s="667"/>
      <c r="G593" s="3517">
        <f t="shared" si="88"/>
        <v>1</v>
      </c>
      <c r="H593" s="667"/>
      <c r="I593" s="3517">
        <f t="shared" si="89"/>
        <v>1</v>
      </c>
      <c r="J593" s="667"/>
      <c r="K593" s="3517">
        <f t="shared" si="90"/>
        <v>1</v>
      </c>
      <c r="L593" s="667"/>
      <c r="M593" s="3517">
        <f t="shared" si="91"/>
        <v>1</v>
      </c>
      <c r="N593" s="667"/>
      <c r="O593" s="3517">
        <f t="shared" si="92"/>
        <v>1</v>
      </c>
      <c r="P593" s="667"/>
      <c r="Q593" s="3517">
        <f t="shared" si="93"/>
        <v>0</v>
      </c>
      <c r="R593" s="3518">
        <f t="shared" si="94"/>
        <v>0</v>
      </c>
      <c r="S593" s="955">
        <f t="shared" si="85"/>
        <v>0</v>
      </c>
    </row>
    <row r="594" spans="1:19">
      <c r="A594" s="3520"/>
      <c r="B594" s="54"/>
      <c r="C594" s="3517">
        <f t="shared" si="86"/>
        <v>1</v>
      </c>
      <c r="D594" s="2806"/>
      <c r="E594" s="3517">
        <f t="shared" si="87"/>
        <v>1</v>
      </c>
      <c r="F594" s="667"/>
      <c r="G594" s="3517">
        <f t="shared" si="88"/>
        <v>1</v>
      </c>
      <c r="H594" s="667"/>
      <c r="I594" s="3517">
        <f t="shared" si="89"/>
        <v>1</v>
      </c>
      <c r="J594" s="667"/>
      <c r="K594" s="3517">
        <f t="shared" si="90"/>
        <v>1</v>
      </c>
      <c r="L594" s="667"/>
      <c r="M594" s="3517">
        <f t="shared" si="91"/>
        <v>1</v>
      </c>
      <c r="N594" s="667"/>
      <c r="O594" s="3517">
        <f t="shared" si="92"/>
        <v>1</v>
      </c>
      <c r="P594" s="667"/>
      <c r="Q594" s="3517">
        <f t="shared" si="93"/>
        <v>0</v>
      </c>
      <c r="R594" s="3518">
        <f t="shared" si="94"/>
        <v>0</v>
      </c>
      <c r="S594" s="955">
        <f t="shared" si="85"/>
        <v>0</v>
      </c>
    </row>
    <row r="595" spans="1:19">
      <c r="A595" s="3520"/>
      <c r="B595" s="54"/>
      <c r="C595" s="3517">
        <f t="shared" si="86"/>
        <v>1</v>
      </c>
      <c r="D595" s="2806"/>
      <c r="E595" s="3517">
        <f t="shared" si="87"/>
        <v>1</v>
      </c>
      <c r="F595" s="667"/>
      <c r="G595" s="3517">
        <f t="shared" si="88"/>
        <v>1</v>
      </c>
      <c r="H595" s="667"/>
      <c r="I595" s="3517">
        <f t="shared" si="89"/>
        <v>1</v>
      </c>
      <c r="J595" s="667"/>
      <c r="K595" s="3517">
        <f t="shared" si="90"/>
        <v>1</v>
      </c>
      <c r="L595" s="667"/>
      <c r="M595" s="3517">
        <f t="shared" si="91"/>
        <v>1</v>
      </c>
      <c r="N595" s="667"/>
      <c r="O595" s="3517">
        <f t="shared" si="92"/>
        <v>1</v>
      </c>
      <c r="P595" s="667"/>
      <c r="Q595" s="3517">
        <f t="shared" si="93"/>
        <v>0</v>
      </c>
      <c r="R595" s="3518">
        <f t="shared" si="94"/>
        <v>0</v>
      </c>
      <c r="S595" s="955">
        <f t="shared" si="85"/>
        <v>0</v>
      </c>
    </row>
    <row r="596" spans="1:19">
      <c r="A596" s="3520"/>
      <c r="B596" s="54"/>
      <c r="C596" s="3517">
        <f t="shared" si="86"/>
        <v>1</v>
      </c>
      <c r="D596" s="2806"/>
      <c r="E596" s="3517">
        <f t="shared" si="87"/>
        <v>1</v>
      </c>
      <c r="F596" s="667"/>
      <c r="G596" s="3517">
        <f t="shared" si="88"/>
        <v>1</v>
      </c>
      <c r="H596" s="667"/>
      <c r="I596" s="3517">
        <f t="shared" si="89"/>
        <v>1</v>
      </c>
      <c r="J596" s="667"/>
      <c r="K596" s="3517">
        <f t="shared" si="90"/>
        <v>1</v>
      </c>
      <c r="L596" s="667"/>
      <c r="M596" s="3517">
        <f t="shared" si="91"/>
        <v>1</v>
      </c>
      <c r="N596" s="667"/>
      <c r="O596" s="3517">
        <f t="shared" si="92"/>
        <v>1</v>
      </c>
      <c r="P596" s="667"/>
      <c r="Q596" s="3517">
        <f t="shared" si="93"/>
        <v>0</v>
      </c>
      <c r="R596" s="3518">
        <f t="shared" si="94"/>
        <v>0</v>
      </c>
      <c r="S596" s="955">
        <f t="shared" si="85"/>
        <v>0</v>
      </c>
    </row>
    <row r="597" spans="1:19">
      <c r="A597" s="3520"/>
      <c r="B597" s="54"/>
      <c r="C597" s="3517">
        <f t="shared" si="86"/>
        <v>1</v>
      </c>
      <c r="D597" s="2806"/>
      <c r="E597" s="3517">
        <f t="shared" si="87"/>
        <v>1</v>
      </c>
      <c r="F597" s="667"/>
      <c r="G597" s="3517">
        <f t="shared" si="88"/>
        <v>1</v>
      </c>
      <c r="H597" s="667"/>
      <c r="I597" s="3517">
        <f t="shared" si="89"/>
        <v>1</v>
      </c>
      <c r="J597" s="667"/>
      <c r="K597" s="3517">
        <f t="shared" si="90"/>
        <v>1</v>
      </c>
      <c r="L597" s="667"/>
      <c r="M597" s="3517">
        <f t="shared" si="91"/>
        <v>1</v>
      </c>
      <c r="N597" s="667"/>
      <c r="O597" s="3517">
        <f t="shared" si="92"/>
        <v>1</v>
      </c>
      <c r="P597" s="667"/>
      <c r="Q597" s="3517">
        <f t="shared" si="93"/>
        <v>0</v>
      </c>
      <c r="R597" s="3518">
        <f t="shared" si="94"/>
        <v>0</v>
      </c>
      <c r="S597" s="955">
        <f t="shared" si="85"/>
        <v>0</v>
      </c>
    </row>
    <row r="598" spans="1:19">
      <c r="A598" s="3520"/>
      <c r="B598" s="54"/>
      <c r="C598" s="3517">
        <f t="shared" si="86"/>
        <v>1</v>
      </c>
      <c r="D598" s="2806"/>
      <c r="E598" s="3517">
        <f t="shared" si="87"/>
        <v>1</v>
      </c>
      <c r="F598" s="667"/>
      <c r="G598" s="3517">
        <f t="shared" si="88"/>
        <v>1</v>
      </c>
      <c r="H598" s="667"/>
      <c r="I598" s="3517">
        <f t="shared" si="89"/>
        <v>1</v>
      </c>
      <c r="J598" s="667"/>
      <c r="K598" s="3517">
        <f t="shared" si="90"/>
        <v>1</v>
      </c>
      <c r="L598" s="667"/>
      <c r="M598" s="3517">
        <f t="shared" si="91"/>
        <v>1</v>
      </c>
      <c r="N598" s="667"/>
      <c r="O598" s="3517">
        <f t="shared" si="92"/>
        <v>1</v>
      </c>
      <c r="P598" s="667"/>
      <c r="Q598" s="3517">
        <f t="shared" si="93"/>
        <v>0</v>
      </c>
      <c r="R598" s="3518">
        <f t="shared" si="94"/>
        <v>0</v>
      </c>
      <c r="S598" s="955">
        <f t="shared" si="85"/>
        <v>0</v>
      </c>
    </row>
    <row r="599" spans="1:19">
      <c r="A599" s="3520"/>
      <c r="B599" s="54"/>
      <c r="C599" s="3517">
        <f t="shared" si="86"/>
        <v>1</v>
      </c>
      <c r="D599" s="2806"/>
      <c r="E599" s="3517">
        <f t="shared" si="87"/>
        <v>1</v>
      </c>
      <c r="F599" s="667"/>
      <c r="G599" s="3517">
        <f t="shared" si="88"/>
        <v>1</v>
      </c>
      <c r="H599" s="667"/>
      <c r="I599" s="3517">
        <f t="shared" si="89"/>
        <v>1</v>
      </c>
      <c r="J599" s="667"/>
      <c r="K599" s="3517">
        <f t="shared" si="90"/>
        <v>1</v>
      </c>
      <c r="L599" s="667"/>
      <c r="M599" s="3517">
        <f t="shared" si="91"/>
        <v>1</v>
      </c>
      <c r="N599" s="667"/>
      <c r="O599" s="3517">
        <f t="shared" si="92"/>
        <v>1</v>
      </c>
      <c r="P599" s="667"/>
      <c r="Q599" s="3517">
        <f t="shared" si="93"/>
        <v>0</v>
      </c>
      <c r="R599" s="3518">
        <f t="shared" si="94"/>
        <v>0</v>
      </c>
      <c r="S599" s="955">
        <f t="shared" si="85"/>
        <v>0</v>
      </c>
    </row>
    <row r="600" spans="1:19">
      <c r="A600" s="3520"/>
      <c r="B600" s="54"/>
      <c r="C600" s="3517">
        <f t="shared" si="86"/>
        <v>1</v>
      </c>
      <c r="D600" s="2806"/>
      <c r="E600" s="3517">
        <f t="shared" si="87"/>
        <v>1</v>
      </c>
      <c r="F600" s="667"/>
      <c r="G600" s="3517">
        <f t="shared" si="88"/>
        <v>1</v>
      </c>
      <c r="H600" s="667"/>
      <c r="I600" s="3517">
        <f t="shared" si="89"/>
        <v>1</v>
      </c>
      <c r="J600" s="667"/>
      <c r="K600" s="3517">
        <f t="shared" si="90"/>
        <v>1</v>
      </c>
      <c r="L600" s="667"/>
      <c r="M600" s="3517">
        <f t="shared" si="91"/>
        <v>1</v>
      </c>
      <c r="N600" s="667"/>
      <c r="O600" s="3517">
        <f t="shared" si="92"/>
        <v>1</v>
      </c>
      <c r="P600" s="667"/>
      <c r="Q600" s="3517">
        <f t="shared" si="93"/>
        <v>0</v>
      </c>
      <c r="R600" s="3518">
        <f t="shared" si="94"/>
        <v>0</v>
      </c>
      <c r="S600" s="955">
        <f t="shared" ref="S600:S663" si="95">ROUND(R600*B600/10000,0)</f>
        <v>0</v>
      </c>
    </row>
    <row r="601" spans="1:19">
      <c r="A601" s="3520"/>
      <c r="B601" s="54"/>
      <c r="C601" s="3517">
        <f t="shared" si="86"/>
        <v>1</v>
      </c>
      <c r="D601" s="2806"/>
      <c r="E601" s="3517">
        <f t="shared" si="87"/>
        <v>1</v>
      </c>
      <c r="F601" s="667"/>
      <c r="G601" s="3517">
        <f t="shared" si="88"/>
        <v>1</v>
      </c>
      <c r="H601" s="667"/>
      <c r="I601" s="3517">
        <f t="shared" si="89"/>
        <v>1</v>
      </c>
      <c r="J601" s="667"/>
      <c r="K601" s="3517">
        <f t="shared" si="90"/>
        <v>1</v>
      </c>
      <c r="L601" s="667"/>
      <c r="M601" s="3517">
        <f t="shared" si="91"/>
        <v>1</v>
      </c>
      <c r="N601" s="667"/>
      <c r="O601" s="3517">
        <f t="shared" si="92"/>
        <v>1</v>
      </c>
      <c r="P601" s="667"/>
      <c r="Q601" s="3517">
        <f t="shared" si="93"/>
        <v>0</v>
      </c>
      <c r="R601" s="3518">
        <f t="shared" si="94"/>
        <v>0</v>
      </c>
      <c r="S601" s="955">
        <f t="shared" si="95"/>
        <v>0</v>
      </c>
    </row>
    <row r="602" spans="1:19">
      <c r="A602" s="3520"/>
      <c r="B602" s="54"/>
      <c r="C602" s="3517">
        <f t="shared" ref="C602:C665" si="96">IF(B602="",1,(LOOKUP(B602,$3:$3,$4:$4)-LOOKUP($B$24,$3:$3,$4:$4)+100)/100)</f>
        <v>1</v>
      </c>
      <c r="D602" s="2806"/>
      <c r="E602" s="3517">
        <f t="shared" ref="E602:E665" si="97">(SUMIF($5:$5,D602,$6:$6)-SUMIF($5:$5,$D$24,$6:$6)+100)/100</f>
        <v>1</v>
      </c>
      <c r="F602" s="667"/>
      <c r="G602" s="3517">
        <f t="shared" ref="G602:G665" si="98">(SUMIF($7:$7,F602,$8:$8)-SUMIF($7:$7,$F$24,$8:$8)+100)/100</f>
        <v>1</v>
      </c>
      <c r="H602" s="667"/>
      <c r="I602" s="3517">
        <f t="shared" ref="I602:I665" si="99">(SUMIF($9:$9,H602,$10:$10)-SUMIF($9:$9,$H$24,$10:$10)+100)/100</f>
        <v>1</v>
      </c>
      <c r="J602" s="667"/>
      <c r="K602" s="3517">
        <f t="shared" ref="K602:K665" si="100">(SUMIF($11:$11,J602,$12:$12)-SUMIF($11:$11,$J$24,$12:$12)+100)/100</f>
        <v>1</v>
      </c>
      <c r="L602" s="667"/>
      <c r="M602" s="3517">
        <f t="shared" ref="M602:M665" si="101">(SUMIF($13:$13,L602,$14:$14)-SUMIF($13:$13,$L$24,$14:$14)+100)/100</f>
        <v>1</v>
      </c>
      <c r="N602" s="667"/>
      <c r="O602" s="3517">
        <f t="shared" ref="O602:O665" si="102">(SUMIF($15:$15,N602,$16:$16)-SUMIF($15:$15,$N$24,$16:$16)+100)/100</f>
        <v>1</v>
      </c>
      <c r="P602" s="667"/>
      <c r="Q602" s="3517">
        <f t="shared" ref="Q602:Q665" si="103">(SUMIF($17:$17,P602,$18:$18)-SUMIF($17:$17,$P$24,$18:$18)+100)/100</f>
        <v>0</v>
      </c>
      <c r="R602" s="3518">
        <f t="shared" ref="R602:R665" si="104">IF(B602="",0,ROUND($R$24*C602*E602*G602*I602*K602*M602*O602*Q602,0))</f>
        <v>0</v>
      </c>
      <c r="S602" s="955">
        <f t="shared" si="95"/>
        <v>0</v>
      </c>
    </row>
    <row r="603" spans="1:19">
      <c r="A603" s="3520"/>
      <c r="B603" s="54"/>
      <c r="C603" s="3517">
        <f t="shared" si="96"/>
        <v>1</v>
      </c>
      <c r="D603" s="2806"/>
      <c r="E603" s="3517">
        <f t="shared" si="97"/>
        <v>1</v>
      </c>
      <c r="F603" s="667"/>
      <c r="G603" s="3517">
        <f t="shared" si="98"/>
        <v>1</v>
      </c>
      <c r="H603" s="667"/>
      <c r="I603" s="3517">
        <f t="shared" si="99"/>
        <v>1</v>
      </c>
      <c r="J603" s="667"/>
      <c r="K603" s="3517">
        <f t="shared" si="100"/>
        <v>1</v>
      </c>
      <c r="L603" s="667"/>
      <c r="M603" s="3517">
        <f t="shared" si="101"/>
        <v>1</v>
      </c>
      <c r="N603" s="667"/>
      <c r="O603" s="3517">
        <f t="shared" si="102"/>
        <v>1</v>
      </c>
      <c r="P603" s="667"/>
      <c r="Q603" s="3517">
        <f t="shared" si="103"/>
        <v>0</v>
      </c>
      <c r="R603" s="3518">
        <f t="shared" si="104"/>
        <v>0</v>
      </c>
      <c r="S603" s="955">
        <f t="shared" si="95"/>
        <v>0</v>
      </c>
    </row>
    <row r="604" spans="1:19">
      <c r="A604" s="3520"/>
      <c r="B604" s="54"/>
      <c r="C604" s="3517">
        <f t="shared" si="96"/>
        <v>1</v>
      </c>
      <c r="D604" s="2806"/>
      <c r="E604" s="3517">
        <f t="shared" si="97"/>
        <v>1</v>
      </c>
      <c r="F604" s="667"/>
      <c r="G604" s="3517">
        <f t="shared" si="98"/>
        <v>1</v>
      </c>
      <c r="H604" s="667"/>
      <c r="I604" s="3517">
        <f t="shared" si="99"/>
        <v>1</v>
      </c>
      <c r="J604" s="667"/>
      <c r="K604" s="3517">
        <f t="shared" si="100"/>
        <v>1</v>
      </c>
      <c r="L604" s="667"/>
      <c r="M604" s="3517">
        <f t="shared" si="101"/>
        <v>1</v>
      </c>
      <c r="N604" s="667"/>
      <c r="O604" s="3517">
        <f t="shared" si="102"/>
        <v>1</v>
      </c>
      <c r="P604" s="667"/>
      <c r="Q604" s="3517">
        <f t="shared" si="103"/>
        <v>0</v>
      </c>
      <c r="R604" s="3518">
        <f t="shared" si="104"/>
        <v>0</v>
      </c>
      <c r="S604" s="955">
        <f t="shared" si="95"/>
        <v>0</v>
      </c>
    </row>
    <row r="605" spans="1:19">
      <c r="A605" s="3520"/>
      <c r="B605" s="54"/>
      <c r="C605" s="3517">
        <f t="shared" si="96"/>
        <v>1</v>
      </c>
      <c r="D605" s="2806"/>
      <c r="E605" s="3517">
        <f t="shared" si="97"/>
        <v>1</v>
      </c>
      <c r="F605" s="667"/>
      <c r="G605" s="3517">
        <f t="shared" si="98"/>
        <v>1</v>
      </c>
      <c r="H605" s="667"/>
      <c r="I605" s="3517">
        <f t="shared" si="99"/>
        <v>1</v>
      </c>
      <c r="J605" s="667"/>
      <c r="K605" s="3517">
        <f t="shared" si="100"/>
        <v>1</v>
      </c>
      <c r="L605" s="667"/>
      <c r="M605" s="3517">
        <f t="shared" si="101"/>
        <v>1</v>
      </c>
      <c r="N605" s="667"/>
      <c r="O605" s="3517">
        <f t="shared" si="102"/>
        <v>1</v>
      </c>
      <c r="P605" s="667"/>
      <c r="Q605" s="3517">
        <f t="shared" si="103"/>
        <v>0</v>
      </c>
      <c r="R605" s="3518">
        <f t="shared" si="104"/>
        <v>0</v>
      </c>
      <c r="S605" s="955">
        <f t="shared" si="95"/>
        <v>0</v>
      </c>
    </row>
    <row r="606" spans="1:19">
      <c r="A606" s="3520"/>
      <c r="B606" s="54"/>
      <c r="C606" s="3517">
        <f t="shared" si="96"/>
        <v>1</v>
      </c>
      <c r="D606" s="2806"/>
      <c r="E606" s="3517">
        <f t="shared" si="97"/>
        <v>1</v>
      </c>
      <c r="F606" s="667"/>
      <c r="G606" s="3517">
        <f t="shared" si="98"/>
        <v>1</v>
      </c>
      <c r="H606" s="667"/>
      <c r="I606" s="3517">
        <f t="shared" si="99"/>
        <v>1</v>
      </c>
      <c r="J606" s="667"/>
      <c r="K606" s="3517">
        <f t="shared" si="100"/>
        <v>1</v>
      </c>
      <c r="L606" s="667"/>
      <c r="M606" s="3517">
        <f t="shared" si="101"/>
        <v>1</v>
      </c>
      <c r="N606" s="667"/>
      <c r="O606" s="3517">
        <f t="shared" si="102"/>
        <v>1</v>
      </c>
      <c r="P606" s="667"/>
      <c r="Q606" s="3517">
        <f t="shared" si="103"/>
        <v>0</v>
      </c>
      <c r="R606" s="3518">
        <f t="shared" si="104"/>
        <v>0</v>
      </c>
      <c r="S606" s="955">
        <f t="shared" si="95"/>
        <v>0</v>
      </c>
    </row>
    <row r="607" spans="1:19">
      <c r="A607" s="3520"/>
      <c r="B607" s="54"/>
      <c r="C607" s="3517">
        <f t="shared" si="96"/>
        <v>1</v>
      </c>
      <c r="D607" s="2806"/>
      <c r="E607" s="3517">
        <f t="shared" si="97"/>
        <v>1</v>
      </c>
      <c r="F607" s="667"/>
      <c r="G607" s="3517">
        <f t="shared" si="98"/>
        <v>1</v>
      </c>
      <c r="H607" s="667"/>
      <c r="I607" s="3517">
        <f t="shared" si="99"/>
        <v>1</v>
      </c>
      <c r="J607" s="667"/>
      <c r="K607" s="3517">
        <f t="shared" si="100"/>
        <v>1</v>
      </c>
      <c r="L607" s="667"/>
      <c r="M607" s="3517">
        <f t="shared" si="101"/>
        <v>1</v>
      </c>
      <c r="N607" s="667"/>
      <c r="O607" s="3517">
        <f t="shared" si="102"/>
        <v>1</v>
      </c>
      <c r="P607" s="667"/>
      <c r="Q607" s="3517">
        <f t="shared" si="103"/>
        <v>0</v>
      </c>
      <c r="R607" s="3518">
        <f t="shared" si="104"/>
        <v>0</v>
      </c>
      <c r="S607" s="955">
        <f t="shared" si="95"/>
        <v>0</v>
      </c>
    </row>
    <row r="608" spans="1:19">
      <c r="A608" s="3520"/>
      <c r="B608" s="54"/>
      <c r="C608" s="3517">
        <f t="shared" si="96"/>
        <v>1</v>
      </c>
      <c r="D608" s="2806"/>
      <c r="E608" s="3517">
        <f t="shared" si="97"/>
        <v>1</v>
      </c>
      <c r="F608" s="667"/>
      <c r="G608" s="3517">
        <f t="shared" si="98"/>
        <v>1</v>
      </c>
      <c r="H608" s="667"/>
      <c r="I608" s="3517">
        <f t="shared" si="99"/>
        <v>1</v>
      </c>
      <c r="J608" s="667"/>
      <c r="K608" s="3517">
        <f t="shared" si="100"/>
        <v>1</v>
      </c>
      <c r="L608" s="667"/>
      <c r="M608" s="3517">
        <f t="shared" si="101"/>
        <v>1</v>
      </c>
      <c r="N608" s="667"/>
      <c r="O608" s="3517">
        <f t="shared" si="102"/>
        <v>1</v>
      </c>
      <c r="P608" s="667"/>
      <c r="Q608" s="3517">
        <f t="shared" si="103"/>
        <v>0</v>
      </c>
      <c r="R608" s="3518">
        <f t="shared" si="104"/>
        <v>0</v>
      </c>
      <c r="S608" s="955">
        <f t="shared" si="95"/>
        <v>0</v>
      </c>
    </row>
    <row r="609" spans="1:19">
      <c r="A609" s="3520"/>
      <c r="B609" s="54"/>
      <c r="C609" s="3517">
        <f t="shared" si="96"/>
        <v>1</v>
      </c>
      <c r="D609" s="2806"/>
      <c r="E609" s="3517">
        <f t="shared" si="97"/>
        <v>1</v>
      </c>
      <c r="F609" s="667"/>
      <c r="G609" s="3517">
        <f t="shared" si="98"/>
        <v>1</v>
      </c>
      <c r="H609" s="667"/>
      <c r="I609" s="3517">
        <f t="shared" si="99"/>
        <v>1</v>
      </c>
      <c r="J609" s="667"/>
      <c r="K609" s="3517">
        <f t="shared" si="100"/>
        <v>1</v>
      </c>
      <c r="L609" s="667"/>
      <c r="M609" s="3517">
        <f t="shared" si="101"/>
        <v>1</v>
      </c>
      <c r="N609" s="667"/>
      <c r="O609" s="3517">
        <f t="shared" si="102"/>
        <v>1</v>
      </c>
      <c r="P609" s="667"/>
      <c r="Q609" s="3517">
        <f t="shared" si="103"/>
        <v>0</v>
      </c>
      <c r="R609" s="3518">
        <f t="shared" si="104"/>
        <v>0</v>
      </c>
      <c r="S609" s="955">
        <f t="shared" si="95"/>
        <v>0</v>
      </c>
    </row>
    <row r="610" spans="1:19">
      <c r="A610" s="3520"/>
      <c r="B610" s="54"/>
      <c r="C610" s="3517">
        <f t="shared" si="96"/>
        <v>1</v>
      </c>
      <c r="D610" s="2806"/>
      <c r="E610" s="3517">
        <f t="shared" si="97"/>
        <v>1</v>
      </c>
      <c r="F610" s="667"/>
      <c r="G610" s="3517">
        <f t="shared" si="98"/>
        <v>1</v>
      </c>
      <c r="H610" s="667"/>
      <c r="I610" s="3517">
        <f t="shared" si="99"/>
        <v>1</v>
      </c>
      <c r="J610" s="667"/>
      <c r="K610" s="3517">
        <f t="shared" si="100"/>
        <v>1</v>
      </c>
      <c r="L610" s="667"/>
      <c r="M610" s="3517">
        <f t="shared" si="101"/>
        <v>1</v>
      </c>
      <c r="N610" s="667"/>
      <c r="O610" s="3517">
        <f t="shared" si="102"/>
        <v>1</v>
      </c>
      <c r="P610" s="667"/>
      <c r="Q610" s="3517">
        <f t="shared" si="103"/>
        <v>0</v>
      </c>
      <c r="R610" s="3518">
        <f t="shared" si="104"/>
        <v>0</v>
      </c>
      <c r="S610" s="955">
        <f t="shared" si="95"/>
        <v>0</v>
      </c>
    </row>
    <row r="611" spans="1:19">
      <c r="A611" s="3520"/>
      <c r="B611" s="54"/>
      <c r="C611" s="3517">
        <f t="shared" si="96"/>
        <v>1</v>
      </c>
      <c r="D611" s="2806"/>
      <c r="E611" s="3517">
        <f t="shared" si="97"/>
        <v>1</v>
      </c>
      <c r="F611" s="667"/>
      <c r="G611" s="3517">
        <f t="shared" si="98"/>
        <v>1</v>
      </c>
      <c r="H611" s="667"/>
      <c r="I611" s="3517">
        <f t="shared" si="99"/>
        <v>1</v>
      </c>
      <c r="J611" s="667"/>
      <c r="K611" s="3517">
        <f t="shared" si="100"/>
        <v>1</v>
      </c>
      <c r="L611" s="667"/>
      <c r="M611" s="3517">
        <f t="shared" si="101"/>
        <v>1</v>
      </c>
      <c r="N611" s="667"/>
      <c r="O611" s="3517">
        <f t="shared" si="102"/>
        <v>1</v>
      </c>
      <c r="P611" s="667"/>
      <c r="Q611" s="3517">
        <f t="shared" si="103"/>
        <v>0</v>
      </c>
      <c r="R611" s="3518">
        <f t="shared" si="104"/>
        <v>0</v>
      </c>
      <c r="S611" s="955">
        <f t="shared" si="95"/>
        <v>0</v>
      </c>
    </row>
    <row r="612" spans="1:19">
      <c r="A612" s="3520"/>
      <c r="B612" s="54"/>
      <c r="C612" s="3517">
        <f t="shared" si="96"/>
        <v>1</v>
      </c>
      <c r="D612" s="2806"/>
      <c r="E612" s="3517">
        <f t="shared" si="97"/>
        <v>1</v>
      </c>
      <c r="F612" s="667"/>
      <c r="G612" s="3517">
        <f t="shared" si="98"/>
        <v>1</v>
      </c>
      <c r="H612" s="667"/>
      <c r="I612" s="3517">
        <f t="shared" si="99"/>
        <v>1</v>
      </c>
      <c r="J612" s="667"/>
      <c r="K612" s="3517">
        <f t="shared" si="100"/>
        <v>1</v>
      </c>
      <c r="L612" s="667"/>
      <c r="M612" s="3517">
        <f t="shared" si="101"/>
        <v>1</v>
      </c>
      <c r="N612" s="667"/>
      <c r="O612" s="3517">
        <f t="shared" si="102"/>
        <v>1</v>
      </c>
      <c r="P612" s="667"/>
      <c r="Q612" s="3517">
        <f t="shared" si="103"/>
        <v>0</v>
      </c>
      <c r="R612" s="3518">
        <f t="shared" si="104"/>
        <v>0</v>
      </c>
      <c r="S612" s="955">
        <f t="shared" si="95"/>
        <v>0</v>
      </c>
    </row>
    <row r="613" spans="1:19">
      <c r="A613" s="3520"/>
      <c r="B613" s="54"/>
      <c r="C613" s="3517">
        <f t="shared" si="96"/>
        <v>1</v>
      </c>
      <c r="D613" s="2806"/>
      <c r="E613" s="3517">
        <f t="shared" si="97"/>
        <v>1</v>
      </c>
      <c r="F613" s="667"/>
      <c r="G613" s="3517">
        <f t="shared" si="98"/>
        <v>1</v>
      </c>
      <c r="H613" s="667"/>
      <c r="I613" s="3517">
        <f t="shared" si="99"/>
        <v>1</v>
      </c>
      <c r="J613" s="667"/>
      <c r="K613" s="3517">
        <f t="shared" si="100"/>
        <v>1</v>
      </c>
      <c r="L613" s="667"/>
      <c r="M613" s="3517">
        <f t="shared" si="101"/>
        <v>1</v>
      </c>
      <c r="N613" s="667"/>
      <c r="O613" s="3517">
        <f t="shared" si="102"/>
        <v>1</v>
      </c>
      <c r="P613" s="667"/>
      <c r="Q613" s="3517">
        <f t="shared" si="103"/>
        <v>0</v>
      </c>
      <c r="R613" s="3518">
        <f t="shared" si="104"/>
        <v>0</v>
      </c>
      <c r="S613" s="955">
        <f t="shared" si="95"/>
        <v>0</v>
      </c>
    </row>
    <row r="614" spans="1:19">
      <c r="A614" s="3520"/>
      <c r="B614" s="54"/>
      <c r="C614" s="3517">
        <f t="shared" si="96"/>
        <v>1</v>
      </c>
      <c r="D614" s="2806"/>
      <c r="E614" s="3517">
        <f t="shared" si="97"/>
        <v>1</v>
      </c>
      <c r="F614" s="667"/>
      <c r="G614" s="3517">
        <f t="shared" si="98"/>
        <v>1</v>
      </c>
      <c r="H614" s="667"/>
      <c r="I614" s="3517">
        <f t="shared" si="99"/>
        <v>1</v>
      </c>
      <c r="J614" s="667"/>
      <c r="K614" s="3517">
        <f t="shared" si="100"/>
        <v>1</v>
      </c>
      <c r="L614" s="667"/>
      <c r="M614" s="3517">
        <f t="shared" si="101"/>
        <v>1</v>
      </c>
      <c r="N614" s="667"/>
      <c r="O614" s="3517">
        <f t="shared" si="102"/>
        <v>1</v>
      </c>
      <c r="P614" s="667"/>
      <c r="Q614" s="3517">
        <f t="shared" si="103"/>
        <v>0</v>
      </c>
      <c r="R614" s="3518">
        <f t="shared" si="104"/>
        <v>0</v>
      </c>
      <c r="S614" s="955">
        <f t="shared" si="95"/>
        <v>0</v>
      </c>
    </row>
    <row r="615" spans="1:19">
      <c r="A615" s="3520"/>
      <c r="B615" s="54"/>
      <c r="C615" s="3517">
        <f t="shared" si="96"/>
        <v>1</v>
      </c>
      <c r="D615" s="2806"/>
      <c r="E615" s="3517">
        <f t="shared" si="97"/>
        <v>1</v>
      </c>
      <c r="F615" s="667"/>
      <c r="G615" s="3517">
        <f t="shared" si="98"/>
        <v>1</v>
      </c>
      <c r="H615" s="667"/>
      <c r="I615" s="3517">
        <f t="shared" si="99"/>
        <v>1</v>
      </c>
      <c r="J615" s="667"/>
      <c r="K615" s="3517">
        <f t="shared" si="100"/>
        <v>1</v>
      </c>
      <c r="L615" s="667"/>
      <c r="M615" s="3517">
        <f t="shared" si="101"/>
        <v>1</v>
      </c>
      <c r="N615" s="667"/>
      <c r="O615" s="3517">
        <f t="shared" si="102"/>
        <v>1</v>
      </c>
      <c r="P615" s="667"/>
      <c r="Q615" s="3517">
        <f t="shared" si="103"/>
        <v>0</v>
      </c>
      <c r="R615" s="3518">
        <f t="shared" si="104"/>
        <v>0</v>
      </c>
      <c r="S615" s="955">
        <f t="shared" si="95"/>
        <v>0</v>
      </c>
    </row>
    <row r="616" spans="1:19">
      <c r="A616" s="3520"/>
      <c r="B616" s="54"/>
      <c r="C616" s="3517">
        <f t="shared" si="96"/>
        <v>1</v>
      </c>
      <c r="D616" s="2806"/>
      <c r="E616" s="3517">
        <f t="shared" si="97"/>
        <v>1</v>
      </c>
      <c r="F616" s="667"/>
      <c r="G616" s="3517">
        <f t="shared" si="98"/>
        <v>1</v>
      </c>
      <c r="H616" s="667"/>
      <c r="I616" s="3517">
        <f t="shared" si="99"/>
        <v>1</v>
      </c>
      <c r="J616" s="667"/>
      <c r="K616" s="3517">
        <f t="shared" si="100"/>
        <v>1</v>
      </c>
      <c r="L616" s="667"/>
      <c r="M616" s="3517">
        <f t="shared" si="101"/>
        <v>1</v>
      </c>
      <c r="N616" s="667"/>
      <c r="O616" s="3517">
        <f t="shared" si="102"/>
        <v>1</v>
      </c>
      <c r="P616" s="667"/>
      <c r="Q616" s="3517">
        <f t="shared" si="103"/>
        <v>0</v>
      </c>
      <c r="R616" s="3518">
        <f t="shared" si="104"/>
        <v>0</v>
      </c>
      <c r="S616" s="955">
        <f t="shared" si="95"/>
        <v>0</v>
      </c>
    </row>
    <row r="617" spans="1:19">
      <c r="A617" s="3520"/>
      <c r="B617" s="54"/>
      <c r="C617" s="3517">
        <f t="shared" si="96"/>
        <v>1</v>
      </c>
      <c r="D617" s="2806"/>
      <c r="E617" s="3517">
        <f t="shared" si="97"/>
        <v>1</v>
      </c>
      <c r="F617" s="667"/>
      <c r="G617" s="3517">
        <f t="shared" si="98"/>
        <v>1</v>
      </c>
      <c r="H617" s="667"/>
      <c r="I617" s="3517">
        <f t="shared" si="99"/>
        <v>1</v>
      </c>
      <c r="J617" s="667"/>
      <c r="K617" s="3517">
        <f t="shared" si="100"/>
        <v>1</v>
      </c>
      <c r="L617" s="667"/>
      <c r="M617" s="3517">
        <f t="shared" si="101"/>
        <v>1</v>
      </c>
      <c r="N617" s="667"/>
      <c r="O617" s="3517">
        <f t="shared" si="102"/>
        <v>1</v>
      </c>
      <c r="P617" s="667"/>
      <c r="Q617" s="3517">
        <f t="shared" si="103"/>
        <v>0</v>
      </c>
      <c r="R617" s="3518">
        <f t="shared" si="104"/>
        <v>0</v>
      </c>
      <c r="S617" s="955">
        <f t="shared" si="95"/>
        <v>0</v>
      </c>
    </row>
    <row r="618" spans="1:19">
      <c r="A618" s="3520"/>
      <c r="B618" s="54"/>
      <c r="C618" s="3517">
        <f t="shared" si="96"/>
        <v>1</v>
      </c>
      <c r="D618" s="2806"/>
      <c r="E618" s="3517">
        <f t="shared" si="97"/>
        <v>1</v>
      </c>
      <c r="F618" s="667"/>
      <c r="G618" s="3517">
        <f t="shared" si="98"/>
        <v>1</v>
      </c>
      <c r="H618" s="667"/>
      <c r="I618" s="3517">
        <f t="shared" si="99"/>
        <v>1</v>
      </c>
      <c r="J618" s="667"/>
      <c r="K618" s="3517">
        <f t="shared" si="100"/>
        <v>1</v>
      </c>
      <c r="L618" s="667"/>
      <c r="M618" s="3517">
        <f t="shared" si="101"/>
        <v>1</v>
      </c>
      <c r="N618" s="667"/>
      <c r="O618" s="3517">
        <f t="shared" si="102"/>
        <v>1</v>
      </c>
      <c r="P618" s="667"/>
      <c r="Q618" s="3517">
        <f t="shared" si="103"/>
        <v>0</v>
      </c>
      <c r="R618" s="3518">
        <f t="shared" si="104"/>
        <v>0</v>
      </c>
      <c r="S618" s="955">
        <f t="shared" si="95"/>
        <v>0</v>
      </c>
    </row>
    <row r="619" spans="1:19">
      <c r="A619" s="3520"/>
      <c r="B619" s="54"/>
      <c r="C619" s="3517">
        <f t="shared" si="96"/>
        <v>1</v>
      </c>
      <c r="D619" s="2806"/>
      <c r="E619" s="3517">
        <f t="shared" si="97"/>
        <v>1</v>
      </c>
      <c r="F619" s="667"/>
      <c r="G619" s="3517">
        <f t="shared" si="98"/>
        <v>1</v>
      </c>
      <c r="H619" s="667"/>
      <c r="I619" s="3517">
        <f t="shared" si="99"/>
        <v>1</v>
      </c>
      <c r="J619" s="667"/>
      <c r="K619" s="3517">
        <f t="shared" si="100"/>
        <v>1</v>
      </c>
      <c r="L619" s="667"/>
      <c r="M619" s="3517">
        <f t="shared" si="101"/>
        <v>1</v>
      </c>
      <c r="N619" s="667"/>
      <c r="O619" s="3517">
        <f t="shared" si="102"/>
        <v>1</v>
      </c>
      <c r="P619" s="667"/>
      <c r="Q619" s="3517">
        <f t="shared" si="103"/>
        <v>0</v>
      </c>
      <c r="R619" s="3518">
        <f t="shared" si="104"/>
        <v>0</v>
      </c>
      <c r="S619" s="955">
        <f t="shared" si="95"/>
        <v>0</v>
      </c>
    </row>
    <row r="620" spans="1:19">
      <c r="A620" s="3520"/>
      <c r="B620" s="54"/>
      <c r="C620" s="3517">
        <f t="shared" si="96"/>
        <v>1</v>
      </c>
      <c r="D620" s="2806"/>
      <c r="E620" s="3517">
        <f t="shared" si="97"/>
        <v>1</v>
      </c>
      <c r="F620" s="667"/>
      <c r="G620" s="3517">
        <f t="shared" si="98"/>
        <v>1</v>
      </c>
      <c r="H620" s="667"/>
      <c r="I620" s="3517">
        <f t="shared" si="99"/>
        <v>1</v>
      </c>
      <c r="J620" s="667"/>
      <c r="K620" s="3517">
        <f t="shared" si="100"/>
        <v>1</v>
      </c>
      <c r="L620" s="667"/>
      <c r="M620" s="3517">
        <f t="shared" si="101"/>
        <v>1</v>
      </c>
      <c r="N620" s="667"/>
      <c r="O620" s="3517">
        <f t="shared" si="102"/>
        <v>1</v>
      </c>
      <c r="P620" s="667"/>
      <c r="Q620" s="3517">
        <f t="shared" si="103"/>
        <v>0</v>
      </c>
      <c r="R620" s="3518">
        <f t="shared" si="104"/>
        <v>0</v>
      </c>
      <c r="S620" s="955">
        <f t="shared" si="95"/>
        <v>0</v>
      </c>
    </row>
    <row r="621" spans="1:19">
      <c r="A621" s="3520"/>
      <c r="B621" s="54"/>
      <c r="C621" s="3517">
        <f t="shared" si="96"/>
        <v>1</v>
      </c>
      <c r="D621" s="2806"/>
      <c r="E621" s="3517">
        <f t="shared" si="97"/>
        <v>1</v>
      </c>
      <c r="F621" s="667"/>
      <c r="G621" s="3517">
        <f t="shared" si="98"/>
        <v>1</v>
      </c>
      <c r="H621" s="667"/>
      <c r="I621" s="3517">
        <f t="shared" si="99"/>
        <v>1</v>
      </c>
      <c r="J621" s="667"/>
      <c r="K621" s="3517">
        <f t="shared" si="100"/>
        <v>1</v>
      </c>
      <c r="L621" s="667"/>
      <c r="M621" s="3517">
        <f t="shared" si="101"/>
        <v>1</v>
      </c>
      <c r="N621" s="667"/>
      <c r="O621" s="3517">
        <f t="shared" si="102"/>
        <v>1</v>
      </c>
      <c r="P621" s="667"/>
      <c r="Q621" s="3517">
        <f t="shared" si="103"/>
        <v>0</v>
      </c>
      <c r="R621" s="3518">
        <f t="shared" si="104"/>
        <v>0</v>
      </c>
      <c r="S621" s="955">
        <f t="shared" si="95"/>
        <v>0</v>
      </c>
    </row>
    <row r="622" spans="1:19">
      <c r="A622" s="3520"/>
      <c r="B622" s="54"/>
      <c r="C622" s="3517">
        <f t="shared" si="96"/>
        <v>1</v>
      </c>
      <c r="D622" s="2806"/>
      <c r="E622" s="3517">
        <f t="shared" si="97"/>
        <v>1</v>
      </c>
      <c r="F622" s="667"/>
      <c r="G622" s="3517">
        <f t="shared" si="98"/>
        <v>1</v>
      </c>
      <c r="H622" s="667"/>
      <c r="I622" s="3517">
        <f t="shared" si="99"/>
        <v>1</v>
      </c>
      <c r="J622" s="667"/>
      <c r="K622" s="3517">
        <f t="shared" si="100"/>
        <v>1</v>
      </c>
      <c r="L622" s="667"/>
      <c r="M622" s="3517">
        <f t="shared" si="101"/>
        <v>1</v>
      </c>
      <c r="N622" s="667"/>
      <c r="O622" s="3517">
        <f t="shared" si="102"/>
        <v>1</v>
      </c>
      <c r="P622" s="667"/>
      <c r="Q622" s="3517">
        <f t="shared" si="103"/>
        <v>0</v>
      </c>
      <c r="R622" s="3518">
        <f t="shared" si="104"/>
        <v>0</v>
      </c>
      <c r="S622" s="955">
        <f t="shared" si="95"/>
        <v>0</v>
      </c>
    </row>
    <row r="623" spans="1:19">
      <c r="A623" s="3520"/>
      <c r="B623" s="54"/>
      <c r="C623" s="3517">
        <f t="shared" si="96"/>
        <v>1</v>
      </c>
      <c r="D623" s="2806"/>
      <c r="E623" s="3517">
        <f t="shared" si="97"/>
        <v>1</v>
      </c>
      <c r="F623" s="667"/>
      <c r="G623" s="3517">
        <f t="shared" si="98"/>
        <v>1</v>
      </c>
      <c r="H623" s="667"/>
      <c r="I623" s="3517">
        <f t="shared" si="99"/>
        <v>1</v>
      </c>
      <c r="J623" s="667"/>
      <c r="K623" s="3517">
        <f t="shared" si="100"/>
        <v>1</v>
      </c>
      <c r="L623" s="667"/>
      <c r="M623" s="3517">
        <f t="shared" si="101"/>
        <v>1</v>
      </c>
      <c r="N623" s="667"/>
      <c r="O623" s="3517">
        <f t="shared" si="102"/>
        <v>1</v>
      </c>
      <c r="P623" s="667"/>
      <c r="Q623" s="3517">
        <f t="shared" si="103"/>
        <v>0</v>
      </c>
      <c r="R623" s="3518">
        <f t="shared" si="104"/>
        <v>0</v>
      </c>
      <c r="S623" s="955">
        <f t="shared" si="95"/>
        <v>0</v>
      </c>
    </row>
    <row r="624" spans="1:19">
      <c r="A624" s="3520"/>
      <c r="B624" s="54"/>
      <c r="C624" s="3517">
        <f t="shared" si="96"/>
        <v>1</v>
      </c>
      <c r="D624" s="2806"/>
      <c r="E624" s="3517">
        <f t="shared" si="97"/>
        <v>1</v>
      </c>
      <c r="F624" s="667"/>
      <c r="G624" s="3517">
        <f t="shared" si="98"/>
        <v>1</v>
      </c>
      <c r="H624" s="667"/>
      <c r="I624" s="3517">
        <f t="shared" si="99"/>
        <v>1</v>
      </c>
      <c r="J624" s="667"/>
      <c r="K624" s="3517">
        <f t="shared" si="100"/>
        <v>1</v>
      </c>
      <c r="L624" s="667"/>
      <c r="M624" s="3517">
        <f t="shared" si="101"/>
        <v>1</v>
      </c>
      <c r="N624" s="667"/>
      <c r="O624" s="3517">
        <f t="shared" si="102"/>
        <v>1</v>
      </c>
      <c r="P624" s="667"/>
      <c r="Q624" s="3517">
        <f t="shared" si="103"/>
        <v>0</v>
      </c>
      <c r="R624" s="3518">
        <f t="shared" si="104"/>
        <v>0</v>
      </c>
      <c r="S624" s="955">
        <f t="shared" si="95"/>
        <v>0</v>
      </c>
    </row>
    <row r="625" spans="1:19">
      <c r="A625" s="3520"/>
      <c r="B625" s="54"/>
      <c r="C625" s="3517">
        <f t="shared" si="96"/>
        <v>1</v>
      </c>
      <c r="D625" s="2806"/>
      <c r="E625" s="3517">
        <f t="shared" si="97"/>
        <v>1</v>
      </c>
      <c r="F625" s="667"/>
      <c r="G625" s="3517">
        <f t="shared" si="98"/>
        <v>1</v>
      </c>
      <c r="H625" s="667"/>
      <c r="I625" s="3517">
        <f t="shared" si="99"/>
        <v>1</v>
      </c>
      <c r="J625" s="667"/>
      <c r="K625" s="3517">
        <f t="shared" si="100"/>
        <v>1</v>
      </c>
      <c r="L625" s="667"/>
      <c r="M625" s="3517">
        <f t="shared" si="101"/>
        <v>1</v>
      </c>
      <c r="N625" s="667"/>
      <c r="O625" s="3517">
        <f t="shared" si="102"/>
        <v>1</v>
      </c>
      <c r="P625" s="667"/>
      <c r="Q625" s="3517">
        <f t="shared" si="103"/>
        <v>0</v>
      </c>
      <c r="R625" s="3518">
        <f t="shared" si="104"/>
        <v>0</v>
      </c>
      <c r="S625" s="955">
        <f t="shared" si="95"/>
        <v>0</v>
      </c>
    </row>
    <row r="626" spans="1:19">
      <c r="A626" s="3520"/>
      <c r="B626" s="54"/>
      <c r="C626" s="3517">
        <f t="shared" si="96"/>
        <v>1</v>
      </c>
      <c r="D626" s="2806"/>
      <c r="E626" s="3517">
        <f t="shared" si="97"/>
        <v>1</v>
      </c>
      <c r="F626" s="667"/>
      <c r="G626" s="3517">
        <f t="shared" si="98"/>
        <v>1</v>
      </c>
      <c r="H626" s="667"/>
      <c r="I626" s="3517">
        <f t="shared" si="99"/>
        <v>1</v>
      </c>
      <c r="J626" s="667"/>
      <c r="K626" s="3517">
        <f t="shared" si="100"/>
        <v>1</v>
      </c>
      <c r="L626" s="667"/>
      <c r="M626" s="3517">
        <f t="shared" si="101"/>
        <v>1</v>
      </c>
      <c r="N626" s="667"/>
      <c r="O626" s="3517">
        <f t="shared" si="102"/>
        <v>1</v>
      </c>
      <c r="P626" s="667"/>
      <c r="Q626" s="3517">
        <f t="shared" si="103"/>
        <v>0</v>
      </c>
      <c r="R626" s="3518">
        <f t="shared" si="104"/>
        <v>0</v>
      </c>
      <c r="S626" s="955">
        <f t="shared" si="95"/>
        <v>0</v>
      </c>
    </row>
    <row r="627" spans="1:19">
      <c r="A627" s="3520"/>
      <c r="B627" s="54"/>
      <c r="C627" s="3517">
        <f t="shared" si="96"/>
        <v>1</v>
      </c>
      <c r="D627" s="2806"/>
      <c r="E627" s="3517">
        <f t="shared" si="97"/>
        <v>1</v>
      </c>
      <c r="F627" s="667"/>
      <c r="G627" s="3517">
        <f t="shared" si="98"/>
        <v>1</v>
      </c>
      <c r="H627" s="667"/>
      <c r="I627" s="3517">
        <f t="shared" si="99"/>
        <v>1</v>
      </c>
      <c r="J627" s="667"/>
      <c r="K627" s="3517">
        <f t="shared" si="100"/>
        <v>1</v>
      </c>
      <c r="L627" s="667"/>
      <c r="M627" s="3517">
        <f t="shared" si="101"/>
        <v>1</v>
      </c>
      <c r="N627" s="667"/>
      <c r="O627" s="3517">
        <f t="shared" si="102"/>
        <v>1</v>
      </c>
      <c r="P627" s="667"/>
      <c r="Q627" s="3517">
        <f t="shared" si="103"/>
        <v>0</v>
      </c>
      <c r="R627" s="3518">
        <f t="shared" si="104"/>
        <v>0</v>
      </c>
      <c r="S627" s="955">
        <f t="shared" si="95"/>
        <v>0</v>
      </c>
    </row>
    <row r="628" spans="1:19">
      <c r="A628" s="3520"/>
      <c r="B628" s="54"/>
      <c r="C628" s="3517">
        <f t="shared" si="96"/>
        <v>1</v>
      </c>
      <c r="D628" s="2806"/>
      <c r="E628" s="3517">
        <f t="shared" si="97"/>
        <v>1</v>
      </c>
      <c r="F628" s="667"/>
      <c r="G628" s="3517">
        <f t="shared" si="98"/>
        <v>1</v>
      </c>
      <c r="H628" s="667"/>
      <c r="I628" s="3517">
        <f t="shared" si="99"/>
        <v>1</v>
      </c>
      <c r="J628" s="667"/>
      <c r="K628" s="3517">
        <f t="shared" si="100"/>
        <v>1</v>
      </c>
      <c r="L628" s="667"/>
      <c r="M628" s="3517">
        <f t="shared" si="101"/>
        <v>1</v>
      </c>
      <c r="N628" s="667"/>
      <c r="O628" s="3517">
        <f t="shared" si="102"/>
        <v>1</v>
      </c>
      <c r="P628" s="667"/>
      <c r="Q628" s="3517">
        <f t="shared" si="103"/>
        <v>0</v>
      </c>
      <c r="R628" s="3518">
        <f t="shared" si="104"/>
        <v>0</v>
      </c>
      <c r="S628" s="955">
        <f t="shared" si="95"/>
        <v>0</v>
      </c>
    </row>
    <row r="629" spans="1:19">
      <c r="A629" s="3520"/>
      <c r="B629" s="54"/>
      <c r="C629" s="3517">
        <f t="shared" si="96"/>
        <v>1</v>
      </c>
      <c r="D629" s="2806"/>
      <c r="E629" s="3517">
        <f t="shared" si="97"/>
        <v>1</v>
      </c>
      <c r="F629" s="667"/>
      <c r="G629" s="3517">
        <f t="shared" si="98"/>
        <v>1</v>
      </c>
      <c r="H629" s="667"/>
      <c r="I629" s="3517">
        <f t="shared" si="99"/>
        <v>1</v>
      </c>
      <c r="J629" s="667"/>
      <c r="K629" s="3517">
        <f t="shared" si="100"/>
        <v>1</v>
      </c>
      <c r="L629" s="667"/>
      <c r="M629" s="3517">
        <f t="shared" si="101"/>
        <v>1</v>
      </c>
      <c r="N629" s="667"/>
      <c r="O629" s="3517">
        <f t="shared" si="102"/>
        <v>1</v>
      </c>
      <c r="P629" s="667"/>
      <c r="Q629" s="3517">
        <f t="shared" si="103"/>
        <v>0</v>
      </c>
      <c r="R629" s="3518">
        <f t="shared" si="104"/>
        <v>0</v>
      </c>
      <c r="S629" s="955">
        <f t="shared" si="95"/>
        <v>0</v>
      </c>
    </row>
    <row r="630" spans="1:19">
      <c r="A630" s="3520"/>
      <c r="B630" s="54"/>
      <c r="C630" s="3517">
        <f t="shared" si="96"/>
        <v>1</v>
      </c>
      <c r="D630" s="2806"/>
      <c r="E630" s="3517">
        <f t="shared" si="97"/>
        <v>1</v>
      </c>
      <c r="F630" s="667"/>
      <c r="G630" s="3517">
        <f t="shared" si="98"/>
        <v>1</v>
      </c>
      <c r="H630" s="667"/>
      <c r="I630" s="3517">
        <f t="shared" si="99"/>
        <v>1</v>
      </c>
      <c r="J630" s="667"/>
      <c r="K630" s="3517">
        <f t="shared" si="100"/>
        <v>1</v>
      </c>
      <c r="L630" s="667"/>
      <c r="M630" s="3517">
        <f t="shared" si="101"/>
        <v>1</v>
      </c>
      <c r="N630" s="667"/>
      <c r="O630" s="3517">
        <f t="shared" si="102"/>
        <v>1</v>
      </c>
      <c r="P630" s="667"/>
      <c r="Q630" s="3517">
        <f t="shared" si="103"/>
        <v>0</v>
      </c>
      <c r="R630" s="3518">
        <f t="shared" si="104"/>
        <v>0</v>
      </c>
      <c r="S630" s="955">
        <f t="shared" si="95"/>
        <v>0</v>
      </c>
    </row>
    <row r="631" spans="1:19">
      <c r="A631" s="3520"/>
      <c r="B631" s="54"/>
      <c r="C631" s="3517">
        <f t="shared" si="96"/>
        <v>1</v>
      </c>
      <c r="D631" s="2806"/>
      <c r="E631" s="3517">
        <f t="shared" si="97"/>
        <v>1</v>
      </c>
      <c r="F631" s="667"/>
      <c r="G631" s="3517">
        <f t="shared" si="98"/>
        <v>1</v>
      </c>
      <c r="H631" s="667"/>
      <c r="I631" s="3517">
        <f t="shared" si="99"/>
        <v>1</v>
      </c>
      <c r="J631" s="667"/>
      <c r="K631" s="3517">
        <f t="shared" si="100"/>
        <v>1</v>
      </c>
      <c r="L631" s="667"/>
      <c r="M631" s="3517">
        <f t="shared" si="101"/>
        <v>1</v>
      </c>
      <c r="N631" s="667"/>
      <c r="O631" s="3517">
        <f t="shared" si="102"/>
        <v>1</v>
      </c>
      <c r="P631" s="667"/>
      <c r="Q631" s="3517">
        <f t="shared" si="103"/>
        <v>0</v>
      </c>
      <c r="R631" s="3518">
        <f t="shared" si="104"/>
        <v>0</v>
      </c>
      <c r="S631" s="955">
        <f t="shared" si="95"/>
        <v>0</v>
      </c>
    </row>
    <row r="632" spans="1:19">
      <c r="A632" s="3520"/>
      <c r="B632" s="54"/>
      <c r="C632" s="3517">
        <f t="shared" si="96"/>
        <v>1</v>
      </c>
      <c r="D632" s="2806"/>
      <c r="E632" s="3517">
        <f t="shared" si="97"/>
        <v>1</v>
      </c>
      <c r="F632" s="667"/>
      <c r="G632" s="3517">
        <f t="shared" si="98"/>
        <v>1</v>
      </c>
      <c r="H632" s="667"/>
      <c r="I632" s="3517">
        <f t="shared" si="99"/>
        <v>1</v>
      </c>
      <c r="J632" s="667"/>
      <c r="K632" s="3517">
        <f t="shared" si="100"/>
        <v>1</v>
      </c>
      <c r="L632" s="667"/>
      <c r="M632" s="3517">
        <f t="shared" si="101"/>
        <v>1</v>
      </c>
      <c r="N632" s="667"/>
      <c r="O632" s="3517">
        <f t="shared" si="102"/>
        <v>1</v>
      </c>
      <c r="P632" s="667"/>
      <c r="Q632" s="3517">
        <f t="shared" si="103"/>
        <v>0</v>
      </c>
      <c r="R632" s="3518">
        <f t="shared" si="104"/>
        <v>0</v>
      </c>
      <c r="S632" s="955">
        <f t="shared" si="95"/>
        <v>0</v>
      </c>
    </row>
    <row r="633" spans="1:19">
      <c r="A633" s="3520"/>
      <c r="B633" s="54"/>
      <c r="C633" s="3517">
        <f t="shared" si="96"/>
        <v>1</v>
      </c>
      <c r="D633" s="2806"/>
      <c r="E633" s="3517">
        <f t="shared" si="97"/>
        <v>1</v>
      </c>
      <c r="F633" s="667"/>
      <c r="G633" s="3517">
        <f t="shared" si="98"/>
        <v>1</v>
      </c>
      <c r="H633" s="667"/>
      <c r="I633" s="3517">
        <f t="shared" si="99"/>
        <v>1</v>
      </c>
      <c r="J633" s="667"/>
      <c r="K633" s="3517">
        <f t="shared" si="100"/>
        <v>1</v>
      </c>
      <c r="L633" s="667"/>
      <c r="M633" s="3517">
        <f t="shared" si="101"/>
        <v>1</v>
      </c>
      <c r="N633" s="667"/>
      <c r="O633" s="3517">
        <f t="shared" si="102"/>
        <v>1</v>
      </c>
      <c r="P633" s="667"/>
      <c r="Q633" s="3517">
        <f t="shared" si="103"/>
        <v>0</v>
      </c>
      <c r="R633" s="3518">
        <f t="shared" si="104"/>
        <v>0</v>
      </c>
      <c r="S633" s="955">
        <f t="shared" si="95"/>
        <v>0</v>
      </c>
    </row>
    <row r="634" spans="1:19">
      <c r="A634" s="3520"/>
      <c r="B634" s="54"/>
      <c r="C634" s="3517">
        <f t="shared" si="96"/>
        <v>1</v>
      </c>
      <c r="D634" s="2806"/>
      <c r="E634" s="3517">
        <f t="shared" si="97"/>
        <v>1</v>
      </c>
      <c r="F634" s="667"/>
      <c r="G634" s="3517">
        <f t="shared" si="98"/>
        <v>1</v>
      </c>
      <c r="H634" s="667"/>
      <c r="I634" s="3517">
        <f t="shared" si="99"/>
        <v>1</v>
      </c>
      <c r="J634" s="667"/>
      <c r="K634" s="3517">
        <f t="shared" si="100"/>
        <v>1</v>
      </c>
      <c r="L634" s="667"/>
      <c r="M634" s="3517">
        <f t="shared" si="101"/>
        <v>1</v>
      </c>
      <c r="N634" s="667"/>
      <c r="O634" s="3517">
        <f t="shared" si="102"/>
        <v>1</v>
      </c>
      <c r="P634" s="667"/>
      <c r="Q634" s="3517">
        <f t="shared" si="103"/>
        <v>0</v>
      </c>
      <c r="R634" s="3518">
        <f t="shared" si="104"/>
        <v>0</v>
      </c>
      <c r="S634" s="955">
        <f t="shared" si="95"/>
        <v>0</v>
      </c>
    </row>
    <row r="635" spans="1:19">
      <c r="A635" s="3520"/>
      <c r="B635" s="54"/>
      <c r="C635" s="3517">
        <f t="shared" si="96"/>
        <v>1</v>
      </c>
      <c r="D635" s="2806"/>
      <c r="E635" s="3517">
        <f t="shared" si="97"/>
        <v>1</v>
      </c>
      <c r="F635" s="667"/>
      <c r="G635" s="3517">
        <f t="shared" si="98"/>
        <v>1</v>
      </c>
      <c r="H635" s="667"/>
      <c r="I635" s="3517">
        <f t="shared" si="99"/>
        <v>1</v>
      </c>
      <c r="J635" s="667"/>
      <c r="K635" s="3517">
        <f t="shared" si="100"/>
        <v>1</v>
      </c>
      <c r="L635" s="667"/>
      <c r="M635" s="3517">
        <f t="shared" si="101"/>
        <v>1</v>
      </c>
      <c r="N635" s="667"/>
      <c r="O635" s="3517">
        <f t="shared" si="102"/>
        <v>1</v>
      </c>
      <c r="P635" s="667"/>
      <c r="Q635" s="3517">
        <f t="shared" si="103"/>
        <v>0</v>
      </c>
      <c r="R635" s="3518">
        <f t="shared" si="104"/>
        <v>0</v>
      </c>
      <c r="S635" s="955">
        <f t="shared" si="95"/>
        <v>0</v>
      </c>
    </row>
    <row r="636" spans="1:19">
      <c r="A636" s="3520"/>
      <c r="B636" s="54"/>
      <c r="C636" s="3517">
        <f t="shared" si="96"/>
        <v>1</v>
      </c>
      <c r="D636" s="2806"/>
      <c r="E636" s="3517">
        <f t="shared" si="97"/>
        <v>1</v>
      </c>
      <c r="F636" s="667"/>
      <c r="G636" s="3517">
        <f t="shared" si="98"/>
        <v>1</v>
      </c>
      <c r="H636" s="667"/>
      <c r="I636" s="3517">
        <f t="shared" si="99"/>
        <v>1</v>
      </c>
      <c r="J636" s="667"/>
      <c r="K636" s="3517">
        <f t="shared" si="100"/>
        <v>1</v>
      </c>
      <c r="L636" s="667"/>
      <c r="M636" s="3517">
        <f t="shared" si="101"/>
        <v>1</v>
      </c>
      <c r="N636" s="667"/>
      <c r="O636" s="3517">
        <f t="shared" si="102"/>
        <v>1</v>
      </c>
      <c r="P636" s="667"/>
      <c r="Q636" s="3517">
        <f t="shared" si="103"/>
        <v>0</v>
      </c>
      <c r="R636" s="3518">
        <f t="shared" si="104"/>
        <v>0</v>
      </c>
      <c r="S636" s="955">
        <f t="shared" si="95"/>
        <v>0</v>
      </c>
    </row>
    <row r="637" spans="1:19">
      <c r="A637" s="3520"/>
      <c r="B637" s="54"/>
      <c r="C637" s="3517">
        <f t="shared" si="96"/>
        <v>1</v>
      </c>
      <c r="D637" s="2806"/>
      <c r="E637" s="3517">
        <f t="shared" si="97"/>
        <v>1</v>
      </c>
      <c r="F637" s="667"/>
      <c r="G637" s="3517">
        <f t="shared" si="98"/>
        <v>1</v>
      </c>
      <c r="H637" s="667"/>
      <c r="I637" s="3517">
        <f t="shared" si="99"/>
        <v>1</v>
      </c>
      <c r="J637" s="667"/>
      <c r="K637" s="3517">
        <f t="shared" si="100"/>
        <v>1</v>
      </c>
      <c r="L637" s="667"/>
      <c r="M637" s="3517">
        <f t="shared" si="101"/>
        <v>1</v>
      </c>
      <c r="N637" s="667"/>
      <c r="O637" s="3517">
        <f t="shared" si="102"/>
        <v>1</v>
      </c>
      <c r="P637" s="667"/>
      <c r="Q637" s="3517">
        <f t="shared" si="103"/>
        <v>0</v>
      </c>
      <c r="R637" s="3518">
        <f t="shared" si="104"/>
        <v>0</v>
      </c>
      <c r="S637" s="955">
        <f t="shared" si="95"/>
        <v>0</v>
      </c>
    </row>
    <row r="638" spans="1:19">
      <c r="A638" s="3520"/>
      <c r="B638" s="54"/>
      <c r="C638" s="3517">
        <f t="shared" si="96"/>
        <v>1</v>
      </c>
      <c r="D638" s="2806"/>
      <c r="E638" s="3517">
        <f t="shared" si="97"/>
        <v>1</v>
      </c>
      <c r="F638" s="667"/>
      <c r="G638" s="3517">
        <f t="shared" si="98"/>
        <v>1</v>
      </c>
      <c r="H638" s="667"/>
      <c r="I638" s="3517">
        <f t="shared" si="99"/>
        <v>1</v>
      </c>
      <c r="J638" s="667"/>
      <c r="K638" s="3517">
        <f t="shared" si="100"/>
        <v>1</v>
      </c>
      <c r="L638" s="667"/>
      <c r="M638" s="3517">
        <f t="shared" si="101"/>
        <v>1</v>
      </c>
      <c r="N638" s="667"/>
      <c r="O638" s="3517">
        <f t="shared" si="102"/>
        <v>1</v>
      </c>
      <c r="P638" s="667"/>
      <c r="Q638" s="3517">
        <f t="shared" si="103"/>
        <v>0</v>
      </c>
      <c r="R638" s="3518">
        <f t="shared" si="104"/>
        <v>0</v>
      </c>
      <c r="S638" s="955">
        <f t="shared" si="95"/>
        <v>0</v>
      </c>
    </row>
    <row r="639" spans="1:19">
      <c r="A639" s="3520"/>
      <c r="B639" s="54"/>
      <c r="C639" s="3517">
        <f t="shared" si="96"/>
        <v>1</v>
      </c>
      <c r="D639" s="2806"/>
      <c r="E639" s="3517">
        <f t="shared" si="97"/>
        <v>1</v>
      </c>
      <c r="F639" s="667"/>
      <c r="G639" s="3517">
        <f t="shared" si="98"/>
        <v>1</v>
      </c>
      <c r="H639" s="667"/>
      <c r="I639" s="3517">
        <f t="shared" si="99"/>
        <v>1</v>
      </c>
      <c r="J639" s="667"/>
      <c r="K639" s="3517">
        <f t="shared" si="100"/>
        <v>1</v>
      </c>
      <c r="L639" s="667"/>
      <c r="M639" s="3517">
        <f t="shared" si="101"/>
        <v>1</v>
      </c>
      <c r="N639" s="667"/>
      <c r="O639" s="3517">
        <f t="shared" si="102"/>
        <v>1</v>
      </c>
      <c r="P639" s="667"/>
      <c r="Q639" s="3517">
        <f t="shared" si="103"/>
        <v>0</v>
      </c>
      <c r="R639" s="3518">
        <f t="shared" si="104"/>
        <v>0</v>
      </c>
      <c r="S639" s="955">
        <f t="shared" si="95"/>
        <v>0</v>
      </c>
    </row>
    <row r="640" spans="1:19">
      <c r="A640" s="3520"/>
      <c r="B640" s="54"/>
      <c r="C640" s="3517">
        <f t="shared" si="96"/>
        <v>1</v>
      </c>
      <c r="D640" s="2806"/>
      <c r="E640" s="3517">
        <f t="shared" si="97"/>
        <v>1</v>
      </c>
      <c r="F640" s="667"/>
      <c r="G640" s="3517">
        <f t="shared" si="98"/>
        <v>1</v>
      </c>
      <c r="H640" s="667"/>
      <c r="I640" s="3517">
        <f t="shared" si="99"/>
        <v>1</v>
      </c>
      <c r="J640" s="667"/>
      <c r="K640" s="3517">
        <f t="shared" si="100"/>
        <v>1</v>
      </c>
      <c r="L640" s="667"/>
      <c r="M640" s="3517">
        <f t="shared" si="101"/>
        <v>1</v>
      </c>
      <c r="N640" s="667"/>
      <c r="O640" s="3517">
        <f t="shared" si="102"/>
        <v>1</v>
      </c>
      <c r="P640" s="667"/>
      <c r="Q640" s="3517">
        <f t="shared" si="103"/>
        <v>0</v>
      </c>
      <c r="R640" s="3518">
        <f t="shared" si="104"/>
        <v>0</v>
      </c>
      <c r="S640" s="955">
        <f t="shared" si="95"/>
        <v>0</v>
      </c>
    </row>
    <row r="641" spans="1:19">
      <c r="A641" s="3520"/>
      <c r="B641" s="54"/>
      <c r="C641" s="3517">
        <f t="shared" si="96"/>
        <v>1</v>
      </c>
      <c r="D641" s="2806"/>
      <c r="E641" s="3517">
        <f t="shared" si="97"/>
        <v>1</v>
      </c>
      <c r="F641" s="667"/>
      <c r="G641" s="3517">
        <f t="shared" si="98"/>
        <v>1</v>
      </c>
      <c r="H641" s="667"/>
      <c r="I641" s="3517">
        <f t="shared" si="99"/>
        <v>1</v>
      </c>
      <c r="J641" s="667"/>
      <c r="K641" s="3517">
        <f t="shared" si="100"/>
        <v>1</v>
      </c>
      <c r="L641" s="667"/>
      <c r="M641" s="3517">
        <f t="shared" si="101"/>
        <v>1</v>
      </c>
      <c r="N641" s="667"/>
      <c r="O641" s="3517">
        <f t="shared" si="102"/>
        <v>1</v>
      </c>
      <c r="P641" s="667"/>
      <c r="Q641" s="3517">
        <f t="shared" si="103"/>
        <v>0</v>
      </c>
      <c r="R641" s="3518">
        <f t="shared" si="104"/>
        <v>0</v>
      </c>
      <c r="S641" s="955">
        <f t="shared" si="95"/>
        <v>0</v>
      </c>
    </row>
    <row r="642" spans="1:19">
      <c r="A642" s="3520"/>
      <c r="B642" s="54"/>
      <c r="C642" s="3517">
        <f t="shared" si="96"/>
        <v>1</v>
      </c>
      <c r="D642" s="2806"/>
      <c r="E642" s="3517">
        <f t="shared" si="97"/>
        <v>1</v>
      </c>
      <c r="F642" s="667"/>
      <c r="G642" s="3517">
        <f t="shared" si="98"/>
        <v>1</v>
      </c>
      <c r="H642" s="667"/>
      <c r="I642" s="3517">
        <f t="shared" si="99"/>
        <v>1</v>
      </c>
      <c r="J642" s="667"/>
      <c r="K642" s="3517">
        <f t="shared" si="100"/>
        <v>1</v>
      </c>
      <c r="L642" s="667"/>
      <c r="M642" s="3517">
        <f t="shared" si="101"/>
        <v>1</v>
      </c>
      <c r="N642" s="667"/>
      <c r="O642" s="3517">
        <f t="shared" si="102"/>
        <v>1</v>
      </c>
      <c r="P642" s="667"/>
      <c r="Q642" s="3517">
        <f t="shared" si="103"/>
        <v>0</v>
      </c>
      <c r="R642" s="3518">
        <f t="shared" si="104"/>
        <v>0</v>
      </c>
      <c r="S642" s="955">
        <f t="shared" si="95"/>
        <v>0</v>
      </c>
    </row>
    <row r="643" spans="1:19">
      <c r="A643" s="3520"/>
      <c r="B643" s="54"/>
      <c r="C643" s="3517">
        <f t="shared" si="96"/>
        <v>1</v>
      </c>
      <c r="D643" s="2806"/>
      <c r="E643" s="3517">
        <f t="shared" si="97"/>
        <v>1</v>
      </c>
      <c r="F643" s="667"/>
      <c r="G643" s="3517">
        <f t="shared" si="98"/>
        <v>1</v>
      </c>
      <c r="H643" s="667"/>
      <c r="I643" s="3517">
        <f t="shared" si="99"/>
        <v>1</v>
      </c>
      <c r="J643" s="667"/>
      <c r="K643" s="3517">
        <f t="shared" si="100"/>
        <v>1</v>
      </c>
      <c r="L643" s="667"/>
      <c r="M643" s="3517">
        <f t="shared" si="101"/>
        <v>1</v>
      </c>
      <c r="N643" s="667"/>
      <c r="O643" s="3517">
        <f t="shared" si="102"/>
        <v>1</v>
      </c>
      <c r="P643" s="667"/>
      <c r="Q643" s="3517">
        <f t="shared" si="103"/>
        <v>0</v>
      </c>
      <c r="R643" s="3518">
        <f t="shared" si="104"/>
        <v>0</v>
      </c>
      <c r="S643" s="955">
        <f t="shared" si="95"/>
        <v>0</v>
      </c>
    </row>
    <row r="644" spans="1:19">
      <c r="A644" s="3520"/>
      <c r="B644" s="54"/>
      <c r="C644" s="3517">
        <f t="shared" si="96"/>
        <v>1</v>
      </c>
      <c r="D644" s="2806"/>
      <c r="E644" s="3517">
        <f t="shared" si="97"/>
        <v>1</v>
      </c>
      <c r="F644" s="667"/>
      <c r="G644" s="3517">
        <f t="shared" si="98"/>
        <v>1</v>
      </c>
      <c r="H644" s="667"/>
      <c r="I644" s="3517">
        <f t="shared" si="99"/>
        <v>1</v>
      </c>
      <c r="J644" s="667"/>
      <c r="K644" s="3517">
        <f t="shared" si="100"/>
        <v>1</v>
      </c>
      <c r="L644" s="667"/>
      <c r="M644" s="3517">
        <f t="shared" si="101"/>
        <v>1</v>
      </c>
      <c r="N644" s="667"/>
      <c r="O644" s="3517">
        <f t="shared" si="102"/>
        <v>1</v>
      </c>
      <c r="P644" s="667"/>
      <c r="Q644" s="3517">
        <f t="shared" si="103"/>
        <v>0</v>
      </c>
      <c r="R644" s="3518">
        <f t="shared" si="104"/>
        <v>0</v>
      </c>
      <c r="S644" s="955">
        <f t="shared" si="95"/>
        <v>0</v>
      </c>
    </row>
    <row r="645" spans="1:19">
      <c r="A645" s="3520"/>
      <c r="B645" s="54"/>
      <c r="C645" s="3517">
        <f t="shared" si="96"/>
        <v>1</v>
      </c>
      <c r="D645" s="2806"/>
      <c r="E645" s="3517">
        <f t="shared" si="97"/>
        <v>1</v>
      </c>
      <c r="F645" s="667"/>
      <c r="G645" s="3517">
        <f t="shared" si="98"/>
        <v>1</v>
      </c>
      <c r="H645" s="667"/>
      <c r="I645" s="3517">
        <f t="shared" si="99"/>
        <v>1</v>
      </c>
      <c r="J645" s="667"/>
      <c r="K645" s="3517">
        <f t="shared" si="100"/>
        <v>1</v>
      </c>
      <c r="L645" s="667"/>
      <c r="M645" s="3517">
        <f t="shared" si="101"/>
        <v>1</v>
      </c>
      <c r="N645" s="667"/>
      <c r="O645" s="3517">
        <f t="shared" si="102"/>
        <v>1</v>
      </c>
      <c r="P645" s="667"/>
      <c r="Q645" s="3517">
        <f t="shared" si="103"/>
        <v>0</v>
      </c>
      <c r="R645" s="3518">
        <f t="shared" si="104"/>
        <v>0</v>
      </c>
      <c r="S645" s="955">
        <f t="shared" si="95"/>
        <v>0</v>
      </c>
    </row>
    <row r="646" spans="1:19">
      <c r="A646" s="3520"/>
      <c r="B646" s="54"/>
      <c r="C646" s="3517">
        <f t="shared" si="96"/>
        <v>1</v>
      </c>
      <c r="D646" s="2806"/>
      <c r="E646" s="3517">
        <f t="shared" si="97"/>
        <v>1</v>
      </c>
      <c r="F646" s="667"/>
      <c r="G646" s="3517">
        <f t="shared" si="98"/>
        <v>1</v>
      </c>
      <c r="H646" s="667"/>
      <c r="I646" s="3517">
        <f t="shared" si="99"/>
        <v>1</v>
      </c>
      <c r="J646" s="667"/>
      <c r="K646" s="3517">
        <f t="shared" si="100"/>
        <v>1</v>
      </c>
      <c r="L646" s="667"/>
      <c r="M646" s="3517">
        <f t="shared" si="101"/>
        <v>1</v>
      </c>
      <c r="N646" s="667"/>
      <c r="O646" s="3517">
        <f t="shared" si="102"/>
        <v>1</v>
      </c>
      <c r="P646" s="667"/>
      <c r="Q646" s="3517">
        <f t="shared" si="103"/>
        <v>0</v>
      </c>
      <c r="R646" s="3518">
        <f t="shared" si="104"/>
        <v>0</v>
      </c>
      <c r="S646" s="955">
        <f t="shared" si="95"/>
        <v>0</v>
      </c>
    </row>
    <row r="647" spans="1:19">
      <c r="A647" s="3520"/>
      <c r="B647" s="54"/>
      <c r="C647" s="3517">
        <f t="shared" si="96"/>
        <v>1</v>
      </c>
      <c r="D647" s="2806"/>
      <c r="E647" s="3517">
        <f t="shared" si="97"/>
        <v>1</v>
      </c>
      <c r="F647" s="667"/>
      <c r="G647" s="3517">
        <f t="shared" si="98"/>
        <v>1</v>
      </c>
      <c r="H647" s="667"/>
      <c r="I647" s="3517">
        <f t="shared" si="99"/>
        <v>1</v>
      </c>
      <c r="J647" s="667"/>
      <c r="K647" s="3517">
        <f t="shared" si="100"/>
        <v>1</v>
      </c>
      <c r="L647" s="667"/>
      <c r="M647" s="3517">
        <f t="shared" si="101"/>
        <v>1</v>
      </c>
      <c r="N647" s="667"/>
      <c r="O647" s="3517">
        <f t="shared" si="102"/>
        <v>1</v>
      </c>
      <c r="P647" s="667"/>
      <c r="Q647" s="3517">
        <f t="shared" si="103"/>
        <v>0</v>
      </c>
      <c r="R647" s="3518">
        <f t="shared" si="104"/>
        <v>0</v>
      </c>
      <c r="S647" s="955">
        <f t="shared" si="95"/>
        <v>0</v>
      </c>
    </row>
    <row r="648" spans="1:19">
      <c r="A648" s="3520"/>
      <c r="B648" s="54"/>
      <c r="C648" s="3517">
        <f t="shared" si="96"/>
        <v>1</v>
      </c>
      <c r="D648" s="2806"/>
      <c r="E648" s="3517">
        <f t="shared" si="97"/>
        <v>1</v>
      </c>
      <c r="F648" s="667"/>
      <c r="G648" s="3517">
        <f t="shared" si="98"/>
        <v>1</v>
      </c>
      <c r="H648" s="667"/>
      <c r="I648" s="3517">
        <f t="shared" si="99"/>
        <v>1</v>
      </c>
      <c r="J648" s="667"/>
      <c r="K648" s="3517">
        <f t="shared" si="100"/>
        <v>1</v>
      </c>
      <c r="L648" s="667"/>
      <c r="M648" s="3517">
        <f t="shared" si="101"/>
        <v>1</v>
      </c>
      <c r="N648" s="667"/>
      <c r="O648" s="3517">
        <f t="shared" si="102"/>
        <v>1</v>
      </c>
      <c r="P648" s="667"/>
      <c r="Q648" s="3517">
        <f t="shared" si="103"/>
        <v>0</v>
      </c>
      <c r="R648" s="3518">
        <f t="shared" si="104"/>
        <v>0</v>
      </c>
      <c r="S648" s="955">
        <f t="shared" si="95"/>
        <v>0</v>
      </c>
    </row>
    <row r="649" spans="1:19">
      <c r="A649" s="3520"/>
      <c r="B649" s="54"/>
      <c r="C649" s="3517">
        <f t="shared" si="96"/>
        <v>1</v>
      </c>
      <c r="D649" s="2806"/>
      <c r="E649" s="3517">
        <f t="shared" si="97"/>
        <v>1</v>
      </c>
      <c r="F649" s="667"/>
      <c r="G649" s="3517">
        <f t="shared" si="98"/>
        <v>1</v>
      </c>
      <c r="H649" s="667"/>
      <c r="I649" s="3517">
        <f t="shared" si="99"/>
        <v>1</v>
      </c>
      <c r="J649" s="667"/>
      <c r="K649" s="3517">
        <f t="shared" si="100"/>
        <v>1</v>
      </c>
      <c r="L649" s="667"/>
      <c r="M649" s="3517">
        <f t="shared" si="101"/>
        <v>1</v>
      </c>
      <c r="N649" s="667"/>
      <c r="O649" s="3517">
        <f t="shared" si="102"/>
        <v>1</v>
      </c>
      <c r="P649" s="667"/>
      <c r="Q649" s="3517">
        <f t="shared" si="103"/>
        <v>0</v>
      </c>
      <c r="R649" s="3518">
        <f t="shared" si="104"/>
        <v>0</v>
      </c>
      <c r="S649" s="955">
        <f t="shared" si="95"/>
        <v>0</v>
      </c>
    </row>
    <row r="650" spans="1:19">
      <c r="A650" s="3520"/>
      <c r="B650" s="54"/>
      <c r="C650" s="3517">
        <f t="shared" si="96"/>
        <v>1</v>
      </c>
      <c r="D650" s="2806"/>
      <c r="E650" s="3517">
        <f t="shared" si="97"/>
        <v>1</v>
      </c>
      <c r="F650" s="667"/>
      <c r="G650" s="3517">
        <f t="shared" si="98"/>
        <v>1</v>
      </c>
      <c r="H650" s="667"/>
      <c r="I650" s="3517">
        <f t="shared" si="99"/>
        <v>1</v>
      </c>
      <c r="J650" s="667"/>
      <c r="K650" s="3517">
        <f t="shared" si="100"/>
        <v>1</v>
      </c>
      <c r="L650" s="667"/>
      <c r="M650" s="3517">
        <f t="shared" si="101"/>
        <v>1</v>
      </c>
      <c r="N650" s="667"/>
      <c r="O650" s="3517">
        <f t="shared" si="102"/>
        <v>1</v>
      </c>
      <c r="P650" s="667"/>
      <c r="Q650" s="3517">
        <f t="shared" si="103"/>
        <v>0</v>
      </c>
      <c r="R650" s="3518">
        <f t="shared" si="104"/>
        <v>0</v>
      </c>
      <c r="S650" s="955">
        <f t="shared" si="95"/>
        <v>0</v>
      </c>
    </row>
    <row r="651" spans="1:19">
      <c r="A651" s="3520"/>
      <c r="B651" s="54"/>
      <c r="C651" s="3517">
        <f t="shared" si="96"/>
        <v>1</v>
      </c>
      <c r="D651" s="2806"/>
      <c r="E651" s="3517">
        <f t="shared" si="97"/>
        <v>1</v>
      </c>
      <c r="F651" s="667"/>
      <c r="G651" s="3517">
        <f t="shared" si="98"/>
        <v>1</v>
      </c>
      <c r="H651" s="667"/>
      <c r="I651" s="3517">
        <f t="shared" si="99"/>
        <v>1</v>
      </c>
      <c r="J651" s="667"/>
      <c r="K651" s="3517">
        <f t="shared" si="100"/>
        <v>1</v>
      </c>
      <c r="L651" s="667"/>
      <c r="M651" s="3517">
        <f t="shared" si="101"/>
        <v>1</v>
      </c>
      <c r="N651" s="667"/>
      <c r="O651" s="3517">
        <f t="shared" si="102"/>
        <v>1</v>
      </c>
      <c r="P651" s="667"/>
      <c r="Q651" s="3517">
        <f t="shared" si="103"/>
        <v>0</v>
      </c>
      <c r="R651" s="3518">
        <f t="shared" si="104"/>
        <v>0</v>
      </c>
      <c r="S651" s="955">
        <f t="shared" si="95"/>
        <v>0</v>
      </c>
    </row>
    <row r="652" spans="1:19">
      <c r="A652" s="3520"/>
      <c r="B652" s="54"/>
      <c r="C652" s="3517">
        <f t="shared" si="96"/>
        <v>1</v>
      </c>
      <c r="D652" s="2806"/>
      <c r="E652" s="3517">
        <f t="shared" si="97"/>
        <v>1</v>
      </c>
      <c r="F652" s="667"/>
      <c r="G652" s="3517">
        <f t="shared" si="98"/>
        <v>1</v>
      </c>
      <c r="H652" s="667"/>
      <c r="I652" s="3517">
        <f t="shared" si="99"/>
        <v>1</v>
      </c>
      <c r="J652" s="667"/>
      <c r="K652" s="3517">
        <f t="shared" si="100"/>
        <v>1</v>
      </c>
      <c r="L652" s="667"/>
      <c r="M652" s="3517">
        <f t="shared" si="101"/>
        <v>1</v>
      </c>
      <c r="N652" s="667"/>
      <c r="O652" s="3517">
        <f t="shared" si="102"/>
        <v>1</v>
      </c>
      <c r="P652" s="667"/>
      <c r="Q652" s="3517">
        <f t="shared" si="103"/>
        <v>0</v>
      </c>
      <c r="R652" s="3518">
        <f t="shared" si="104"/>
        <v>0</v>
      </c>
      <c r="S652" s="955">
        <f t="shared" si="95"/>
        <v>0</v>
      </c>
    </row>
    <row r="653" spans="1:19">
      <c r="A653" s="3520"/>
      <c r="B653" s="54"/>
      <c r="C653" s="3517">
        <f t="shared" si="96"/>
        <v>1</v>
      </c>
      <c r="D653" s="2806"/>
      <c r="E653" s="3517">
        <f t="shared" si="97"/>
        <v>1</v>
      </c>
      <c r="F653" s="667"/>
      <c r="G653" s="3517">
        <f t="shared" si="98"/>
        <v>1</v>
      </c>
      <c r="H653" s="667"/>
      <c r="I653" s="3517">
        <f t="shared" si="99"/>
        <v>1</v>
      </c>
      <c r="J653" s="667"/>
      <c r="K653" s="3517">
        <f t="shared" si="100"/>
        <v>1</v>
      </c>
      <c r="L653" s="667"/>
      <c r="M653" s="3517">
        <f t="shared" si="101"/>
        <v>1</v>
      </c>
      <c r="N653" s="667"/>
      <c r="O653" s="3517">
        <f t="shared" si="102"/>
        <v>1</v>
      </c>
      <c r="P653" s="667"/>
      <c r="Q653" s="3517">
        <f t="shared" si="103"/>
        <v>0</v>
      </c>
      <c r="R653" s="3518">
        <f t="shared" si="104"/>
        <v>0</v>
      </c>
      <c r="S653" s="955">
        <f t="shared" si="95"/>
        <v>0</v>
      </c>
    </row>
    <row r="654" spans="1:19">
      <c r="A654" s="3520"/>
      <c r="B654" s="54"/>
      <c r="C654" s="3517">
        <f t="shared" si="96"/>
        <v>1</v>
      </c>
      <c r="D654" s="2806"/>
      <c r="E654" s="3517">
        <f t="shared" si="97"/>
        <v>1</v>
      </c>
      <c r="F654" s="667"/>
      <c r="G654" s="3517">
        <f t="shared" si="98"/>
        <v>1</v>
      </c>
      <c r="H654" s="667"/>
      <c r="I654" s="3517">
        <f t="shared" si="99"/>
        <v>1</v>
      </c>
      <c r="J654" s="667"/>
      <c r="K654" s="3517">
        <f t="shared" si="100"/>
        <v>1</v>
      </c>
      <c r="L654" s="667"/>
      <c r="M654" s="3517">
        <f t="shared" si="101"/>
        <v>1</v>
      </c>
      <c r="N654" s="667"/>
      <c r="O654" s="3517">
        <f t="shared" si="102"/>
        <v>1</v>
      </c>
      <c r="P654" s="667"/>
      <c r="Q654" s="3517">
        <f t="shared" si="103"/>
        <v>0</v>
      </c>
      <c r="R654" s="3518">
        <f t="shared" si="104"/>
        <v>0</v>
      </c>
      <c r="S654" s="955">
        <f t="shared" si="95"/>
        <v>0</v>
      </c>
    </row>
    <row r="655" spans="1:19">
      <c r="A655" s="3520"/>
      <c r="B655" s="54"/>
      <c r="C655" s="3517">
        <f t="shared" si="96"/>
        <v>1</v>
      </c>
      <c r="D655" s="2806"/>
      <c r="E655" s="3517">
        <f t="shared" si="97"/>
        <v>1</v>
      </c>
      <c r="F655" s="667"/>
      <c r="G655" s="3517">
        <f t="shared" si="98"/>
        <v>1</v>
      </c>
      <c r="H655" s="667"/>
      <c r="I655" s="3517">
        <f t="shared" si="99"/>
        <v>1</v>
      </c>
      <c r="J655" s="667"/>
      <c r="K655" s="3517">
        <f t="shared" si="100"/>
        <v>1</v>
      </c>
      <c r="L655" s="667"/>
      <c r="M655" s="3517">
        <f t="shared" si="101"/>
        <v>1</v>
      </c>
      <c r="N655" s="667"/>
      <c r="O655" s="3517">
        <f t="shared" si="102"/>
        <v>1</v>
      </c>
      <c r="P655" s="667"/>
      <c r="Q655" s="3517">
        <f t="shared" si="103"/>
        <v>0</v>
      </c>
      <c r="R655" s="3518">
        <f t="shared" si="104"/>
        <v>0</v>
      </c>
      <c r="S655" s="955">
        <f t="shared" si="95"/>
        <v>0</v>
      </c>
    </row>
    <row r="656" spans="1:19">
      <c r="A656" s="3520"/>
      <c r="B656" s="54"/>
      <c r="C656" s="3517">
        <f t="shared" si="96"/>
        <v>1</v>
      </c>
      <c r="D656" s="2806"/>
      <c r="E656" s="3517">
        <f t="shared" si="97"/>
        <v>1</v>
      </c>
      <c r="F656" s="667"/>
      <c r="G656" s="3517">
        <f t="shared" si="98"/>
        <v>1</v>
      </c>
      <c r="H656" s="667"/>
      <c r="I656" s="3517">
        <f t="shared" si="99"/>
        <v>1</v>
      </c>
      <c r="J656" s="667"/>
      <c r="K656" s="3517">
        <f t="shared" si="100"/>
        <v>1</v>
      </c>
      <c r="L656" s="667"/>
      <c r="M656" s="3517">
        <f t="shared" si="101"/>
        <v>1</v>
      </c>
      <c r="N656" s="667"/>
      <c r="O656" s="3517">
        <f t="shared" si="102"/>
        <v>1</v>
      </c>
      <c r="P656" s="667"/>
      <c r="Q656" s="3517">
        <f t="shared" si="103"/>
        <v>0</v>
      </c>
      <c r="R656" s="3518">
        <f t="shared" si="104"/>
        <v>0</v>
      </c>
      <c r="S656" s="955">
        <f t="shared" si="95"/>
        <v>0</v>
      </c>
    </row>
    <row r="657" spans="1:19">
      <c r="A657" s="3520"/>
      <c r="B657" s="54"/>
      <c r="C657" s="3517">
        <f t="shared" si="96"/>
        <v>1</v>
      </c>
      <c r="D657" s="2806"/>
      <c r="E657" s="3517">
        <f t="shared" si="97"/>
        <v>1</v>
      </c>
      <c r="F657" s="667"/>
      <c r="G657" s="3517">
        <f t="shared" si="98"/>
        <v>1</v>
      </c>
      <c r="H657" s="667"/>
      <c r="I657" s="3517">
        <f t="shared" si="99"/>
        <v>1</v>
      </c>
      <c r="J657" s="667"/>
      <c r="K657" s="3517">
        <f t="shared" si="100"/>
        <v>1</v>
      </c>
      <c r="L657" s="667"/>
      <c r="M657" s="3517">
        <f t="shared" si="101"/>
        <v>1</v>
      </c>
      <c r="N657" s="667"/>
      <c r="O657" s="3517">
        <f t="shared" si="102"/>
        <v>1</v>
      </c>
      <c r="P657" s="667"/>
      <c r="Q657" s="3517">
        <f t="shared" si="103"/>
        <v>0</v>
      </c>
      <c r="R657" s="3518">
        <f t="shared" si="104"/>
        <v>0</v>
      </c>
      <c r="S657" s="955">
        <f t="shared" si="95"/>
        <v>0</v>
      </c>
    </row>
    <row r="658" spans="1:19">
      <c r="A658" s="3520"/>
      <c r="B658" s="54"/>
      <c r="C658" s="3517">
        <f t="shared" si="96"/>
        <v>1</v>
      </c>
      <c r="D658" s="2806"/>
      <c r="E658" s="3517">
        <f t="shared" si="97"/>
        <v>1</v>
      </c>
      <c r="F658" s="667"/>
      <c r="G658" s="3517">
        <f t="shared" si="98"/>
        <v>1</v>
      </c>
      <c r="H658" s="667"/>
      <c r="I658" s="3517">
        <f t="shared" si="99"/>
        <v>1</v>
      </c>
      <c r="J658" s="667"/>
      <c r="K658" s="3517">
        <f t="shared" si="100"/>
        <v>1</v>
      </c>
      <c r="L658" s="667"/>
      <c r="M658" s="3517">
        <f t="shared" si="101"/>
        <v>1</v>
      </c>
      <c r="N658" s="667"/>
      <c r="O658" s="3517">
        <f t="shared" si="102"/>
        <v>1</v>
      </c>
      <c r="P658" s="667"/>
      <c r="Q658" s="3517">
        <f t="shared" si="103"/>
        <v>0</v>
      </c>
      <c r="R658" s="3518">
        <f t="shared" si="104"/>
        <v>0</v>
      </c>
      <c r="S658" s="955">
        <f t="shared" si="95"/>
        <v>0</v>
      </c>
    </row>
    <row r="659" spans="1:19">
      <c r="A659" s="3520"/>
      <c r="B659" s="54"/>
      <c r="C659" s="3517">
        <f t="shared" si="96"/>
        <v>1</v>
      </c>
      <c r="D659" s="2806"/>
      <c r="E659" s="3517">
        <f t="shared" si="97"/>
        <v>1</v>
      </c>
      <c r="F659" s="667"/>
      <c r="G659" s="3517">
        <f t="shared" si="98"/>
        <v>1</v>
      </c>
      <c r="H659" s="667"/>
      <c r="I659" s="3517">
        <f t="shared" si="99"/>
        <v>1</v>
      </c>
      <c r="J659" s="667"/>
      <c r="K659" s="3517">
        <f t="shared" si="100"/>
        <v>1</v>
      </c>
      <c r="L659" s="667"/>
      <c r="M659" s="3517">
        <f t="shared" si="101"/>
        <v>1</v>
      </c>
      <c r="N659" s="667"/>
      <c r="O659" s="3517">
        <f t="shared" si="102"/>
        <v>1</v>
      </c>
      <c r="P659" s="667"/>
      <c r="Q659" s="3517">
        <f t="shared" si="103"/>
        <v>0</v>
      </c>
      <c r="R659" s="3518">
        <f t="shared" si="104"/>
        <v>0</v>
      </c>
      <c r="S659" s="955">
        <f t="shared" si="95"/>
        <v>0</v>
      </c>
    </row>
    <row r="660" spans="1:19">
      <c r="A660" s="3520"/>
      <c r="B660" s="54"/>
      <c r="C660" s="3517">
        <f t="shared" si="96"/>
        <v>1</v>
      </c>
      <c r="D660" s="2806"/>
      <c r="E660" s="3517">
        <f t="shared" si="97"/>
        <v>1</v>
      </c>
      <c r="F660" s="667"/>
      <c r="G660" s="3517">
        <f t="shared" si="98"/>
        <v>1</v>
      </c>
      <c r="H660" s="667"/>
      <c r="I660" s="3517">
        <f t="shared" si="99"/>
        <v>1</v>
      </c>
      <c r="J660" s="667"/>
      <c r="K660" s="3517">
        <f t="shared" si="100"/>
        <v>1</v>
      </c>
      <c r="L660" s="667"/>
      <c r="M660" s="3517">
        <f t="shared" si="101"/>
        <v>1</v>
      </c>
      <c r="N660" s="667"/>
      <c r="O660" s="3517">
        <f t="shared" si="102"/>
        <v>1</v>
      </c>
      <c r="P660" s="667"/>
      <c r="Q660" s="3517">
        <f t="shared" si="103"/>
        <v>0</v>
      </c>
      <c r="R660" s="3518">
        <f t="shared" si="104"/>
        <v>0</v>
      </c>
      <c r="S660" s="955">
        <f t="shared" si="95"/>
        <v>0</v>
      </c>
    </row>
    <row r="661" spans="1:19">
      <c r="A661" s="3520"/>
      <c r="B661" s="54"/>
      <c r="C661" s="3517">
        <f t="shared" si="96"/>
        <v>1</v>
      </c>
      <c r="D661" s="2806"/>
      <c r="E661" s="3517">
        <f t="shared" si="97"/>
        <v>1</v>
      </c>
      <c r="F661" s="667"/>
      <c r="G661" s="3517">
        <f t="shared" si="98"/>
        <v>1</v>
      </c>
      <c r="H661" s="667"/>
      <c r="I661" s="3517">
        <f t="shared" si="99"/>
        <v>1</v>
      </c>
      <c r="J661" s="667"/>
      <c r="K661" s="3517">
        <f t="shared" si="100"/>
        <v>1</v>
      </c>
      <c r="L661" s="667"/>
      <c r="M661" s="3517">
        <f t="shared" si="101"/>
        <v>1</v>
      </c>
      <c r="N661" s="667"/>
      <c r="O661" s="3517">
        <f t="shared" si="102"/>
        <v>1</v>
      </c>
      <c r="P661" s="667"/>
      <c r="Q661" s="3517">
        <f t="shared" si="103"/>
        <v>0</v>
      </c>
      <c r="R661" s="3518">
        <f t="shared" si="104"/>
        <v>0</v>
      </c>
      <c r="S661" s="955">
        <f t="shared" si="95"/>
        <v>0</v>
      </c>
    </row>
    <row r="662" spans="1:19">
      <c r="A662" s="3520"/>
      <c r="B662" s="54"/>
      <c r="C662" s="3517">
        <f t="shared" si="96"/>
        <v>1</v>
      </c>
      <c r="D662" s="2806"/>
      <c r="E662" s="3517">
        <f t="shared" si="97"/>
        <v>1</v>
      </c>
      <c r="F662" s="667"/>
      <c r="G662" s="3517">
        <f t="shared" si="98"/>
        <v>1</v>
      </c>
      <c r="H662" s="667"/>
      <c r="I662" s="3517">
        <f t="shared" si="99"/>
        <v>1</v>
      </c>
      <c r="J662" s="667"/>
      <c r="K662" s="3517">
        <f t="shared" si="100"/>
        <v>1</v>
      </c>
      <c r="L662" s="667"/>
      <c r="M662" s="3517">
        <f t="shared" si="101"/>
        <v>1</v>
      </c>
      <c r="N662" s="667"/>
      <c r="O662" s="3517">
        <f t="shared" si="102"/>
        <v>1</v>
      </c>
      <c r="P662" s="667"/>
      <c r="Q662" s="3517">
        <f t="shared" si="103"/>
        <v>0</v>
      </c>
      <c r="R662" s="3518">
        <f t="shared" si="104"/>
        <v>0</v>
      </c>
      <c r="S662" s="955">
        <f t="shared" si="95"/>
        <v>0</v>
      </c>
    </row>
    <row r="663" spans="1:19">
      <c r="A663" s="3520"/>
      <c r="B663" s="54"/>
      <c r="C663" s="3517">
        <f t="shared" si="96"/>
        <v>1</v>
      </c>
      <c r="D663" s="2806"/>
      <c r="E663" s="3517">
        <f t="shared" si="97"/>
        <v>1</v>
      </c>
      <c r="F663" s="667"/>
      <c r="G663" s="3517">
        <f t="shared" si="98"/>
        <v>1</v>
      </c>
      <c r="H663" s="667"/>
      <c r="I663" s="3517">
        <f t="shared" si="99"/>
        <v>1</v>
      </c>
      <c r="J663" s="667"/>
      <c r="K663" s="3517">
        <f t="shared" si="100"/>
        <v>1</v>
      </c>
      <c r="L663" s="667"/>
      <c r="M663" s="3517">
        <f t="shared" si="101"/>
        <v>1</v>
      </c>
      <c r="N663" s="667"/>
      <c r="O663" s="3517">
        <f t="shared" si="102"/>
        <v>1</v>
      </c>
      <c r="P663" s="667"/>
      <c r="Q663" s="3517">
        <f t="shared" si="103"/>
        <v>0</v>
      </c>
      <c r="R663" s="3518">
        <f t="shared" si="104"/>
        <v>0</v>
      </c>
      <c r="S663" s="955">
        <f t="shared" si="95"/>
        <v>0</v>
      </c>
    </row>
    <row r="664" spans="1:19">
      <c r="A664" s="3520"/>
      <c r="B664" s="54"/>
      <c r="C664" s="3517">
        <f t="shared" si="96"/>
        <v>1</v>
      </c>
      <c r="D664" s="2806"/>
      <c r="E664" s="3517">
        <f t="shared" si="97"/>
        <v>1</v>
      </c>
      <c r="F664" s="667"/>
      <c r="G664" s="3517">
        <f t="shared" si="98"/>
        <v>1</v>
      </c>
      <c r="H664" s="667"/>
      <c r="I664" s="3517">
        <f t="shared" si="99"/>
        <v>1</v>
      </c>
      <c r="J664" s="667"/>
      <c r="K664" s="3517">
        <f t="shared" si="100"/>
        <v>1</v>
      </c>
      <c r="L664" s="667"/>
      <c r="M664" s="3517">
        <f t="shared" si="101"/>
        <v>1</v>
      </c>
      <c r="N664" s="667"/>
      <c r="O664" s="3517">
        <f t="shared" si="102"/>
        <v>1</v>
      </c>
      <c r="P664" s="667"/>
      <c r="Q664" s="3517">
        <f t="shared" si="103"/>
        <v>0</v>
      </c>
      <c r="R664" s="3518">
        <f t="shared" si="104"/>
        <v>0</v>
      </c>
      <c r="S664" s="955">
        <f t="shared" ref="S664:S727" si="105">ROUND(R664*B664/10000,0)</f>
        <v>0</v>
      </c>
    </row>
    <row r="665" spans="1:19">
      <c r="A665" s="3520"/>
      <c r="B665" s="54"/>
      <c r="C665" s="3517">
        <f t="shared" si="96"/>
        <v>1</v>
      </c>
      <c r="D665" s="2806"/>
      <c r="E665" s="3517">
        <f t="shared" si="97"/>
        <v>1</v>
      </c>
      <c r="F665" s="667"/>
      <c r="G665" s="3517">
        <f t="shared" si="98"/>
        <v>1</v>
      </c>
      <c r="H665" s="667"/>
      <c r="I665" s="3517">
        <f t="shared" si="99"/>
        <v>1</v>
      </c>
      <c r="J665" s="667"/>
      <c r="K665" s="3517">
        <f t="shared" si="100"/>
        <v>1</v>
      </c>
      <c r="L665" s="667"/>
      <c r="M665" s="3517">
        <f t="shared" si="101"/>
        <v>1</v>
      </c>
      <c r="N665" s="667"/>
      <c r="O665" s="3517">
        <f t="shared" si="102"/>
        <v>1</v>
      </c>
      <c r="P665" s="667"/>
      <c r="Q665" s="3517">
        <f t="shared" si="103"/>
        <v>0</v>
      </c>
      <c r="R665" s="3518">
        <f t="shared" si="104"/>
        <v>0</v>
      </c>
      <c r="S665" s="955">
        <f t="shared" si="105"/>
        <v>0</v>
      </c>
    </row>
    <row r="666" spans="1:19">
      <c r="A666" s="3520"/>
      <c r="B666" s="54"/>
      <c r="C666" s="3517">
        <f t="shared" ref="C666:C729" si="106">IF(B666="",1,(LOOKUP(B666,$3:$3,$4:$4)-LOOKUP($B$24,$3:$3,$4:$4)+100)/100)</f>
        <v>1</v>
      </c>
      <c r="D666" s="2806"/>
      <c r="E666" s="3517">
        <f t="shared" ref="E666:E729" si="107">(SUMIF($5:$5,D666,$6:$6)-SUMIF($5:$5,$D$24,$6:$6)+100)/100</f>
        <v>1</v>
      </c>
      <c r="F666" s="667"/>
      <c r="G666" s="3517">
        <f t="shared" ref="G666:G729" si="108">(SUMIF($7:$7,F666,$8:$8)-SUMIF($7:$7,$F$24,$8:$8)+100)/100</f>
        <v>1</v>
      </c>
      <c r="H666" s="667"/>
      <c r="I666" s="3517">
        <f t="shared" ref="I666:I729" si="109">(SUMIF($9:$9,H666,$10:$10)-SUMIF($9:$9,$H$24,$10:$10)+100)/100</f>
        <v>1</v>
      </c>
      <c r="J666" s="667"/>
      <c r="K666" s="3517">
        <f t="shared" ref="K666:K729" si="110">(SUMIF($11:$11,J666,$12:$12)-SUMIF($11:$11,$J$24,$12:$12)+100)/100</f>
        <v>1</v>
      </c>
      <c r="L666" s="667"/>
      <c r="M666" s="3517">
        <f t="shared" ref="M666:M729" si="111">(SUMIF($13:$13,L666,$14:$14)-SUMIF($13:$13,$L$24,$14:$14)+100)/100</f>
        <v>1</v>
      </c>
      <c r="N666" s="667"/>
      <c r="O666" s="3517">
        <f t="shared" ref="O666:O729" si="112">(SUMIF($15:$15,N666,$16:$16)-SUMIF($15:$15,$N$24,$16:$16)+100)/100</f>
        <v>1</v>
      </c>
      <c r="P666" s="667"/>
      <c r="Q666" s="3517">
        <f t="shared" ref="Q666:Q729" si="113">(SUMIF($17:$17,P666,$18:$18)-SUMIF($17:$17,$P$24,$18:$18)+100)/100</f>
        <v>0</v>
      </c>
      <c r="R666" s="3518">
        <f t="shared" ref="R666:R729" si="114">IF(B666="",0,ROUND($R$24*C666*E666*G666*I666*K666*M666*O666*Q666,0))</f>
        <v>0</v>
      </c>
      <c r="S666" s="955">
        <f t="shared" si="105"/>
        <v>0</v>
      </c>
    </row>
    <row r="667" spans="1:19">
      <c r="A667" s="3520"/>
      <c r="B667" s="54"/>
      <c r="C667" s="3517">
        <f t="shared" si="106"/>
        <v>1</v>
      </c>
      <c r="D667" s="2806"/>
      <c r="E667" s="3517">
        <f t="shared" si="107"/>
        <v>1</v>
      </c>
      <c r="F667" s="667"/>
      <c r="G667" s="3517">
        <f t="shared" si="108"/>
        <v>1</v>
      </c>
      <c r="H667" s="667"/>
      <c r="I667" s="3517">
        <f t="shared" si="109"/>
        <v>1</v>
      </c>
      <c r="J667" s="667"/>
      <c r="K667" s="3517">
        <f t="shared" si="110"/>
        <v>1</v>
      </c>
      <c r="L667" s="667"/>
      <c r="M667" s="3517">
        <f t="shared" si="111"/>
        <v>1</v>
      </c>
      <c r="N667" s="667"/>
      <c r="O667" s="3517">
        <f t="shared" si="112"/>
        <v>1</v>
      </c>
      <c r="P667" s="667"/>
      <c r="Q667" s="3517">
        <f t="shared" si="113"/>
        <v>0</v>
      </c>
      <c r="R667" s="3518">
        <f t="shared" si="114"/>
        <v>0</v>
      </c>
      <c r="S667" s="955">
        <f t="shared" si="105"/>
        <v>0</v>
      </c>
    </row>
    <row r="668" spans="1:19">
      <c r="A668" s="3520"/>
      <c r="B668" s="54"/>
      <c r="C668" s="3517">
        <f t="shared" si="106"/>
        <v>1</v>
      </c>
      <c r="D668" s="2806"/>
      <c r="E668" s="3517">
        <f t="shared" si="107"/>
        <v>1</v>
      </c>
      <c r="F668" s="667"/>
      <c r="G668" s="3517">
        <f t="shared" si="108"/>
        <v>1</v>
      </c>
      <c r="H668" s="667"/>
      <c r="I668" s="3517">
        <f t="shared" si="109"/>
        <v>1</v>
      </c>
      <c r="J668" s="667"/>
      <c r="K668" s="3517">
        <f t="shared" si="110"/>
        <v>1</v>
      </c>
      <c r="L668" s="667"/>
      <c r="M668" s="3517">
        <f t="shared" si="111"/>
        <v>1</v>
      </c>
      <c r="N668" s="667"/>
      <c r="O668" s="3517">
        <f t="shared" si="112"/>
        <v>1</v>
      </c>
      <c r="P668" s="667"/>
      <c r="Q668" s="3517">
        <f t="shared" si="113"/>
        <v>0</v>
      </c>
      <c r="R668" s="3518">
        <f t="shared" si="114"/>
        <v>0</v>
      </c>
      <c r="S668" s="955">
        <f t="shared" si="105"/>
        <v>0</v>
      </c>
    </row>
    <row r="669" spans="1:19">
      <c r="A669" s="3520"/>
      <c r="B669" s="54"/>
      <c r="C669" s="3517">
        <f t="shared" si="106"/>
        <v>1</v>
      </c>
      <c r="D669" s="2806"/>
      <c r="E669" s="3517">
        <f t="shared" si="107"/>
        <v>1</v>
      </c>
      <c r="F669" s="667"/>
      <c r="G669" s="3517">
        <f t="shared" si="108"/>
        <v>1</v>
      </c>
      <c r="H669" s="667"/>
      <c r="I669" s="3517">
        <f t="shared" si="109"/>
        <v>1</v>
      </c>
      <c r="J669" s="667"/>
      <c r="K669" s="3517">
        <f t="shared" si="110"/>
        <v>1</v>
      </c>
      <c r="L669" s="667"/>
      <c r="M669" s="3517">
        <f t="shared" si="111"/>
        <v>1</v>
      </c>
      <c r="N669" s="667"/>
      <c r="O669" s="3517">
        <f t="shared" si="112"/>
        <v>1</v>
      </c>
      <c r="P669" s="667"/>
      <c r="Q669" s="3517">
        <f t="shared" si="113"/>
        <v>0</v>
      </c>
      <c r="R669" s="3518">
        <f t="shared" si="114"/>
        <v>0</v>
      </c>
      <c r="S669" s="955">
        <f t="shared" si="105"/>
        <v>0</v>
      </c>
    </row>
    <row r="670" spans="1:19">
      <c r="A670" s="3520"/>
      <c r="B670" s="54"/>
      <c r="C670" s="3517">
        <f t="shared" si="106"/>
        <v>1</v>
      </c>
      <c r="D670" s="2806"/>
      <c r="E670" s="3517">
        <f t="shared" si="107"/>
        <v>1</v>
      </c>
      <c r="F670" s="667"/>
      <c r="G670" s="3517">
        <f t="shared" si="108"/>
        <v>1</v>
      </c>
      <c r="H670" s="667"/>
      <c r="I670" s="3517">
        <f t="shared" si="109"/>
        <v>1</v>
      </c>
      <c r="J670" s="667"/>
      <c r="K670" s="3517">
        <f t="shared" si="110"/>
        <v>1</v>
      </c>
      <c r="L670" s="667"/>
      <c r="M670" s="3517">
        <f t="shared" si="111"/>
        <v>1</v>
      </c>
      <c r="N670" s="667"/>
      <c r="O670" s="3517">
        <f t="shared" si="112"/>
        <v>1</v>
      </c>
      <c r="P670" s="667"/>
      <c r="Q670" s="3517">
        <f t="shared" si="113"/>
        <v>0</v>
      </c>
      <c r="R670" s="3518">
        <f t="shared" si="114"/>
        <v>0</v>
      </c>
      <c r="S670" s="955">
        <f t="shared" si="105"/>
        <v>0</v>
      </c>
    </row>
    <row r="671" spans="1:19">
      <c r="A671" s="3520"/>
      <c r="B671" s="54"/>
      <c r="C671" s="3517">
        <f t="shared" si="106"/>
        <v>1</v>
      </c>
      <c r="D671" s="2806"/>
      <c r="E671" s="3517">
        <f t="shared" si="107"/>
        <v>1</v>
      </c>
      <c r="F671" s="667"/>
      <c r="G671" s="3517">
        <f t="shared" si="108"/>
        <v>1</v>
      </c>
      <c r="H671" s="667"/>
      <c r="I671" s="3517">
        <f t="shared" si="109"/>
        <v>1</v>
      </c>
      <c r="J671" s="667"/>
      <c r="K671" s="3517">
        <f t="shared" si="110"/>
        <v>1</v>
      </c>
      <c r="L671" s="667"/>
      <c r="M671" s="3517">
        <f t="shared" si="111"/>
        <v>1</v>
      </c>
      <c r="N671" s="667"/>
      <c r="O671" s="3517">
        <f t="shared" si="112"/>
        <v>1</v>
      </c>
      <c r="P671" s="667"/>
      <c r="Q671" s="3517">
        <f t="shared" si="113"/>
        <v>0</v>
      </c>
      <c r="R671" s="3518">
        <f t="shared" si="114"/>
        <v>0</v>
      </c>
      <c r="S671" s="955">
        <f t="shared" si="105"/>
        <v>0</v>
      </c>
    </row>
    <row r="672" spans="1:19">
      <c r="A672" s="3520"/>
      <c r="B672" s="54"/>
      <c r="C672" s="3517">
        <f t="shared" si="106"/>
        <v>1</v>
      </c>
      <c r="D672" s="2806"/>
      <c r="E672" s="3517">
        <f t="shared" si="107"/>
        <v>1</v>
      </c>
      <c r="F672" s="667"/>
      <c r="G672" s="3517">
        <f t="shared" si="108"/>
        <v>1</v>
      </c>
      <c r="H672" s="667"/>
      <c r="I672" s="3517">
        <f t="shared" si="109"/>
        <v>1</v>
      </c>
      <c r="J672" s="667"/>
      <c r="K672" s="3517">
        <f t="shared" si="110"/>
        <v>1</v>
      </c>
      <c r="L672" s="667"/>
      <c r="M672" s="3517">
        <f t="shared" si="111"/>
        <v>1</v>
      </c>
      <c r="N672" s="667"/>
      <c r="O672" s="3517">
        <f t="shared" si="112"/>
        <v>1</v>
      </c>
      <c r="P672" s="667"/>
      <c r="Q672" s="3517">
        <f t="shared" si="113"/>
        <v>0</v>
      </c>
      <c r="R672" s="3518">
        <f t="shared" si="114"/>
        <v>0</v>
      </c>
      <c r="S672" s="955">
        <f t="shared" si="105"/>
        <v>0</v>
      </c>
    </row>
    <row r="673" spans="1:19">
      <c r="A673" s="3520"/>
      <c r="B673" s="54"/>
      <c r="C673" s="3517">
        <f t="shared" si="106"/>
        <v>1</v>
      </c>
      <c r="D673" s="2806"/>
      <c r="E673" s="3517">
        <f t="shared" si="107"/>
        <v>1</v>
      </c>
      <c r="F673" s="667"/>
      <c r="G673" s="3517">
        <f t="shared" si="108"/>
        <v>1</v>
      </c>
      <c r="H673" s="667"/>
      <c r="I673" s="3517">
        <f t="shared" si="109"/>
        <v>1</v>
      </c>
      <c r="J673" s="667"/>
      <c r="K673" s="3517">
        <f t="shared" si="110"/>
        <v>1</v>
      </c>
      <c r="L673" s="667"/>
      <c r="M673" s="3517">
        <f t="shared" si="111"/>
        <v>1</v>
      </c>
      <c r="N673" s="667"/>
      <c r="O673" s="3517">
        <f t="shared" si="112"/>
        <v>1</v>
      </c>
      <c r="P673" s="667"/>
      <c r="Q673" s="3517">
        <f t="shared" si="113"/>
        <v>0</v>
      </c>
      <c r="R673" s="3518">
        <f t="shared" si="114"/>
        <v>0</v>
      </c>
      <c r="S673" s="955">
        <f t="shared" si="105"/>
        <v>0</v>
      </c>
    </row>
    <row r="674" spans="1:19">
      <c r="A674" s="3520"/>
      <c r="B674" s="54"/>
      <c r="C674" s="3517">
        <f t="shared" si="106"/>
        <v>1</v>
      </c>
      <c r="D674" s="2806"/>
      <c r="E674" s="3517">
        <f t="shared" si="107"/>
        <v>1</v>
      </c>
      <c r="F674" s="667"/>
      <c r="G674" s="3517">
        <f t="shared" si="108"/>
        <v>1</v>
      </c>
      <c r="H674" s="667"/>
      <c r="I674" s="3517">
        <f t="shared" si="109"/>
        <v>1</v>
      </c>
      <c r="J674" s="667"/>
      <c r="K674" s="3517">
        <f t="shared" si="110"/>
        <v>1</v>
      </c>
      <c r="L674" s="667"/>
      <c r="M674" s="3517">
        <f t="shared" si="111"/>
        <v>1</v>
      </c>
      <c r="N674" s="667"/>
      <c r="O674" s="3517">
        <f t="shared" si="112"/>
        <v>1</v>
      </c>
      <c r="P674" s="667"/>
      <c r="Q674" s="3517">
        <f t="shared" si="113"/>
        <v>0</v>
      </c>
      <c r="R674" s="3518">
        <f t="shared" si="114"/>
        <v>0</v>
      </c>
      <c r="S674" s="955">
        <f t="shared" si="105"/>
        <v>0</v>
      </c>
    </row>
    <row r="675" spans="1:19">
      <c r="A675" s="3520"/>
      <c r="B675" s="54"/>
      <c r="C675" s="3517">
        <f t="shared" si="106"/>
        <v>1</v>
      </c>
      <c r="D675" s="2806"/>
      <c r="E675" s="3517">
        <f t="shared" si="107"/>
        <v>1</v>
      </c>
      <c r="F675" s="667"/>
      <c r="G675" s="3517">
        <f t="shared" si="108"/>
        <v>1</v>
      </c>
      <c r="H675" s="667"/>
      <c r="I675" s="3517">
        <f t="shared" si="109"/>
        <v>1</v>
      </c>
      <c r="J675" s="667"/>
      <c r="K675" s="3517">
        <f t="shared" si="110"/>
        <v>1</v>
      </c>
      <c r="L675" s="667"/>
      <c r="M675" s="3517">
        <f t="shared" si="111"/>
        <v>1</v>
      </c>
      <c r="N675" s="667"/>
      <c r="O675" s="3517">
        <f t="shared" si="112"/>
        <v>1</v>
      </c>
      <c r="P675" s="667"/>
      <c r="Q675" s="3517">
        <f t="shared" si="113"/>
        <v>0</v>
      </c>
      <c r="R675" s="3518">
        <f t="shared" si="114"/>
        <v>0</v>
      </c>
      <c r="S675" s="955">
        <f t="shared" si="105"/>
        <v>0</v>
      </c>
    </row>
    <row r="676" spans="1:19">
      <c r="A676" s="3520"/>
      <c r="B676" s="54"/>
      <c r="C676" s="3517">
        <f t="shared" si="106"/>
        <v>1</v>
      </c>
      <c r="D676" s="2806"/>
      <c r="E676" s="3517">
        <f t="shared" si="107"/>
        <v>1</v>
      </c>
      <c r="F676" s="667"/>
      <c r="G676" s="3517">
        <f t="shared" si="108"/>
        <v>1</v>
      </c>
      <c r="H676" s="667"/>
      <c r="I676" s="3517">
        <f t="shared" si="109"/>
        <v>1</v>
      </c>
      <c r="J676" s="667"/>
      <c r="K676" s="3517">
        <f t="shared" si="110"/>
        <v>1</v>
      </c>
      <c r="L676" s="667"/>
      <c r="M676" s="3517">
        <f t="shared" si="111"/>
        <v>1</v>
      </c>
      <c r="N676" s="667"/>
      <c r="O676" s="3517">
        <f t="shared" si="112"/>
        <v>1</v>
      </c>
      <c r="P676" s="667"/>
      <c r="Q676" s="3517">
        <f t="shared" si="113"/>
        <v>0</v>
      </c>
      <c r="R676" s="3518">
        <f t="shared" si="114"/>
        <v>0</v>
      </c>
      <c r="S676" s="955">
        <f t="shared" si="105"/>
        <v>0</v>
      </c>
    </row>
    <row r="677" spans="1:19">
      <c r="A677" s="3520"/>
      <c r="B677" s="54"/>
      <c r="C677" s="3517">
        <f t="shared" si="106"/>
        <v>1</v>
      </c>
      <c r="D677" s="2806"/>
      <c r="E677" s="3517">
        <f t="shared" si="107"/>
        <v>1</v>
      </c>
      <c r="F677" s="667"/>
      <c r="G677" s="3517">
        <f t="shared" si="108"/>
        <v>1</v>
      </c>
      <c r="H677" s="667"/>
      <c r="I677" s="3517">
        <f t="shared" si="109"/>
        <v>1</v>
      </c>
      <c r="J677" s="667"/>
      <c r="K677" s="3517">
        <f t="shared" si="110"/>
        <v>1</v>
      </c>
      <c r="L677" s="667"/>
      <c r="M677" s="3517">
        <f t="shared" si="111"/>
        <v>1</v>
      </c>
      <c r="N677" s="667"/>
      <c r="O677" s="3517">
        <f t="shared" si="112"/>
        <v>1</v>
      </c>
      <c r="P677" s="667"/>
      <c r="Q677" s="3517">
        <f t="shared" si="113"/>
        <v>0</v>
      </c>
      <c r="R677" s="3518">
        <f t="shared" si="114"/>
        <v>0</v>
      </c>
      <c r="S677" s="955">
        <f t="shared" si="105"/>
        <v>0</v>
      </c>
    </row>
    <row r="678" spans="1:19">
      <c r="A678" s="3520"/>
      <c r="B678" s="54"/>
      <c r="C678" s="3517">
        <f t="shared" si="106"/>
        <v>1</v>
      </c>
      <c r="D678" s="2806"/>
      <c r="E678" s="3517">
        <f t="shared" si="107"/>
        <v>1</v>
      </c>
      <c r="F678" s="667"/>
      <c r="G678" s="3517">
        <f t="shared" si="108"/>
        <v>1</v>
      </c>
      <c r="H678" s="667"/>
      <c r="I678" s="3517">
        <f t="shared" si="109"/>
        <v>1</v>
      </c>
      <c r="J678" s="667"/>
      <c r="K678" s="3517">
        <f t="shared" si="110"/>
        <v>1</v>
      </c>
      <c r="L678" s="667"/>
      <c r="M678" s="3517">
        <f t="shared" si="111"/>
        <v>1</v>
      </c>
      <c r="N678" s="667"/>
      <c r="O678" s="3517">
        <f t="shared" si="112"/>
        <v>1</v>
      </c>
      <c r="P678" s="667"/>
      <c r="Q678" s="3517">
        <f t="shared" si="113"/>
        <v>0</v>
      </c>
      <c r="R678" s="3518">
        <f t="shared" si="114"/>
        <v>0</v>
      </c>
      <c r="S678" s="955">
        <f t="shared" si="105"/>
        <v>0</v>
      </c>
    </row>
    <row r="679" spans="1:19">
      <c r="A679" s="3520"/>
      <c r="B679" s="54"/>
      <c r="C679" s="3517">
        <f t="shared" si="106"/>
        <v>1</v>
      </c>
      <c r="D679" s="2806"/>
      <c r="E679" s="3517">
        <f t="shared" si="107"/>
        <v>1</v>
      </c>
      <c r="F679" s="667"/>
      <c r="G679" s="3517">
        <f t="shared" si="108"/>
        <v>1</v>
      </c>
      <c r="H679" s="667"/>
      <c r="I679" s="3517">
        <f t="shared" si="109"/>
        <v>1</v>
      </c>
      <c r="J679" s="667"/>
      <c r="K679" s="3517">
        <f t="shared" si="110"/>
        <v>1</v>
      </c>
      <c r="L679" s="667"/>
      <c r="M679" s="3517">
        <f t="shared" si="111"/>
        <v>1</v>
      </c>
      <c r="N679" s="667"/>
      <c r="O679" s="3517">
        <f t="shared" si="112"/>
        <v>1</v>
      </c>
      <c r="P679" s="667"/>
      <c r="Q679" s="3517">
        <f t="shared" si="113"/>
        <v>0</v>
      </c>
      <c r="R679" s="3518">
        <f t="shared" si="114"/>
        <v>0</v>
      </c>
      <c r="S679" s="955">
        <f t="shared" si="105"/>
        <v>0</v>
      </c>
    </row>
    <row r="680" spans="1:19">
      <c r="A680" s="3520"/>
      <c r="B680" s="54"/>
      <c r="C680" s="3517">
        <f t="shared" si="106"/>
        <v>1</v>
      </c>
      <c r="D680" s="2806"/>
      <c r="E680" s="3517">
        <f t="shared" si="107"/>
        <v>1</v>
      </c>
      <c r="F680" s="667"/>
      <c r="G680" s="3517">
        <f t="shared" si="108"/>
        <v>1</v>
      </c>
      <c r="H680" s="667"/>
      <c r="I680" s="3517">
        <f t="shared" si="109"/>
        <v>1</v>
      </c>
      <c r="J680" s="667"/>
      <c r="K680" s="3517">
        <f t="shared" si="110"/>
        <v>1</v>
      </c>
      <c r="L680" s="667"/>
      <c r="M680" s="3517">
        <f t="shared" si="111"/>
        <v>1</v>
      </c>
      <c r="N680" s="667"/>
      <c r="O680" s="3517">
        <f t="shared" si="112"/>
        <v>1</v>
      </c>
      <c r="P680" s="667"/>
      <c r="Q680" s="3517">
        <f t="shared" si="113"/>
        <v>0</v>
      </c>
      <c r="R680" s="3518">
        <f t="shared" si="114"/>
        <v>0</v>
      </c>
      <c r="S680" s="955">
        <f t="shared" si="105"/>
        <v>0</v>
      </c>
    </row>
    <row r="681" spans="1:19">
      <c r="A681" s="3520"/>
      <c r="B681" s="54"/>
      <c r="C681" s="3517">
        <f t="shared" si="106"/>
        <v>1</v>
      </c>
      <c r="D681" s="2806"/>
      <c r="E681" s="3517">
        <f t="shared" si="107"/>
        <v>1</v>
      </c>
      <c r="F681" s="667"/>
      <c r="G681" s="3517">
        <f t="shared" si="108"/>
        <v>1</v>
      </c>
      <c r="H681" s="667"/>
      <c r="I681" s="3517">
        <f t="shared" si="109"/>
        <v>1</v>
      </c>
      <c r="J681" s="667"/>
      <c r="K681" s="3517">
        <f t="shared" si="110"/>
        <v>1</v>
      </c>
      <c r="L681" s="667"/>
      <c r="M681" s="3517">
        <f t="shared" si="111"/>
        <v>1</v>
      </c>
      <c r="N681" s="667"/>
      <c r="O681" s="3517">
        <f t="shared" si="112"/>
        <v>1</v>
      </c>
      <c r="P681" s="667"/>
      <c r="Q681" s="3517">
        <f t="shared" si="113"/>
        <v>0</v>
      </c>
      <c r="R681" s="3518">
        <f t="shared" si="114"/>
        <v>0</v>
      </c>
      <c r="S681" s="955">
        <f t="shared" si="105"/>
        <v>0</v>
      </c>
    </row>
    <row r="682" spans="1:19">
      <c r="A682" s="3520"/>
      <c r="B682" s="54"/>
      <c r="C682" s="3517">
        <f t="shared" si="106"/>
        <v>1</v>
      </c>
      <c r="D682" s="2806"/>
      <c r="E682" s="3517">
        <f t="shared" si="107"/>
        <v>1</v>
      </c>
      <c r="F682" s="667"/>
      <c r="G682" s="3517">
        <f t="shared" si="108"/>
        <v>1</v>
      </c>
      <c r="H682" s="667"/>
      <c r="I682" s="3517">
        <f t="shared" si="109"/>
        <v>1</v>
      </c>
      <c r="J682" s="667"/>
      <c r="K682" s="3517">
        <f t="shared" si="110"/>
        <v>1</v>
      </c>
      <c r="L682" s="667"/>
      <c r="M682" s="3517">
        <f t="shared" si="111"/>
        <v>1</v>
      </c>
      <c r="N682" s="667"/>
      <c r="O682" s="3517">
        <f t="shared" si="112"/>
        <v>1</v>
      </c>
      <c r="P682" s="667"/>
      <c r="Q682" s="3517">
        <f t="shared" si="113"/>
        <v>0</v>
      </c>
      <c r="R682" s="3518">
        <f t="shared" si="114"/>
        <v>0</v>
      </c>
      <c r="S682" s="955">
        <f t="shared" si="105"/>
        <v>0</v>
      </c>
    </row>
    <row r="683" spans="1:19">
      <c r="A683" s="3520"/>
      <c r="B683" s="54"/>
      <c r="C683" s="3517">
        <f t="shared" si="106"/>
        <v>1</v>
      </c>
      <c r="D683" s="2806"/>
      <c r="E683" s="3517">
        <f t="shared" si="107"/>
        <v>1</v>
      </c>
      <c r="F683" s="667"/>
      <c r="G683" s="3517">
        <f t="shared" si="108"/>
        <v>1</v>
      </c>
      <c r="H683" s="667"/>
      <c r="I683" s="3517">
        <f t="shared" si="109"/>
        <v>1</v>
      </c>
      <c r="J683" s="667"/>
      <c r="K683" s="3517">
        <f t="shared" si="110"/>
        <v>1</v>
      </c>
      <c r="L683" s="667"/>
      <c r="M683" s="3517">
        <f t="shared" si="111"/>
        <v>1</v>
      </c>
      <c r="N683" s="667"/>
      <c r="O683" s="3517">
        <f t="shared" si="112"/>
        <v>1</v>
      </c>
      <c r="P683" s="667"/>
      <c r="Q683" s="3517">
        <f t="shared" si="113"/>
        <v>0</v>
      </c>
      <c r="R683" s="3518">
        <f t="shared" si="114"/>
        <v>0</v>
      </c>
      <c r="S683" s="955">
        <f t="shared" si="105"/>
        <v>0</v>
      </c>
    </row>
    <row r="684" spans="1:19">
      <c r="A684" s="3520"/>
      <c r="B684" s="54"/>
      <c r="C684" s="3517">
        <f t="shared" si="106"/>
        <v>1</v>
      </c>
      <c r="D684" s="2806"/>
      <c r="E684" s="3517">
        <f t="shared" si="107"/>
        <v>1</v>
      </c>
      <c r="F684" s="667"/>
      <c r="G684" s="3517">
        <f t="shared" si="108"/>
        <v>1</v>
      </c>
      <c r="H684" s="667"/>
      <c r="I684" s="3517">
        <f t="shared" si="109"/>
        <v>1</v>
      </c>
      <c r="J684" s="667"/>
      <c r="K684" s="3517">
        <f t="shared" si="110"/>
        <v>1</v>
      </c>
      <c r="L684" s="667"/>
      <c r="M684" s="3517">
        <f t="shared" si="111"/>
        <v>1</v>
      </c>
      <c r="N684" s="667"/>
      <c r="O684" s="3517">
        <f t="shared" si="112"/>
        <v>1</v>
      </c>
      <c r="P684" s="667"/>
      <c r="Q684" s="3517">
        <f t="shared" si="113"/>
        <v>0</v>
      </c>
      <c r="R684" s="3518">
        <f t="shared" si="114"/>
        <v>0</v>
      </c>
      <c r="S684" s="955">
        <f t="shared" si="105"/>
        <v>0</v>
      </c>
    </row>
    <row r="685" spans="1:19">
      <c r="A685" s="3520"/>
      <c r="B685" s="54"/>
      <c r="C685" s="3517">
        <f t="shared" si="106"/>
        <v>1</v>
      </c>
      <c r="D685" s="2806"/>
      <c r="E685" s="3517">
        <f t="shared" si="107"/>
        <v>1</v>
      </c>
      <c r="F685" s="667"/>
      <c r="G685" s="3517">
        <f t="shared" si="108"/>
        <v>1</v>
      </c>
      <c r="H685" s="667"/>
      <c r="I685" s="3517">
        <f t="shared" si="109"/>
        <v>1</v>
      </c>
      <c r="J685" s="667"/>
      <c r="K685" s="3517">
        <f t="shared" si="110"/>
        <v>1</v>
      </c>
      <c r="L685" s="667"/>
      <c r="M685" s="3517">
        <f t="shared" si="111"/>
        <v>1</v>
      </c>
      <c r="N685" s="667"/>
      <c r="O685" s="3517">
        <f t="shared" si="112"/>
        <v>1</v>
      </c>
      <c r="P685" s="667"/>
      <c r="Q685" s="3517">
        <f t="shared" si="113"/>
        <v>0</v>
      </c>
      <c r="R685" s="3518">
        <f t="shared" si="114"/>
        <v>0</v>
      </c>
      <c r="S685" s="955">
        <f t="shared" si="105"/>
        <v>0</v>
      </c>
    </row>
    <row r="686" spans="1:19">
      <c r="A686" s="3520"/>
      <c r="B686" s="54"/>
      <c r="C686" s="3517">
        <f t="shared" si="106"/>
        <v>1</v>
      </c>
      <c r="D686" s="2806"/>
      <c r="E686" s="3517">
        <f t="shared" si="107"/>
        <v>1</v>
      </c>
      <c r="F686" s="667"/>
      <c r="G686" s="3517">
        <f t="shared" si="108"/>
        <v>1</v>
      </c>
      <c r="H686" s="667"/>
      <c r="I686" s="3517">
        <f t="shared" si="109"/>
        <v>1</v>
      </c>
      <c r="J686" s="667"/>
      <c r="K686" s="3517">
        <f t="shared" si="110"/>
        <v>1</v>
      </c>
      <c r="L686" s="667"/>
      <c r="M686" s="3517">
        <f t="shared" si="111"/>
        <v>1</v>
      </c>
      <c r="N686" s="667"/>
      <c r="O686" s="3517">
        <f t="shared" si="112"/>
        <v>1</v>
      </c>
      <c r="P686" s="667"/>
      <c r="Q686" s="3517">
        <f t="shared" si="113"/>
        <v>0</v>
      </c>
      <c r="R686" s="3518">
        <f t="shared" si="114"/>
        <v>0</v>
      </c>
      <c r="S686" s="955">
        <f t="shared" si="105"/>
        <v>0</v>
      </c>
    </row>
    <row r="687" spans="1:19">
      <c r="A687" s="3520"/>
      <c r="B687" s="54"/>
      <c r="C687" s="3517">
        <f t="shared" si="106"/>
        <v>1</v>
      </c>
      <c r="D687" s="2806"/>
      <c r="E687" s="3517">
        <f t="shared" si="107"/>
        <v>1</v>
      </c>
      <c r="F687" s="667"/>
      <c r="G687" s="3517">
        <f t="shared" si="108"/>
        <v>1</v>
      </c>
      <c r="H687" s="667"/>
      <c r="I687" s="3517">
        <f t="shared" si="109"/>
        <v>1</v>
      </c>
      <c r="J687" s="667"/>
      <c r="K687" s="3517">
        <f t="shared" si="110"/>
        <v>1</v>
      </c>
      <c r="L687" s="667"/>
      <c r="M687" s="3517">
        <f t="shared" si="111"/>
        <v>1</v>
      </c>
      <c r="N687" s="667"/>
      <c r="O687" s="3517">
        <f t="shared" si="112"/>
        <v>1</v>
      </c>
      <c r="P687" s="667"/>
      <c r="Q687" s="3517">
        <f t="shared" si="113"/>
        <v>0</v>
      </c>
      <c r="R687" s="3518">
        <f t="shared" si="114"/>
        <v>0</v>
      </c>
      <c r="S687" s="955">
        <f t="shared" si="105"/>
        <v>0</v>
      </c>
    </row>
    <row r="688" spans="1:19">
      <c r="A688" s="3520"/>
      <c r="B688" s="54"/>
      <c r="C688" s="3517">
        <f t="shared" si="106"/>
        <v>1</v>
      </c>
      <c r="D688" s="2806"/>
      <c r="E688" s="3517">
        <f t="shared" si="107"/>
        <v>1</v>
      </c>
      <c r="F688" s="667"/>
      <c r="G688" s="3517">
        <f t="shared" si="108"/>
        <v>1</v>
      </c>
      <c r="H688" s="667"/>
      <c r="I688" s="3517">
        <f t="shared" si="109"/>
        <v>1</v>
      </c>
      <c r="J688" s="667"/>
      <c r="K688" s="3517">
        <f t="shared" si="110"/>
        <v>1</v>
      </c>
      <c r="L688" s="667"/>
      <c r="M688" s="3517">
        <f t="shared" si="111"/>
        <v>1</v>
      </c>
      <c r="N688" s="667"/>
      <c r="O688" s="3517">
        <f t="shared" si="112"/>
        <v>1</v>
      </c>
      <c r="P688" s="667"/>
      <c r="Q688" s="3517">
        <f t="shared" si="113"/>
        <v>0</v>
      </c>
      <c r="R688" s="3518">
        <f t="shared" si="114"/>
        <v>0</v>
      </c>
      <c r="S688" s="955">
        <f t="shared" si="105"/>
        <v>0</v>
      </c>
    </row>
    <row r="689" spans="1:19">
      <c r="A689" s="3520"/>
      <c r="B689" s="54"/>
      <c r="C689" s="3517">
        <f t="shared" si="106"/>
        <v>1</v>
      </c>
      <c r="D689" s="2806"/>
      <c r="E689" s="3517">
        <f t="shared" si="107"/>
        <v>1</v>
      </c>
      <c r="F689" s="667"/>
      <c r="G689" s="3517">
        <f t="shared" si="108"/>
        <v>1</v>
      </c>
      <c r="H689" s="667"/>
      <c r="I689" s="3517">
        <f t="shared" si="109"/>
        <v>1</v>
      </c>
      <c r="J689" s="667"/>
      <c r="K689" s="3517">
        <f t="shared" si="110"/>
        <v>1</v>
      </c>
      <c r="L689" s="667"/>
      <c r="M689" s="3517">
        <f t="shared" si="111"/>
        <v>1</v>
      </c>
      <c r="N689" s="667"/>
      <c r="O689" s="3517">
        <f t="shared" si="112"/>
        <v>1</v>
      </c>
      <c r="P689" s="667"/>
      <c r="Q689" s="3517">
        <f t="shared" si="113"/>
        <v>0</v>
      </c>
      <c r="R689" s="3518">
        <f t="shared" si="114"/>
        <v>0</v>
      </c>
      <c r="S689" s="955">
        <f t="shared" si="105"/>
        <v>0</v>
      </c>
    </row>
    <row r="690" spans="1:19">
      <c r="A690" s="3520"/>
      <c r="B690" s="54"/>
      <c r="C690" s="3517">
        <f t="shared" si="106"/>
        <v>1</v>
      </c>
      <c r="D690" s="2806"/>
      <c r="E690" s="3517">
        <f t="shared" si="107"/>
        <v>1</v>
      </c>
      <c r="F690" s="667"/>
      <c r="G690" s="3517">
        <f t="shared" si="108"/>
        <v>1</v>
      </c>
      <c r="H690" s="667"/>
      <c r="I690" s="3517">
        <f t="shared" si="109"/>
        <v>1</v>
      </c>
      <c r="J690" s="667"/>
      <c r="K690" s="3517">
        <f t="shared" si="110"/>
        <v>1</v>
      </c>
      <c r="L690" s="667"/>
      <c r="M690" s="3517">
        <f t="shared" si="111"/>
        <v>1</v>
      </c>
      <c r="N690" s="667"/>
      <c r="O690" s="3517">
        <f t="shared" si="112"/>
        <v>1</v>
      </c>
      <c r="P690" s="667"/>
      <c r="Q690" s="3517">
        <f t="shared" si="113"/>
        <v>0</v>
      </c>
      <c r="R690" s="3518">
        <f t="shared" si="114"/>
        <v>0</v>
      </c>
      <c r="S690" s="955">
        <f t="shared" si="105"/>
        <v>0</v>
      </c>
    </row>
    <row r="691" spans="1:19">
      <c r="A691" s="3520"/>
      <c r="B691" s="54"/>
      <c r="C691" s="3517">
        <f t="shared" si="106"/>
        <v>1</v>
      </c>
      <c r="D691" s="2806"/>
      <c r="E691" s="3517">
        <f t="shared" si="107"/>
        <v>1</v>
      </c>
      <c r="F691" s="667"/>
      <c r="G691" s="3517">
        <f t="shared" si="108"/>
        <v>1</v>
      </c>
      <c r="H691" s="667"/>
      <c r="I691" s="3517">
        <f t="shared" si="109"/>
        <v>1</v>
      </c>
      <c r="J691" s="667"/>
      <c r="K691" s="3517">
        <f t="shared" si="110"/>
        <v>1</v>
      </c>
      <c r="L691" s="667"/>
      <c r="M691" s="3517">
        <f t="shared" si="111"/>
        <v>1</v>
      </c>
      <c r="N691" s="667"/>
      <c r="O691" s="3517">
        <f t="shared" si="112"/>
        <v>1</v>
      </c>
      <c r="P691" s="667"/>
      <c r="Q691" s="3517">
        <f t="shared" si="113"/>
        <v>0</v>
      </c>
      <c r="R691" s="3518">
        <f t="shared" si="114"/>
        <v>0</v>
      </c>
      <c r="S691" s="955">
        <f t="shared" si="105"/>
        <v>0</v>
      </c>
    </row>
    <row r="692" spans="1:19">
      <c r="A692" s="3520"/>
      <c r="B692" s="54"/>
      <c r="C692" s="3517">
        <f t="shared" si="106"/>
        <v>1</v>
      </c>
      <c r="D692" s="2806"/>
      <c r="E692" s="3517">
        <f t="shared" si="107"/>
        <v>1</v>
      </c>
      <c r="F692" s="667"/>
      <c r="G692" s="3517">
        <f t="shared" si="108"/>
        <v>1</v>
      </c>
      <c r="H692" s="667"/>
      <c r="I692" s="3517">
        <f t="shared" si="109"/>
        <v>1</v>
      </c>
      <c r="J692" s="667"/>
      <c r="K692" s="3517">
        <f t="shared" si="110"/>
        <v>1</v>
      </c>
      <c r="L692" s="667"/>
      <c r="M692" s="3517">
        <f t="shared" si="111"/>
        <v>1</v>
      </c>
      <c r="N692" s="667"/>
      <c r="O692" s="3517">
        <f t="shared" si="112"/>
        <v>1</v>
      </c>
      <c r="P692" s="667"/>
      <c r="Q692" s="3517">
        <f t="shared" si="113"/>
        <v>0</v>
      </c>
      <c r="R692" s="3518">
        <f t="shared" si="114"/>
        <v>0</v>
      </c>
      <c r="S692" s="955">
        <f t="shared" si="105"/>
        <v>0</v>
      </c>
    </row>
    <row r="693" spans="1:19">
      <c r="A693" s="3520"/>
      <c r="B693" s="54"/>
      <c r="C693" s="3517">
        <f t="shared" si="106"/>
        <v>1</v>
      </c>
      <c r="D693" s="2806"/>
      <c r="E693" s="3517">
        <f t="shared" si="107"/>
        <v>1</v>
      </c>
      <c r="F693" s="667"/>
      <c r="G693" s="3517">
        <f t="shared" si="108"/>
        <v>1</v>
      </c>
      <c r="H693" s="667"/>
      <c r="I693" s="3517">
        <f t="shared" si="109"/>
        <v>1</v>
      </c>
      <c r="J693" s="667"/>
      <c r="K693" s="3517">
        <f t="shared" si="110"/>
        <v>1</v>
      </c>
      <c r="L693" s="667"/>
      <c r="M693" s="3517">
        <f t="shared" si="111"/>
        <v>1</v>
      </c>
      <c r="N693" s="667"/>
      <c r="O693" s="3517">
        <f t="shared" si="112"/>
        <v>1</v>
      </c>
      <c r="P693" s="667"/>
      <c r="Q693" s="3517">
        <f t="shared" si="113"/>
        <v>0</v>
      </c>
      <c r="R693" s="3518">
        <f t="shared" si="114"/>
        <v>0</v>
      </c>
      <c r="S693" s="955">
        <f t="shared" si="105"/>
        <v>0</v>
      </c>
    </row>
    <row r="694" spans="1:19">
      <c r="A694" s="3520"/>
      <c r="B694" s="54"/>
      <c r="C694" s="3517">
        <f t="shared" si="106"/>
        <v>1</v>
      </c>
      <c r="D694" s="2806"/>
      <c r="E694" s="3517">
        <f t="shared" si="107"/>
        <v>1</v>
      </c>
      <c r="F694" s="667"/>
      <c r="G694" s="3517">
        <f t="shared" si="108"/>
        <v>1</v>
      </c>
      <c r="H694" s="667"/>
      <c r="I694" s="3517">
        <f t="shared" si="109"/>
        <v>1</v>
      </c>
      <c r="J694" s="667"/>
      <c r="K694" s="3517">
        <f t="shared" si="110"/>
        <v>1</v>
      </c>
      <c r="L694" s="667"/>
      <c r="M694" s="3517">
        <f t="shared" si="111"/>
        <v>1</v>
      </c>
      <c r="N694" s="667"/>
      <c r="O694" s="3517">
        <f t="shared" si="112"/>
        <v>1</v>
      </c>
      <c r="P694" s="667"/>
      <c r="Q694" s="3517">
        <f t="shared" si="113"/>
        <v>0</v>
      </c>
      <c r="R694" s="3518">
        <f t="shared" si="114"/>
        <v>0</v>
      </c>
      <c r="S694" s="955">
        <f t="shared" si="105"/>
        <v>0</v>
      </c>
    </row>
    <row r="695" spans="1:19">
      <c r="A695" s="3520"/>
      <c r="B695" s="54"/>
      <c r="C695" s="3517">
        <f t="shared" si="106"/>
        <v>1</v>
      </c>
      <c r="D695" s="2806"/>
      <c r="E695" s="3517">
        <f t="shared" si="107"/>
        <v>1</v>
      </c>
      <c r="F695" s="667"/>
      <c r="G695" s="3517">
        <f t="shared" si="108"/>
        <v>1</v>
      </c>
      <c r="H695" s="667"/>
      <c r="I695" s="3517">
        <f t="shared" si="109"/>
        <v>1</v>
      </c>
      <c r="J695" s="667"/>
      <c r="K695" s="3517">
        <f t="shared" si="110"/>
        <v>1</v>
      </c>
      <c r="L695" s="667"/>
      <c r="M695" s="3517">
        <f t="shared" si="111"/>
        <v>1</v>
      </c>
      <c r="N695" s="667"/>
      <c r="O695" s="3517">
        <f t="shared" si="112"/>
        <v>1</v>
      </c>
      <c r="P695" s="667"/>
      <c r="Q695" s="3517">
        <f t="shared" si="113"/>
        <v>0</v>
      </c>
      <c r="R695" s="3518">
        <f t="shared" si="114"/>
        <v>0</v>
      </c>
      <c r="S695" s="955">
        <f t="shared" si="105"/>
        <v>0</v>
      </c>
    </row>
    <row r="696" spans="1:19">
      <c r="A696" s="3520"/>
      <c r="B696" s="54"/>
      <c r="C696" s="3517">
        <f t="shared" si="106"/>
        <v>1</v>
      </c>
      <c r="D696" s="2806"/>
      <c r="E696" s="3517">
        <f t="shared" si="107"/>
        <v>1</v>
      </c>
      <c r="F696" s="667"/>
      <c r="G696" s="3517">
        <f t="shared" si="108"/>
        <v>1</v>
      </c>
      <c r="H696" s="667"/>
      <c r="I696" s="3517">
        <f t="shared" si="109"/>
        <v>1</v>
      </c>
      <c r="J696" s="667"/>
      <c r="K696" s="3517">
        <f t="shared" si="110"/>
        <v>1</v>
      </c>
      <c r="L696" s="667"/>
      <c r="M696" s="3517">
        <f t="shared" si="111"/>
        <v>1</v>
      </c>
      <c r="N696" s="667"/>
      <c r="O696" s="3517">
        <f t="shared" si="112"/>
        <v>1</v>
      </c>
      <c r="P696" s="667"/>
      <c r="Q696" s="3517">
        <f t="shared" si="113"/>
        <v>0</v>
      </c>
      <c r="R696" s="3518">
        <f t="shared" si="114"/>
        <v>0</v>
      </c>
      <c r="S696" s="955">
        <f t="shared" si="105"/>
        <v>0</v>
      </c>
    </row>
    <row r="697" spans="1:19">
      <c r="A697" s="3520"/>
      <c r="B697" s="54"/>
      <c r="C697" s="3517">
        <f t="shared" si="106"/>
        <v>1</v>
      </c>
      <c r="D697" s="2806"/>
      <c r="E697" s="3517">
        <f t="shared" si="107"/>
        <v>1</v>
      </c>
      <c r="F697" s="667"/>
      <c r="G697" s="3517">
        <f t="shared" si="108"/>
        <v>1</v>
      </c>
      <c r="H697" s="667"/>
      <c r="I697" s="3517">
        <f t="shared" si="109"/>
        <v>1</v>
      </c>
      <c r="J697" s="667"/>
      <c r="K697" s="3517">
        <f t="shared" si="110"/>
        <v>1</v>
      </c>
      <c r="L697" s="667"/>
      <c r="M697" s="3517">
        <f t="shared" si="111"/>
        <v>1</v>
      </c>
      <c r="N697" s="667"/>
      <c r="O697" s="3517">
        <f t="shared" si="112"/>
        <v>1</v>
      </c>
      <c r="P697" s="667"/>
      <c r="Q697" s="3517">
        <f t="shared" si="113"/>
        <v>0</v>
      </c>
      <c r="R697" s="3518">
        <f t="shared" si="114"/>
        <v>0</v>
      </c>
      <c r="S697" s="955">
        <f t="shared" si="105"/>
        <v>0</v>
      </c>
    </row>
    <row r="698" spans="1:19">
      <c r="A698" s="3520"/>
      <c r="B698" s="54"/>
      <c r="C698" s="3517">
        <f t="shared" si="106"/>
        <v>1</v>
      </c>
      <c r="D698" s="2806"/>
      <c r="E698" s="3517">
        <f t="shared" si="107"/>
        <v>1</v>
      </c>
      <c r="F698" s="667"/>
      <c r="G698" s="3517">
        <f t="shared" si="108"/>
        <v>1</v>
      </c>
      <c r="H698" s="667"/>
      <c r="I698" s="3517">
        <f t="shared" si="109"/>
        <v>1</v>
      </c>
      <c r="J698" s="667"/>
      <c r="K698" s="3517">
        <f t="shared" si="110"/>
        <v>1</v>
      </c>
      <c r="L698" s="667"/>
      <c r="M698" s="3517">
        <f t="shared" si="111"/>
        <v>1</v>
      </c>
      <c r="N698" s="667"/>
      <c r="O698" s="3517">
        <f t="shared" si="112"/>
        <v>1</v>
      </c>
      <c r="P698" s="667"/>
      <c r="Q698" s="3517">
        <f t="shared" si="113"/>
        <v>0</v>
      </c>
      <c r="R698" s="3518">
        <f t="shared" si="114"/>
        <v>0</v>
      </c>
      <c r="S698" s="955">
        <f t="shared" si="105"/>
        <v>0</v>
      </c>
    </row>
    <row r="699" spans="1:19">
      <c r="A699" s="3520"/>
      <c r="B699" s="54"/>
      <c r="C699" s="3517">
        <f t="shared" si="106"/>
        <v>1</v>
      </c>
      <c r="D699" s="2806"/>
      <c r="E699" s="3517">
        <f t="shared" si="107"/>
        <v>1</v>
      </c>
      <c r="F699" s="667"/>
      <c r="G699" s="3517">
        <f t="shared" si="108"/>
        <v>1</v>
      </c>
      <c r="H699" s="667"/>
      <c r="I699" s="3517">
        <f t="shared" si="109"/>
        <v>1</v>
      </c>
      <c r="J699" s="667"/>
      <c r="K699" s="3517">
        <f t="shared" si="110"/>
        <v>1</v>
      </c>
      <c r="L699" s="667"/>
      <c r="M699" s="3517">
        <f t="shared" si="111"/>
        <v>1</v>
      </c>
      <c r="N699" s="667"/>
      <c r="O699" s="3517">
        <f t="shared" si="112"/>
        <v>1</v>
      </c>
      <c r="P699" s="667"/>
      <c r="Q699" s="3517">
        <f t="shared" si="113"/>
        <v>0</v>
      </c>
      <c r="R699" s="3518">
        <f t="shared" si="114"/>
        <v>0</v>
      </c>
      <c r="S699" s="955">
        <f t="shared" si="105"/>
        <v>0</v>
      </c>
    </row>
    <row r="700" spans="1:19">
      <c r="A700" s="3520"/>
      <c r="B700" s="54"/>
      <c r="C700" s="3517">
        <f t="shared" si="106"/>
        <v>1</v>
      </c>
      <c r="D700" s="2806"/>
      <c r="E700" s="3517">
        <f t="shared" si="107"/>
        <v>1</v>
      </c>
      <c r="F700" s="667"/>
      <c r="G700" s="3517">
        <f t="shared" si="108"/>
        <v>1</v>
      </c>
      <c r="H700" s="667"/>
      <c r="I700" s="3517">
        <f t="shared" si="109"/>
        <v>1</v>
      </c>
      <c r="J700" s="667"/>
      <c r="K700" s="3517">
        <f t="shared" si="110"/>
        <v>1</v>
      </c>
      <c r="L700" s="667"/>
      <c r="M700" s="3517">
        <f t="shared" si="111"/>
        <v>1</v>
      </c>
      <c r="N700" s="667"/>
      <c r="O700" s="3517">
        <f t="shared" si="112"/>
        <v>1</v>
      </c>
      <c r="P700" s="667"/>
      <c r="Q700" s="3517">
        <f t="shared" si="113"/>
        <v>0</v>
      </c>
      <c r="R700" s="3518">
        <f t="shared" si="114"/>
        <v>0</v>
      </c>
      <c r="S700" s="955">
        <f t="shared" si="105"/>
        <v>0</v>
      </c>
    </row>
    <row r="701" spans="1:19">
      <c r="A701" s="3520"/>
      <c r="B701" s="54"/>
      <c r="C701" s="3517">
        <f t="shared" si="106"/>
        <v>1</v>
      </c>
      <c r="D701" s="2806"/>
      <c r="E701" s="3517">
        <f t="shared" si="107"/>
        <v>1</v>
      </c>
      <c r="F701" s="667"/>
      <c r="G701" s="3517">
        <f t="shared" si="108"/>
        <v>1</v>
      </c>
      <c r="H701" s="667"/>
      <c r="I701" s="3517">
        <f t="shared" si="109"/>
        <v>1</v>
      </c>
      <c r="J701" s="667"/>
      <c r="K701" s="3517">
        <f t="shared" si="110"/>
        <v>1</v>
      </c>
      <c r="L701" s="667"/>
      <c r="M701" s="3517">
        <f t="shared" si="111"/>
        <v>1</v>
      </c>
      <c r="N701" s="667"/>
      <c r="O701" s="3517">
        <f t="shared" si="112"/>
        <v>1</v>
      </c>
      <c r="P701" s="667"/>
      <c r="Q701" s="3517">
        <f t="shared" si="113"/>
        <v>0</v>
      </c>
      <c r="R701" s="3518">
        <f t="shared" si="114"/>
        <v>0</v>
      </c>
      <c r="S701" s="955">
        <f t="shared" si="105"/>
        <v>0</v>
      </c>
    </row>
    <row r="702" spans="1:19">
      <c r="A702" s="3520"/>
      <c r="B702" s="54"/>
      <c r="C702" s="3517">
        <f t="shared" si="106"/>
        <v>1</v>
      </c>
      <c r="D702" s="2806"/>
      <c r="E702" s="3517">
        <f t="shared" si="107"/>
        <v>1</v>
      </c>
      <c r="F702" s="667"/>
      <c r="G702" s="3517">
        <f t="shared" si="108"/>
        <v>1</v>
      </c>
      <c r="H702" s="667"/>
      <c r="I702" s="3517">
        <f t="shared" si="109"/>
        <v>1</v>
      </c>
      <c r="J702" s="667"/>
      <c r="K702" s="3517">
        <f t="shared" si="110"/>
        <v>1</v>
      </c>
      <c r="L702" s="667"/>
      <c r="M702" s="3517">
        <f t="shared" si="111"/>
        <v>1</v>
      </c>
      <c r="N702" s="667"/>
      <c r="O702" s="3517">
        <f t="shared" si="112"/>
        <v>1</v>
      </c>
      <c r="P702" s="667"/>
      <c r="Q702" s="3517">
        <f t="shared" si="113"/>
        <v>0</v>
      </c>
      <c r="R702" s="3518">
        <f t="shared" si="114"/>
        <v>0</v>
      </c>
      <c r="S702" s="955">
        <f t="shared" si="105"/>
        <v>0</v>
      </c>
    </row>
    <row r="703" spans="1:19">
      <c r="A703" s="3520"/>
      <c r="B703" s="54"/>
      <c r="C703" s="3517">
        <f t="shared" si="106"/>
        <v>1</v>
      </c>
      <c r="D703" s="2806"/>
      <c r="E703" s="3517">
        <f t="shared" si="107"/>
        <v>1</v>
      </c>
      <c r="F703" s="667"/>
      <c r="G703" s="3517">
        <f t="shared" si="108"/>
        <v>1</v>
      </c>
      <c r="H703" s="667"/>
      <c r="I703" s="3517">
        <f t="shared" si="109"/>
        <v>1</v>
      </c>
      <c r="J703" s="667"/>
      <c r="K703" s="3517">
        <f t="shared" si="110"/>
        <v>1</v>
      </c>
      <c r="L703" s="667"/>
      <c r="M703" s="3517">
        <f t="shared" si="111"/>
        <v>1</v>
      </c>
      <c r="N703" s="667"/>
      <c r="O703" s="3517">
        <f t="shared" si="112"/>
        <v>1</v>
      </c>
      <c r="P703" s="667"/>
      <c r="Q703" s="3517">
        <f t="shared" si="113"/>
        <v>0</v>
      </c>
      <c r="R703" s="3518">
        <f t="shared" si="114"/>
        <v>0</v>
      </c>
      <c r="S703" s="955">
        <f t="shared" si="105"/>
        <v>0</v>
      </c>
    </row>
    <row r="704" spans="1:19">
      <c r="A704" s="3520"/>
      <c r="B704" s="54"/>
      <c r="C704" s="3517">
        <f t="shared" si="106"/>
        <v>1</v>
      </c>
      <c r="D704" s="2806"/>
      <c r="E704" s="3517">
        <f t="shared" si="107"/>
        <v>1</v>
      </c>
      <c r="F704" s="667"/>
      <c r="G704" s="3517">
        <f t="shared" si="108"/>
        <v>1</v>
      </c>
      <c r="H704" s="667"/>
      <c r="I704" s="3517">
        <f t="shared" si="109"/>
        <v>1</v>
      </c>
      <c r="J704" s="667"/>
      <c r="K704" s="3517">
        <f t="shared" si="110"/>
        <v>1</v>
      </c>
      <c r="L704" s="667"/>
      <c r="M704" s="3517">
        <f t="shared" si="111"/>
        <v>1</v>
      </c>
      <c r="N704" s="667"/>
      <c r="O704" s="3517">
        <f t="shared" si="112"/>
        <v>1</v>
      </c>
      <c r="P704" s="667"/>
      <c r="Q704" s="3517">
        <f t="shared" si="113"/>
        <v>0</v>
      </c>
      <c r="R704" s="3518">
        <f t="shared" si="114"/>
        <v>0</v>
      </c>
      <c r="S704" s="955">
        <f t="shared" si="105"/>
        <v>0</v>
      </c>
    </row>
    <row r="705" spans="1:19">
      <c r="A705" s="3520"/>
      <c r="B705" s="54"/>
      <c r="C705" s="3517">
        <f t="shared" si="106"/>
        <v>1</v>
      </c>
      <c r="D705" s="2806"/>
      <c r="E705" s="3517">
        <f t="shared" si="107"/>
        <v>1</v>
      </c>
      <c r="F705" s="667"/>
      <c r="G705" s="3517">
        <f t="shared" si="108"/>
        <v>1</v>
      </c>
      <c r="H705" s="667"/>
      <c r="I705" s="3517">
        <f t="shared" si="109"/>
        <v>1</v>
      </c>
      <c r="J705" s="667"/>
      <c r="K705" s="3517">
        <f t="shared" si="110"/>
        <v>1</v>
      </c>
      <c r="L705" s="667"/>
      <c r="M705" s="3517">
        <f t="shared" si="111"/>
        <v>1</v>
      </c>
      <c r="N705" s="667"/>
      <c r="O705" s="3517">
        <f t="shared" si="112"/>
        <v>1</v>
      </c>
      <c r="P705" s="667"/>
      <c r="Q705" s="3517">
        <f t="shared" si="113"/>
        <v>0</v>
      </c>
      <c r="R705" s="3518">
        <f t="shared" si="114"/>
        <v>0</v>
      </c>
      <c r="S705" s="955">
        <f t="shared" si="105"/>
        <v>0</v>
      </c>
    </row>
    <row r="706" spans="1:19">
      <c r="A706" s="3520"/>
      <c r="B706" s="54"/>
      <c r="C706" s="3517">
        <f t="shared" si="106"/>
        <v>1</v>
      </c>
      <c r="D706" s="2806"/>
      <c r="E706" s="3517">
        <f t="shared" si="107"/>
        <v>1</v>
      </c>
      <c r="F706" s="667"/>
      <c r="G706" s="3517">
        <f t="shared" si="108"/>
        <v>1</v>
      </c>
      <c r="H706" s="667"/>
      <c r="I706" s="3517">
        <f t="shared" si="109"/>
        <v>1</v>
      </c>
      <c r="J706" s="667"/>
      <c r="K706" s="3517">
        <f t="shared" si="110"/>
        <v>1</v>
      </c>
      <c r="L706" s="667"/>
      <c r="M706" s="3517">
        <f t="shared" si="111"/>
        <v>1</v>
      </c>
      <c r="N706" s="667"/>
      <c r="O706" s="3517">
        <f t="shared" si="112"/>
        <v>1</v>
      </c>
      <c r="P706" s="667"/>
      <c r="Q706" s="3517">
        <f t="shared" si="113"/>
        <v>0</v>
      </c>
      <c r="R706" s="3518">
        <f t="shared" si="114"/>
        <v>0</v>
      </c>
      <c r="S706" s="955">
        <f t="shared" si="105"/>
        <v>0</v>
      </c>
    </row>
    <row r="707" spans="1:19">
      <c r="A707" s="3520"/>
      <c r="B707" s="54"/>
      <c r="C707" s="3517">
        <f t="shared" si="106"/>
        <v>1</v>
      </c>
      <c r="D707" s="2806"/>
      <c r="E707" s="3517">
        <f t="shared" si="107"/>
        <v>1</v>
      </c>
      <c r="F707" s="667"/>
      <c r="G707" s="3517">
        <f t="shared" si="108"/>
        <v>1</v>
      </c>
      <c r="H707" s="667"/>
      <c r="I707" s="3517">
        <f t="shared" si="109"/>
        <v>1</v>
      </c>
      <c r="J707" s="667"/>
      <c r="K707" s="3517">
        <f t="shared" si="110"/>
        <v>1</v>
      </c>
      <c r="L707" s="667"/>
      <c r="M707" s="3517">
        <f t="shared" si="111"/>
        <v>1</v>
      </c>
      <c r="N707" s="667"/>
      <c r="O707" s="3517">
        <f t="shared" si="112"/>
        <v>1</v>
      </c>
      <c r="P707" s="667"/>
      <c r="Q707" s="3517">
        <f t="shared" si="113"/>
        <v>0</v>
      </c>
      <c r="R707" s="3518">
        <f t="shared" si="114"/>
        <v>0</v>
      </c>
      <c r="S707" s="955">
        <f t="shared" si="105"/>
        <v>0</v>
      </c>
    </row>
    <row r="708" spans="1:19">
      <c r="A708" s="3520"/>
      <c r="B708" s="54"/>
      <c r="C708" s="3517">
        <f t="shared" si="106"/>
        <v>1</v>
      </c>
      <c r="D708" s="2806"/>
      <c r="E708" s="3517">
        <f t="shared" si="107"/>
        <v>1</v>
      </c>
      <c r="F708" s="667"/>
      <c r="G708" s="3517">
        <f t="shared" si="108"/>
        <v>1</v>
      </c>
      <c r="H708" s="667"/>
      <c r="I708" s="3517">
        <f t="shared" si="109"/>
        <v>1</v>
      </c>
      <c r="J708" s="667"/>
      <c r="K708" s="3517">
        <f t="shared" si="110"/>
        <v>1</v>
      </c>
      <c r="L708" s="667"/>
      <c r="M708" s="3517">
        <f t="shared" si="111"/>
        <v>1</v>
      </c>
      <c r="N708" s="667"/>
      <c r="O708" s="3517">
        <f t="shared" si="112"/>
        <v>1</v>
      </c>
      <c r="P708" s="667"/>
      <c r="Q708" s="3517">
        <f t="shared" si="113"/>
        <v>0</v>
      </c>
      <c r="R708" s="3518">
        <f t="shared" si="114"/>
        <v>0</v>
      </c>
      <c r="S708" s="955">
        <f t="shared" si="105"/>
        <v>0</v>
      </c>
    </row>
    <row r="709" spans="1:19">
      <c r="A709" s="3520"/>
      <c r="B709" s="54"/>
      <c r="C709" s="3517">
        <f t="shared" si="106"/>
        <v>1</v>
      </c>
      <c r="D709" s="2806"/>
      <c r="E709" s="3517">
        <f t="shared" si="107"/>
        <v>1</v>
      </c>
      <c r="F709" s="667"/>
      <c r="G709" s="3517">
        <f t="shared" si="108"/>
        <v>1</v>
      </c>
      <c r="H709" s="667"/>
      <c r="I709" s="3517">
        <f t="shared" si="109"/>
        <v>1</v>
      </c>
      <c r="J709" s="667"/>
      <c r="K709" s="3517">
        <f t="shared" si="110"/>
        <v>1</v>
      </c>
      <c r="L709" s="667"/>
      <c r="M709" s="3517">
        <f t="shared" si="111"/>
        <v>1</v>
      </c>
      <c r="N709" s="667"/>
      <c r="O709" s="3517">
        <f t="shared" si="112"/>
        <v>1</v>
      </c>
      <c r="P709" s="667"/>
      <c r="Q709" s="3517">
        <f t="shared" si="113"/>
        <v>0</v>
      </c>
      <c r="R709" s="3518">
        <f t="shared" si="114"/>
        <v>0</v>
      </c>
      <c r="S709" s="955">
        <f t="shared" si="105"/>
        <v>0</v>
      </c>
    </row>
    <row r="710" spans="1:19">
      <c r="A710" s="3520"/>
      <c r="B710" s="54"/>
      <c r="C710" s="3517">
        <f t="shared" si="106"/>
        <v>1</v>
      </c>
      <c r="D710" s="2806"/>
      <c r="E710" s="3517">
        <f t="shared" si="107"/>
        <v>1</v>
      </c>
      <c r="F710" s="667"/>
      <c r="G710" s="3517">
        <f t="shared" si="108"/>
        <v>1</v>
      </c>
      <c r="H710" s="667"/>
      <c r="I710" s="3517">
        <f t="shared" si="109"/>
        <v>1</v>
      </c>
      <c r="J710" s="667"/>
      <c r="K710" s="3517">
        <f t="shared" si="110"/>
        <v>1</v>
      </c>
      <c r="L710" s="667"/>
      <c r="M710" s="3517">
        <f t="shared" si="111"/>
        <v>1</v>
      </c>
      <c r="N710" s="667"/>
      <c r="O710" s="3517">
        <f t="shared" si="112"/>
        <v>1</v>
      </c>
      <c r="P710" s="667"/>
      <c r="Q710" s="3517">
        <f t="shared" si="113"/>
        <v>0</v>
      </c>
      <c r="R710" s="3518">
        <f t="shared" si="114"/>
        <v>0</v>
      </c>
      <c r="S710" s="955">
        <f t="shared" si="105"/>
        <v>0</v>
      </c>
    </row>
    <row r="711" spans="1:19">
      <c r="A711" s="3520"/>
      <c r="B711" s="54"/>
      <c r="C711" s="3517">
        <f t="shared" si="106"/>
        <v>1</v>
      </c>
      <c r="D711" s="2806"/>
      <c r="E711" s="3517">
        <f t="shared" si="107"/>
        <v>1</v>
      </c>
      <c r="F711" s="667"/>
      <c r="G711" s="3517">
        <f t="shared" si="108"/>
        <v>1</v>
      </c>
      <c r="H711" s="667"/>
      <c r="I711" s="3517">
        <f t="shared" si="109"/>
        <v>1</v>
      </c>
      <c r="J711" s="667"/>
      <c r="K711" s="3517">
        <f t="shared" si="110"/>
        <v>1</v>
      </c>
      <c r="L711" s="667"/>
      <c r="M711" s="3517">
        <f t="shared" si="111"/>
        <v>1</v>
      </c>
      <c r="N711" s="667"/>
      <c r="O711" s="3517">
        <f t="shared" si="112"/>
        <v>1</v>
      </c>
      <c r="P711" s="667"/>
      <c r="Q711" s="3517">
        <f t="shared" si="113"/>
        <v>0</v>
      </c>
      <c r="R711" s="3518">
        <f t="shared" si="114"/>
        <v>0</v>
      </c>
      <c r="S711" s="955">
        <f t="shared" si="105"/>
        <v>0</v>
      </c>
    </row>
    <row r="712" spans="1:19">
      <c r="A712" s="3520"/>
      <c r="B712" s="54"/>
      <c r="C712" s="3517">
        <f t="shared" si="106"/>
        <v>1</v>
      </c>
      <c r="D712" s="2806"/>
      <c r="E712" s="3517">
        <f t="shared" si="107"/>
        <v>1</v>
      </c>
      <c r="F712" s="667"/>
      <c r="G712" s="3517">
        <f t="shared" si="108"/>
        <v>1</v>
      </c>
      <c r="H712" s="667"/>
      <c r="I712" s="3517">
        <f t="shared" si="109"/>
        <v>1</v>
      </c>
      <c r="J712" s="667"/>
      <c r="K712" s="3517">
        <f t="shared" si="110"/>
        <v>1</v>
      </c>
      <c r="L712" s="667"/>
      <c r="M712" s="3517">
        <f t="shared" si="111"/>
        <v>1</v>
      </c>
      <c r="N712" s="667"/>
      <c r="O712" s="3517">
        <f t="shared" si="112"/>
        <v>1</v>
      </c>
      <c r="P712" s="667"/>
      <c r="Q712" s="3517">
        <f t="shared" si="113"/>
        <v>0</v>
      </c>
      <c r="R712" s="3518">
        <f t="shared" si="114"/>
        <v>0</v>
      </c>
      <c r="S712" s="955">
        <f t="shared" si="105"/>
        <v>0</v>
      </c>
    </row>
    <row r="713" spans="1:19">
      <c r="A713" s="3520"/>
      <c r="B713" s="54"/>
      <c r="C713" s="3517">
        <f t="shared" si="106"/>
        <v>1</v>
      </c>
      <c r="D713" s="2806"/>
      <c r="E713" s="3517">
        <f t="shared" si="107"/>
        <v>1</v>
      </c>
      <c r="F713" s="667"/>
      <c r="G713" s="3517">
        <f t="shared" si="108"/>
        <v>1</v>
      </c>
      <c r="H713" s="667"/>
      <c r="I713" s="3517">
        <f t="shared" si="109"/>
        <v>1</v>
      </c>
      <c r="J713" s="667"/>
      <c r="K713" s="3517">
        <f t="shared" si="110"/>
        <v>1</v>
      </c>
      <c r="L713" s="667"/>
      <c r="M713" s="3517">
        <f t="shared" si="111"/>
        <v>1</v>
      </c>
      <c r="N713" s="667"/>
      <c r="O713" s="3517">
        <f t="shared" si="112"/>
        <v>1</v>
      </c>
      <c r="P713" s="667"/>
      <c r="Q713" s="3517">
        <f t="shared" si="113"/>
        <v>0</v>
      </c>
      <c r="R713" s="3518">
        <f t="shared" si="114"/>
        <v>0</v>
      </c>
      <c r="S713" s="955">
        <f t="shared" si="105"/>
        <v>0</v>
      </c>
    </row>
    <row r="714" spans="1:19">
      <c r="A714" s="3520"/>
      <c r="B714" s="54"/>
      <c r="C714" s="3517">
        <f t="shared" si="106"/>
        <v>1</v>
      </c>
      <c r="D714" s="2806"/>
      <c r="E714" s="3517">
        <f t="shared" si="107"/>
        <v>1</v>
      </c>
      <c r="F714" s="667"/>
      <c r="G714" s="3517">
        <f t="shared" si="108"/>
        <v>1</v>
      </c>
      <c r="H714" s="667"/>
      <c r="I714" s="3517">
        <f t="shared" si="109"/>
        <v>1</v>
      </c>
      <c r="J714" s="667"/>
      <c r="K714" s="3517">
        <f t="shared" si="110"/>
        <v>1</v>
      </c>
      <c r="L714" s="667"/>
      <c r="M714" s="3517">
        <f t="shared" si="111"/>
        <v>1</v>
      </c>
      <c r="N714" s="667"/>
      <c r="O714" s="3517">
        <f t="shared" si="112"/>
        <v>1</v>
      </c>
      <c r="P714" s="667"/>
      <c r="Q714" s="3517">
        <f t="shared" si="113"/>
        <v>0</v>
      </c>
      <c r="R714" s="3518">
        <f t="shared" si="114"/>
        <v>0</v>
      </c>
      <c r="S714" s="955">
        <f t="shared" si="105"/>
        <v>0</v>
      </c>
    </row>
    <row r="715" spans="1:19">
      <c r="A715" s="3520"/>
      <c r="B715" s="54"/>
      <c r="C715" s="3517">
        <f t="shared" si="106"/>
        <v>1</v>
      </c>
      <c r="D715" s="2806"/>
      <c r="E715" s="3517">
        <f t="shared" si="107"/>
        <v>1</v>
      </c>
      <c r="F715" s="667"/>
      <c r="G715" s="3517">
        <f t="shared" si="108"/>
        <v>1</v>
      </c>
      <c r="H715" s="667"/>
      <c r="I715" s="3517">
        <f t="shared" si="109"/>
        <v>1</v>
      </c>
      <c r="J715" s="667"/>
      <c r="K715" s="3517">
        <f t="shared" si="110"/>
        <v>1</v>
      </c>
      <c r="L715" s="667"/>
      <c r="M715" s="3517">
        <f t="shared" si="111"/>
        <v>1</v>
      </c>
      <c r="N715" s="667"/>
      <c r="O715" s="3517">
        <f t="shared" si="112"/>
        <v>1</v>
      </c>
      <c r="P715" s="667"/>
      <c r="Q715" s="3517">
        <f t="shared" si="113"/>
        <v>0</v>
      </c>
      <c r="R715" s="3518">
        <f t="shared" si="114"/>
        <v>0</v>
      </c>
      <c r="S715" s="955">
        <f t="shared" si="105"/>
        <v>0</v>
      </c>
    </row>
    <row r="716" spans="1:19">
      <c r="A716" s="3520"/>
      <c r="B716" s="54"/>
      <c r="C716" s="3517">
        <f t="shared" si="106"/>
        <v>1</v>
      </c>
      <c r="D716" s="2806"/>
      <c r="E716" s="3517">
        <f t="shared" si="107"/>
        <v>1</v>
      </c>
      <c r="F716" s="667"/>
      <c r="G716" s="3517">
        <f t="shared" si="108"/>
        <v>1</v>
      </c>
      <c r="H716" s="667"/>
      <c r="I716" s="3517">
        <f t="shared" si="109"/>
        <v>1</v>
      </c>
      <c r="J716" s="667"/>
      <c r="K716" s="3517">
        <f t="shared" si="110"/>
        <v>1</v>
      </c>
      <c r="L716" s="667"/>
      <c r="M716" s="3517">
        <f t="shared" si="111"/>
        <v>1</v>
      </c>
      <c r="N716" s="667"/>
      <c r="O716" s="3517">
        <f t="shared" si="112"/>
        <v>1</v>
      </c>
      <c r="P716" s="667"/>
      <c r="Q716" s="3517">
        <f t="shared" si="113"/>
        <v>0</v>
      </c>
      <c r="R716" s="3518">
        <f t="shared" si="114"/>
        <v>0</v>
      </c>
      <c r="S716" s="955">
        <f t="shared" si="105"/>
        <v>0</v>
      </c>
    </row>
    <row r="717" spans="1:19">
      <c r="A717" s="3520"/>
      <c r="B717" s="54"/>
      <c r="C717" s="3517">
        <f t="shared" si="106"/>
        <v>1</v>
      </c>
      <c r="D717" s="2806"/>
      <c r="E717" s="3517">
        <f t="shared" si="107"/>
        <v>1</v>
      </c>
      <c r="F717" s="667"/>
      <c r="G717" s="3517">
        <f t="shared" si="108"/>
        <v>1</v>
      </c>
      <c r="H717" s="667"/>
      <c r="I717" s="3517">
        <f t="shared" si="109"/>
        <v>1</v>
      </c>
      <c r="J717" s="667"/>
      <c r="K717" s="3517">
        <f t="shared" si="110"/>
        <v>1</v>
      </c>
      <c r="L717" s="667"/>
      <c r="M717" s="3517">
        <f t="shared" si="111"/>
        <v>1</v>
      </c>
      <c r="N717" s="667"/>
      <c r="O717" s="3517">
        <f t="shared" si="112"/>
        <v>1</v>
      </c>
      <c r="P717" s="667"/>
      <c r="Q717" s="3517">
        <f t="shared" si="113"/>
        <v>0</v>
      </c>
      <c r="R717" s="3518">
        <f t="shared" si="114"/>
        <v>0</v>
      </c>
      <c r="S717" s="955">
        <f t="shared" si="105"/>
        <v>0</v>
      </c>
    </row>
    <row r="718" spans="1:19">
      <c r="A718" s="3520"/>
      <c r="B718" s="54"/>
      <c r="C718" s="3517">
        <f t="shared" si="106"/>
        <v>1</v>
      </c>
      <c r="D718" s="2806"/>
      <c r="E718" s="3517">
        <f t="shared" si="107"/>
        <v>1</v>
      </c>
      <c r="F718" s="667"/>
      <c r="G718" s="3517">
        <f t="shared" si="108"/>
        <v>1</v>
      </c>
      <c r="H718" s="667"/>
      <c r="I718" s="3517">
        <f t="shared" si="109"/>
        <v>1</v>
      </c>
      <c r="J718" s="667"/>
      <c r="K718" s="3517">
        <f t="shared" si="110"/>
        <v>1</v>
      </c>
      <c r="L718" s="667"/>
      <c r="M718" s="3517">
        <f t="shared" si="111"/>
        <v>1</v>
      </c>
      <c r="N718" s="667"/>
      <c r="O718" s="3517">
        <f t="shared" si="112"/>
        <v>1</v>
      </c>
      <c r="P718" s="667"/>
      <c r="Q718" s="3517">
        <f t="shared" si="113"/>
        <v>0</v>
      </c>
      <c r="R718" s="3518">
        <f t="shared" si="114"/>
        <v>0</v>
      </c>
      <c r="S718" s="955">
        <f t="shared" si="105"/>
        <v>0</v>
      </c>
    </row>
    <row r="719" spans="1:19">
      <c r="A719" s="3520"/>
      <c r="B719" s="54"/>
      <c r="C719" s="3517">
        <f t="shared" si="106"/>
        <v>1</v>
      </c>
      <c r="D719" s="2806"/>
      <c r="E719" s="3517">
        <f t="shared" si="107"/>
        <v>1</v>
      </c>
      <c r="F719" s="667"/>
      <c r="G719" s="3517">
        <f t="shared" si="108"/>
        <v>1</v>
      </c>
      <c r="H719" s="667"/>
      <c r="I719" s="3517">
        <f t="shared" si="109"/>
        <v>1</v>
      </c>
      <c r="J719" s="667"/>
      <c r="K719" s="3517">
        <f t="shared" si="110"/>
        <v>1</v>
      </c>
      <c r="L719" s="667"/>
      <c r="M719" s="3517">
        <f t="shared" si="111"/>
        <v>1</v>
      </c>
      <c r="N719" s="667"/>
      <c r="O719" s="3517">
        <f t="shared" si="112"/>
        <v>1</v>
      </c>
      <c r="P719" s="667"/>
      <c r="Q719" s="3517">
        <f t="shared" si="113"/>
        <v>0</v>
      </c>
      <c r="R719" s="3518">
        <f t="shared" si="114"/>
        <v>0</v>
      </c>
      <c r="S719" s="955">
        <f t="shared" si="105"/>
        <v>0</v>
      </c>
    </row>
    <row r="720" spans="1:19">
      <c r="A720" s="3520"/>
      <c r="B720" s="54"/>
      <c r="C720" s="3517">
        <f t="shared" si="106"/>
        <v>1</v>
      </c>
      <c r="D720" s="2806"/>
      <c r="E720" s="3517">
        <f t="shared" si="107"/>
        <v>1</v>
      </c>
      <c r="F720" s="667"/>
      <c r="G720" s="3517">
        <f t="shared" si="108"/>
        <v>1</v>
      </c>
      <c r="H720" s="667"/>
      <c r="I720" s="3517">
        <f t="shared" si="109"/>
        <v>1</v>
      </c>
      <c r="J720" s="667"/>
      <c r="K720" s="3517">
        <f t="shared" si="110"/>
        <v>1</v>
      </c>
      <c r="L720" s="667"/>
      <c r="M720" s="3517">
        <f t="shared" si="111"/>
        <v>1</v>
      </c>
      <c r="N720" s="667"/>
      <c r="O720" s="3517">
        <f t="shared" si="112"/>
        <v>1</v>
      </c>
      <c r="P720" s="667"/>
      <c r="Q720" s="3517">
        <f t="shared" si="113"/>
        <v>0</v>
      </c>
      <c r="R720" s="3518">
        <f t="shared" si="114"/>
        <v>0</v>
      </c>
      <c r="S720" s="955">
        <f t="shared" si="105"/>
        <v>0</v>
      </c>
    </row>
    <row r="721" spans="1:19">
      <c r="A721" s="3520"/>
      <c r="B721" s="54"/>
      <c r="C721" s="3517">
        <f t="shared" si="106"/>
        <v>1</v>
      </c>
      <c r="D721" s="2806"/>
      <c r="E721" s="3517">
        <f t="shared" si="107"/>
        <v>1</v>
      </c>
      <c r="F721" s="667"/>
      <c r="G721" s="3517">
        <f t="shared" si="108"/>
        <v>1</v>
      </c>
      <c r="H721" s="667"/>
      <c r="I721" s="3517">
        <f t="shared" si="109"/>
        <v>1</v>
      </c>
      <c r="J721" s="667"/>
      <c r="K721" s="3517">
        <f t="shared" si="110"/>
        <v>1</v>
      </c>
      <c r="L721" s="667"/>
      <c r="M721" s="3517">
        <f t="shared" si="111"/>
        <v>1</v>
      </c>
      <c r="N721" s="667"/>
      <c r="O721" s="3517">
        <f t="shared" si="112"/>
        <v>1</v>
      </c>
      <c r="P721" s="667"/>
      <c r="Q721" s="3517">
        <f t="shared" si="113"/>
        <v>0</v>
      </c>
      <c r="R721" s="3518">
        <f t="shared" si="114"/>
        <v>0</v>
      </c>
      <c r="S721" s="955">
        <f t="shared" si="105"/>
        <v>0</v>
      </c>
    </row>
    <row r="722" spans="1:19">
      <c r="A722" s="3520"/>
      <c r="B722" s="54"/>
      <c r="C722" s="3517">
        <f t="shared" si="106"/>
        <v>1</v>
      </c>
      <c r="D722" s="2806"/>
      <c r="E722" s="3517">
        <f t="shared" si="107"/>
        <v>1</v>
      </c>
      <c r="F722" s="667"/>
      <c r="G722" s="3517">
        <f t="shared" si="108"/>
        <v>1</v>
      </c>
      <c r="H722" s="667"/>
      <c r="I722" s="3517">
        <f t="shared" si="109"/>
        <v>1</v>
      </c>
      <c r="J722" s="667"/>
      <c r="K722" s="3517">
        <f t="shared" si="110"/>
        <v>1</v>
      </c>
      <c r="L722" s="667"/>
      <c r="M722" s="3517">
        <f t="shared" si="111"/>
        <v>1</v>
      </c>
      <c r="N722" s="667"/>
      <c r="O722" s="3517">
        <f t="shared" si="112"/>
        <v>1</v>
      </c>
      <c r="P722" s="667"/>
      <c r="Q722" s="3517">
        <f t="shared" si="113"/>
        <v>0</v>
      </c>
      <c r="R722" s="3518">
        <f t="shared" si="114"/>
        <v>0</v>
      </c>
      <c r="S722" s="955">
        <f t="shared" si="105"/>
        <v>0</v>
      </c>
    </row>
    <row r="723" spans="1:19">
      <c r="A723" s="3520"/>
      <c r="B723" s="54"/>
      <c r="C723" s="3517">
        <f t="shared" si="106"/>
        <v>1</v>
      </c>
      <c r="D723" s="2806"/>
      <c r="E723" s="3517">
        <f t="shared" si="107"/>
        <v>1</v>
      </c>
      <c r="F723" s="667"/>
      <c r="G723" s="3517">
        <f t="shared" si="108"/>
        <v>1</v>
      </c>
      <c r="H723" s="667"/>
      <c r="I723" s="3517">
        <f t="shared" si="109"/>
        <v>1</v>
      </c>
      <c r="J723" s="667"/>
      <c r="K723" s="3517">
        <f t="shared" si="110"/>
        <v>1</v>
      </c>
      <c r="L723" s="667"/>
      <c r="M723" s="3517">
        <f t="shared" si="111"/>
        <v>1</v>
      </c>
      <c r="N723" s="667"/>
      <c r="O723" s="3517">
        <f t="shared" si="112"/>
        <v>1</v>
      </c>
      <c r="P723" s="667"/>
      <c r="Q723" s="3517">
        <f t="shared" si="113"/>
        <v>0</v>
      </c>
      <c r="R723" s="3518">
        <f t="shared" si="114"/>
        <v>0</v>
      </c>
      <c r="S723" s="955">
        <f t="shared" si="105"/>
        <v>0</v>
      </c>
    </row>
    <row r="724" spans="1:19">
      <c r="A724" s="3520"/>
      <c r="B724" s="54"/>
      <c r="C724" s="3517">
        <f t="shared" si="106"/>
        <v>1</v>
      </c>
      <c r="D724" s="2806"/>
      <c r="E724" s="3517">
        <f t="shared" si="107"/>
        <v>1</v>
      </c>
      <c r="F724" s="667"/>
      <c r="G724" s="3517">
        <f t="shared" si="108"/>
        <v>1</v>
      </c>
      <c r="H724" s="667"/>
      <c r="I724" s="3517">
        <f t="shared" si="109"/>
        <v>1</v>
      </c>
      <c r="J724" s="667"/>
      <c r="K724" s="3517">
        <f t="shared" si="110"/>
        <v>1</v>
      </c>
      <c r="L724" s="667"/>
      <c r="M724" s="3517">
        <f t="shared" si="111"/>
        <v>1</v>
      </c>
      <c r="N724" s="667"/>
      <c r="O724" s="3517">
        <f t="shared" si="112"/>
        <v>1</v>
      </c>
      <c r="P724" s="667"/>
      <c r="Q724" s="3517">
        <f t="shared" si="113"/>
        <v>0</v>
      </c>
      <c r="R724" s="3518">
        <f t="shared" si="114"/>
        <v>0</v>
      </c>
      <c r="S724" s="955">
        <f t="shared" si="105"/>
        <v>0</v>
      </c>
    </row>
    <row r="725" spans="1:19">
      <c r="A725" s="3520"/>
      <c r="B725" s="54"/>
      <c r="C725" s="3517">
        <f t="shared" si="106"/>
        <v>1</v>
      </c>
      <c r="D725" s="2806"/>
      <c r="E725" s="3517">
        <f t="shared" si="107"/>
        <v>1</v>
      </c>
      <c r="F725" s="667"/>
      <c r="G725" s="3517">
        <f t="shared" si="108"/>
        <v>1</v>
      </c>
      <c r="H725" s="667"/>
      <c r="I725" s="3517">
        <f t="shared" si="109"/>
        <v>1</v>
      </c>
      <c r="J725" s="667"/>
      <c r="K725" s="3517">
        <f t="shared" si="110"/>
        <v>1</v>
      </c>
      <c r="L725" s="667"/>
      <c r="M725" s="3517">
        <f t="shared" si="111"/>
        <v>1</v>
      </c>
      <c r="N725" s="667"/>
      <c r="O725" s="3517">
        <f t="shared" si="112"/>
        <v>1</v>
      </c>
      <c r="P725" s="667"/>
      <c r="Q725" s="3517">
        <f t="shared" si="113"/>
        <v>0</v>
      </c>
      <c r="R725" s="3518">
        <f t="shared" si="114"/>
        <v>0</v>
      </c>
      <c r="S725" s="955">
        <f t="shared" si="105"/>
        <v>0</v>
      </c>
    </row>
    <row r="726" spans="1:19">
      <c r="A726" s="3520"/>
      <c r="B726" s="54"/>
      <c r="C726" s="3517">
        <f t="shared" si="106"/>
        <v>1</v>
      </c>
      <c r="D726" s="2806"/>
      <c r="E726" s="3517">
        <f t="shared" si="107"/>
        <v>1</v>
      </c>
      <c r="F726" s="667"/>
      <c r="G726" s="3517">
        <f t="shared" si="108"/>
        <v>1</v>
      </c>
      <c r="H726" s="667"/>
      <c r="I726" s="3517">
        <f t="shared" si="109"/>
        <v>1</v>
      </c>
      <c r="J726" s="667"/>
      <c r="K726" s="3517">
        <f t="shared" si="110"/>
        <v>1</v>
      </c>
      <c r="L726" s="667"/>
      <c r="M726" s="3517">
        <f t="shared" si="111"/>
        <v>1</v>
      </c>
      <c r="N726" s="667"/>
      <c r="O726" s="3517">
        <f t="shared" si="112"/>
        <v>1</v>
      </c>
      <c r="P726" s="667"/>
      <c r="Q726" s="3517">
        <f t="shared" si="113"/>
        <v>0</v>
      </c>
      <c r="R726" s="3518">
        <f t="shared" si="114"/>
        <v>0</v>
      </c>
      <c r="S726" s="955">
        <f t="shared" si="105"/>
        <v>0</v>
      </c>
    </row>
    <row r="727" spans="1:19">
      <c r="A727" s="3520"/>
      <c r="B727" s="54"/>
      <c r="C727" s="3517">
        <f t="shared" si="106"/>
        <v>1</v>
      </c>
      <c r="D727" s="2806"/>
      <c r="E727" s="3517">
        <f t="shared" si="107"/>
        <v>1</v>
      </c>
      <c r="F727" s="667"/>
      <c r="G727" s="3517">
        <f t="shared" si="108"/>
        <v>1</v>
      </c>
      <c r="H727" s="667"/>
      <c r="I727" s="3517">
        <f t="shared" si="109"/>
        <v>1</v>
      </c>
      <c r="J727" s="667"/>
      <c r="K727" s="3517">
        <f t="shared" si="110"/>
        <v>1</v>
      </c>
      <c r="L727" s="667"/>
      <c r="M727" s="3517">
        <f t="shared" si="111"/>
        <v>1</v>
      </c>
      <c r="N727" s="667"/>
      <c r="O727" s="3517">
        <f t="shared" si="112"/>
        <v>1</v>
      </c>
      <c r="P727" s="667"/>
      <c r="Q727" s="3517">
        <f t="shared" si="113"/>
        <v>0</v>
      </c>
      <c r="R727" s="3518">
        <f t="shared" si="114"/>
        <v>0</v>
      </c>
      <c r="S727" s="955">
        <f t="shared" si="105"/>
        <v>0</v>
      </c>
    </row>
    <row r="728" spans="1:19">
      <c r="A728" s="3520"/>
      <c r="B728" s="54"/>
      <c r="C728" s="3517">
        <f t="shared" si="106"/>
        <v>1</v>
      </c>
      <c r="D728" s="2806"/>
      <c r="E728" s="3517">
        <f t="shared" si="107"/>
        <v>1</v>
      </c>
      <c r="F728" s="667"/>
      <c r="G728" s="3517">
        <f t="shared" si="108"/>
        <v>1</v>
      </c>
      <c r="H728" s="667"/>
      <c r="I728" s="3517">
        <f t="shared" si="109"/>
        <v>1</v>
      </c>
      <c r="J728" s="667"/>
      <c r="K728" s="3517">
        <f t="shared" si="110"/>
        <v>1</v>
      </c>
      <c r="L728" s="667"/>
      <c r="M728" s="3517">
        <f t="shared" si="111"/>
        <v>1</v>
      </c>
      <c r="N728" s="667"/>
      <c r="O728" s="3517">
        <f t="shared" si="112"/>
        <v>1</v>
      </c>
      <c r="P728" s="667"/>
      <c r="Q728" s="3517">
        <f t="shared" si="113"/>
        <v>0</v>
      </c>
      <c r="R728" s="3518">
        <f t="shared" si="114"/>
        <v>0</v>
      </c>
      <c r="S728" s="955">
        <f t="shared" ref="S728:S791" si="115">ROUND(R728*B728/10000,0)</f>
        <v>0</v>
      </c>
    </row>
    <row r="729" spans="1:19">
      <c r="A729" s="3520"/>
      <c r="B729" s="54"/>
      <c r="C729" s="3517">
        <f t="shared" si="106"/>
        <v>1</v>
      </c>
      <c r="D729" s="2806"/>
      <c r="E729" s="3517">
        <f t="shared" si="107"/>
        <v>1</v>
      </c>
      <c r="F729" s="667"/>
      <c r="G729" s="3517">
        <f t="shared" si="108"/>
        <v>1</v>
      </c>
      <c r="H729" s="667"/>
      <c r="I729" s="3517">
        <f t="shared" si="109"/>
        <v>1</v>
      </c>
      <c r="J729" s="667"/>
      <c r="K729" s="3517">
        <f t="shared" si="110"/>
        <v>1</v>
      </c>
      <c r="L729" s="667"/>
      <c r="M729" s="3517">
        <f t="shared" si="111"/>
        <v>1</v>
      </c>
      <c r="N729" s="667"/>
      <c r="O729" s="3517">
        <f t="shared" si="112"/>
        <v>1</v>
      </c>
      <c r="P729" s="667"/>
      <c r="Q729" s="3517">
        <f t="shared" si="113"/>
        <v>0</v>
      </c>
      <c r="R729" s="3518">
        <f t="shared" si="114"/>
        <v>0</v>
      </c>
      <c r="S729" s="955">
        <f t="shared" si="115"/>
        <v>0</v>
      </c>
    </row>
    <row r="730" spans="1:19">
      <c r="A730" s="3520"/>
      <c r="B730" s="54"/>
      <c r="C730" s="3517">
        <f t="shared" ref="C730:C793" si="116">IF(B730="",1,(LOOKUP(B730,$3:$3,$4:$4)-LOOKUP($B$24,$3:$3,$4:$4)+100)/100)</f>
        <v>1</v>
      </c>
      <c r="D730" s="2806"/>
      <c r="E730" s="3517">
        <f t="shared" ref="E730:E793" si="117">(SUMIF($5:$5,D730,$6:$6)-SUMIF($5:$5,$D$24,$6:$6)+100)/100</f>
        <v>1</v>
      </c>
      <c r="F730" s="667"/>
      <c r="G730" s="3517">
        <f t="shared" ref="G730:G793" si="118">(SUMIF($7:$7,F730,$8:$8)-SUMIF($7:$7,$F$24,$8:$8)+100)/100</f>
        <v>1</v>
      </c>
      <c r="H730" s="667"/>
      <c r="I730" s="3517">
        <f t="shared" ref="I730:I793" si="119">(SUMIF($9:$9,H730,$10:$10)-SUMIF($9:$9,$H$24,$10:$10)+100)/100</f>
        <v>1</v>
      </c>
      <c r="J730" s="667"/>
      <c r="K730" s="3517">
        <f t="shared" ref="K730:K793" si="120">(SUMIF($11:$11,J730,$12:$12)-SUMIF($11:$11,$J$24,$12:$12)+100)/100</f>
        <v>1</v>
      </c>
      <c r="L730" s="667"/>
      <c r="M730" s="3517">
        <f t="shared" ref="M730:M793" si="121">(SUMIF($13:$13,L730,$14:$14)-SUMIF($13:$13,$L$24,$14:$14)+100)/100</f>
        <v>1</v>
      </c>
      <c r="N730" s="667"/>
      <c r="O730" s="3517">
        <f t="shared" ref="O730:O793" si="122">(SUMIF($15:$15,N730,$16:$16)-SUMIF($15:$15,$N$24,$16:$16)+100)/100</f>
        <v>1</v>
      </c>
      <c r="P730" s="667"/>
      <c r="Q730" s="3517">
        <f t="shared" ref="Q730:Q793" si="123">(SUMIF($17:$17,P730,$18:$18)-SUMIF($17:$17,$P$24,$18:$18)+100)/100</f>
        <v>0</v>
      </c>
      <c r="R730" s="3518">
        <f t="shared" ref="R730:R793" si="124">IF(B730="",0,ROUND($R$24*C730*E730*G730*I730*K730*M730*O730*Q730,0))</f>
        <v>0</v>
      </c>
      <c r="S730" s="955">
        <f t="shared" si="115"/>
        <v>0</v>
      </c>
    </row>
    <row r="731" spans="1:19">
      <c r="A731" s="3520"/>
      <c r="B731" s="54"/>
      <c r="C731" s="3517">
        <f t="shared" si="116"/>
        <v>1</v>
      </c>
      <c r="D731" s="2806"/>
      <c r="E731" s="3517">
        <f t="shared" si="117"/>
        <v>1</v>
      </c>
      <c r="F731" s="667"/>
      <c r="G731" s="3517">
        <f t="shared" si="118"/>
        <v>1</v>
      </c>
      <c r="H731" s="667"/>
      <c r="I731" s="3517">
        <f t="shared" si="119"/>
        <v>1</v>
      </c>
      <c r="J731" s="667"/>
      <c r="K731" s="3517">
        <f t="shared" si="120"/>
        <v>1</v>
      </c>
      <c r="L731" s="667"/>
      <c r="M731" s="3517">
        <f t="shared" si="121"/>
        <v>1</v>
      </c>
      <c r="N731" s="667"/>
      <c r="O731" s="3517">
        <f t="shared" si="122"/>
        <v>1</v>
      </c>
      <c r="P731" s="667"/>
      <c r="Q731" s="3517">
        <f t="shared" si="123"/>
        <v>0</v>
      </c>
      <c r="R731" s="3518">
        <f t="shared" si="124"/>
        <v>0</v>
      </c>
      <c r="S731" s="955">
        <f t="shared" si="115"/>
        <v>0</v>
      </c>
    </row>
    <row r="732" spans="1:19">
      <c r="A732" s="3520"/>
      <c r="B732" s="54"/>
      <c r="C732" s="3517">
        <f t="shared" si="116"/>
        <v>1</v>
      </c>
      <c r="D732" s="2806"/>
      <c r="E732" s="3517">
        <f t="shared" si="117"/>
        <v>1</v>
      </c>
      <c r="F732" s="667"/>
      <c r="G732" s="3517">
        <f t="shared" si="118"/>
        <v>1</v>
      </c>
      <c r="H732" s="667"/>
      <c r="I732" s="3517">
        <f t="shared" si="119"/>
        <v>1</v>
      </c>
      <c r="J732" s="667"/>
      <c r="K732" s="3517">
        <f t="shared" si="120"/>
        <v>1</v>
      </c>
      <c r="L732" s="667"/>
      <c r="M732" s="3517">
        <f t="shared" si="121"/>
        <v>1</v>
      </c>
      <c r="N732" s="667"/>
      <c r="O732" s="3517">
        <f t="shared" si="122"/>
        <v>1</v>
      </c>
      <c r="P732" s="667"/>
      <c r="Q732" s="3517">
        <f t="shared" si="123"/>
        <v>0</v>
      </c>
      <c r="R732" s="3518">
        <f t="shared" si="124"/>
        <v>0</v>
      </c>
      <c r="S732" s="955">
        <f t="shared" si="115"/>
        <v>0</v>
      </c>
    </row>
    <row r="733" spans="1:19">
      <c r="A733" s="3520"/>
      <c r="B733" s="54"/>
      <c r="C733" s="3517">
        <f t="shared" si="116"/>
        <v>1</v>
      </c>
      <c r="D733" s="2806"/>
      <c r="E733" s="3517">
        <f t="shared" si="117"/>
        <v>1</v>
      </c>
      <c r="F733" s="667"/>
      <c r="G733" s="3517">
        <f t="shared" si="118"/>
        <v>1</v>
      </c>
      <c r="H733" s="667"/>
      <c r="I733" s="3517">
        <f t="shared" si="119"/>
        <v>1</v>
      </c>
      <c r="J733" s="667"/>
      <c r="K733" s="3517">
        <f t="shared" si="120"/>
        <v>1</v>
      </c>
      <c r="L733" s="667"/>
      <c r="M733" s="3517">
        <f t="shared" si="121"/>
        <v>1</v>
      </c>
      <c r="N733" s="667"/>
      <c r="O733" s="3517">
        <f t="shared" si="122"/>
        <v>1</v>
      </c>
      <c r="P733" s="667"/>
      <c r="Q733" s="3517">
        <f t="shared" si="123"/>
        <v>0</v>
      </c>
      <c r="R733" s="3518">
        <f t="shared" si="124"/>
        <v>0</v>
      </c>
      <c r="S733" s="955">
        <f t="shared" si="115"/>
        <v>0</v>
      </c>
    </row>
    <row r="734" spans="1:19">
      <c r="A734" s="3520"/>
      <c r="B734" s="54"/>
      <c r="C734" s="3517">
        <f t="shared" si="116"/>
        <v>1</v>
      </c>
      <c r="D734" s="2806"/>
      <c r="E734" s="3517">
        <f t="shared" si="117"/>
        <v>1</v>
      </c>
      <c r="F734" s="667"/>
      <c r="G734" s="3517">
        <f t="shared" si="118"/>
        <v>1</v>
      </c>
      <c r="H734" s="667"/>
      <c r="I734" s="3517">
        <f t="shared" si="119"/>
        <v>1</v>
      </c>
      <c r="J734" s="667"/>
      <c r="K734" s="3517">
        <f t="shared" si="120"/>
        <v>1</v>
      </c>
      <c r="L734" s="667"/>
      <c r="M734" s="3517">
        <f t="shared" si="121"/>
        <v>1</v>
      </c>
      <c r="N734" s="667"/>
      <c r="O734" s="3517">
        <f t="shared" si="122"/>
        <v>1</v>
      </c>
      <c r="P734" s="667"/>
      <c r="Q734" s="3517">
        <f t="shared" si="123"/>
        <v>0</v>
      </c>
      <c r="R734" s="3518">
        <f t="shared" si="124"/>
        <v>0</v>
      </c>
      <c r="S734" s="955">
        <f t="shared" si="115"/>
        <v>0</v>
      </c>
    </row>
    <row r="735" spans="1:19">
      <c r="A735" s="3520"/>
      <c r="B735" s="54"/>
      <c r="C735" s="3517">
        <f t="shared" si="116"/>
        <v>1</v>
      </c>
      <c r="D735" s="2806"/>
      <c r="E735" s="3517">
        <f t="shared" si="117"/>
        <v>1</v>
      </c>
      <c r="F735" s="667"/>
      <c r="G735" s="3517">
        <f t="shared" si="118"/>
        <v>1</v>
      </c>
      <c r="H735" s="667"/>
      <c r="I735" s="3517">
        <f t="shared" si="119"/>
        <v>1</v>
      </c>
      <c r="J735" s="667"/>
      <c r="K735" s="3517">
        <f t="shared" si="120"/>
        <v>1</v>
      </c>
      <c r="L735" s="667"/>
      <c r="M735" s="3517">
        <f t="shared" si="121"/>
        <v>1</v>
      </c>
      <c r="N735" s="667"/>
      <c r="O735" s="3517">
        <f t="shared" si="122"/>
        <v>1</v>
      </c>
      <c r="P735" s="667"/>
      <c r="Q735" s="3517">
        <f t="shared" si="123"/>
        <v>0</v>
      </c>
      <c r="R735" s="3518">
        <f t="shared" si="124"/>
        <v>0</v>
      </c>
      <c r="S735" s="955">
        <f t="shared" si="115"/>
        <v>0</v>
      </c>
    </row>
    <row r="736" spans="1:19">
      <c r="A736" s="3520"/>
      <c r="B736" s="54"/>
      <c r="C736" s="3517">
        <f t="shared" si="116"/>
        <v>1</v>
      </c>
      <c r="D736" s="2806"/>
      <c r="E736" s="3517">
        <f t="shared" si="117"/>
        <v>1</v>
      </c>
      <c r="F736" s="667"/>
      <c r="G736" s="3517">
        <f t="shared" si="118"/>
        <v>1</v>
      </c>
      <c r="H736" s="667"/>
      <c r="I736" s="3517">
        <f t="shared" si="119"/>
        <v>1</v>
      </c>
      <c r="J736" s="667"/>
      <c r="K736" s="3517">
        <f t="shared" si="120"/>
        <v>1</v>
      </c>
      <c r="L736" s="667"/>
      <c r="M736" s="3517">
        <f t="shared" si="121"/>
        <v>1</v>
      </c>
      <c r="N736" s="667"/>
      <c r="O736" s="3517">
        <f t="shared" si="122"/>
        <v>1</v>
      </c>
      <c r="P736" s="667"/>
      <c r="Q736" s="3517">
        <f t="shared" si="123"/>
        <v>0</v>
      </c>
      <c r="R736" s="3518">
        <f t="shared" si="124"/>
        <v>0</v>
      </c>
      <c r="S736" s="955">
        <f t="shared" si="115"/>
        <v>0</v>
      </c>
    </row>
    <row r="737" spans="1:19">
      <c r="A737" s="3520"/>
      <c r="B737" s="54"/>
      <c r="C737" s="3517">
        <f t="shared" si="116"/>
        <v>1</v>
      </c>
      <c r="D737" s="2806"/>
      <c r="E737" s="3517">
        <f t="shared" si="117"/>
        <v>1</v>
      </c>
      <c r="F737" s="667"/>
      <c r="G737" s="3517">
        <f t="shared" si="118"/>
        <v>1</v>
      </c>
      <c r="H737" s="667"/>
      <c r="I737" s="3517">
        <f t="shared" si="119"/>
        <v>1</v>
      </c>
      <c r="J737" s="667"/>
      <c r="K737" s="3517">
        <f t="shared" si="120"/>
        <v>1</v>
      </c>
      <c r="L737" s="667"/>
      <c r="M737" s="3517">
        <f t="shared" si="121"/>
        <v>1</v>
      </c>
      <c r="N737" s="667"/>
      <c r="O737" s="3517">
        <f t="shared" si="122"/>
        <v>1</v>
      </c>
      <c r="P737" s="667"/>
      <c r="Q737" s="3517">
        <f t="shared" si="123"/>
        <v>0</v>
      </c>
      <c r="R737" s="3518">
        <f t="shared" si="124"/>
        <v>0</v>
      </c>
      <c r="S737" s="955">
        <f t="shared" si="115"/>
        <v>0</v>
      </c>
    </row>
    <row r="738" spans="1:19">
      <c r="A738" s="3520"/>
      <c r="B738" s="54"/>
      <c r="C738" s="3517">
        <f t="shared" si="116"/>
        <v>1</v>
      </c>
      <c r="D738" s="2806"/>
      <c r="E738" s="3517">
        <f t="shared" si="117"/>
        <v>1</v>
      </c>
      <c r="F738" s="667"/>
      <c r="G738" s="3517">
        <f t="shared" si="118"/>
        <v>1</v>
      </c>
      <c r="H738" s="667"/>
      <c r="I738" s="3517">
        <f t="shared" si="119"/>
        <v>1</v>
      </c>
      <c r="J738" s="667"/>
      <c r="K738" s="3517">
        <f t="shared" si="120"/>
        <v>1</v>
      </c>
      <c r="L738" s="667"/>
      <c r="M738" s="3517">
        <f t="shared" si="121"/>
        <v>1</v>
      </c>
      <c r="N738" s="667"/>
      <c r="O738" s="3517">
        <f t="shared" si="122"/>
        <v>1</v>
      </c>
      <c r="P738" s="667"/>
      <c r="Q738" s="3517">
        <f t="shared" si="123"/>
        <v>0</v>
      </c>
      <c r="R738" s="3518">
        <f t="shared" si="124"/>
        <v>0</v>
      </c>
      <c r="S738" s="955">
        <f t="shared" si="115"/>
        <v>0</v>
      </c>
    </row>
    <row r="739" spans="1:19">
      <c r="A739" s="3520"/>
      <c r="B739" s="54"/>
      <c r="C739" s="3517">
        <f t="shared" si="116"/>
        <v>1</v>
      </c>
      <c r="D739" s="2806"/>
      <c r="E739" s="3517">
        <f t="shared" si="117"/>
        <v>1</v>
      </c>
      <c r="F739" s="667"/>
      <c r="G739" s="3517">
        <f t="shared" si="118"/>
        <v>1</v>
      </c>
      <c r="H739" s="667"/>
      <c r="I739" s="3517">
        <f t="shared" si="119"/>
        <v>1</v>
      </c>
      <c r="J739" s="667"/>
      <c r="K739" s="3517">
        <f t="shared" si="120"/>
        <v>1</v>
      </c>
      <c r="L739" s="667"/>
      <c r="M739" s="3517">
        <f t="shared" si="121"/>
        <v>1</v>
      </c>
      <c r="N739" s="667"/>
      <c r="O739" s="3517">
        <f t="shared" si="122"/>
        <v>1</v>
      </c>
      <c r="P739" s="667"/>
      <c r="Q739" s="3517">
        <f t="shared" si="123"/>
        <v>0</v>
      </c>
      <c r="R739" s="3518">
        <f t="shared" si="124"/>
        <v>0</v>
      </c>
      <c r="S739" s="955">
        <f t="shared" si="115"/>
        <v>0</v>
      </c>
    </row>
    <row r="740" spans="1:19">
      <c r="A740" s="3520"/>
      <c r="B740" s="54"/>
      <c r="C740" s="3517">
        <f t="shared" si="116"/>
        <v>1</v>
      </c>
      <c r="D740" s="2806"/>
      <c r="E740" s="3517">
        <f t="shared" si="117"/>
        <v>1</v>
      </c>
      <c r="F740" s="667"/>
      <c r="G740" s="3517">
        <f t="shared" si="118"/>
        <v>1</v>
      </c>
      <c r="H740" s="667"/>
      <c r="I740" s="3517">
        <f t="shared" si="119"/>
        <v>1</v>
      </c>
      <c r="J740" s="667"/>
      <c r="K740" s="3517">
        <f t="shared" si="120"/>
        <v>1</v>
      </c>
      <c r="L740" s="667"/>
      <c r="M740" s="3517">
        <f t="shared" si="121"/>
        <v>1</v>
      </c>
      <c r="N740" s="667"/>
      <c r="O740" s="3517">
        <f t="shared" si="122"/>
        <v>1</v>
      </c>
      <c r="P740" s="667"/>
      <c r="Q740" s="3517">
        <f t="shared" si="123"/>
        <v>0</v>
      </c>
      <c r="R740" s="3518">
        <f t="shared" si="124"/>
        <v>0</v>
      </c>
      <c r="S740" s="955">
        <f t="shared" si="115"/>
        <v>0</v>
      </c>
    </row>
    <row r="741" spans="1:19">
      <c r="A741" s="3520"/>
      <c r="B741" s="54"/>
      <c r="C741" s="3517">
        <f t="shared" si="116"/>
        <v>1</v>
      </c>
      <c r="D741" s="2806"/>
      <c r="E741" s="3517">
        <f t="shared" si="117"/>
        <v>1</v>
      </c>
      <c r="F741" s="667"/>
      <c r="G741" s="3517">
        <f t="shared" si="118"/>
        <v>1</v>
      </c>
      <c r="H741" s="667"/>
      <c r="I741" s="3517">
        <f t="shared" si="119"/>
        <v>1</v>
      </c>
      <c r="J741" s="667"/>
      <c r="K741" s="3517">
        <f t="shared" si="120"/>
        <v>1</v>
      </c>
      <c r="L741" s="667"/>
      <c r="M741" s="3517">
        <f t="shared" si="121"/>
        <v>1</v>
      </c>
      <c r="N741" s="667"/>
      <c r="O741" s="3517">
        <f t="shared" si="122"/>
        <v>1</v>
      </c>
      <c r="P741" s="667"/>
      <c r="Q741" s="3517">
        <f t="shared" si="123"/>
        <v>0</v>
      </c>
      <c r="R741" s="3518">
        <f t="shared" si="124"/>
        <v>0</v>
      </c>
      <c r="S741" s="955">
        <f t="shared" si="115"/>
        <v>0</v>
      </c>
    </row>
    <row r="742" spans="1:19">
      <c r="A742" s="3520"/>
      <c r="B742" s="54"/>
      <c r="C742" s="3517">
        <f t="shared" si="116"/>
        <v>1</v>
      </c>
      <c r="D742" s="2806"/>
      <c r="E742" s="3517">
        <f t="shared" si="117"/>
        <v>1</v>
      </c>
      <c r="F742" s="667"/>
      <c r="G742" s="3517">
        <f t="shared" si="118"/>
        <v>1</v>
      </c>
      <c r="H742" s="667"/>
      <c r="I742" s="3517">
        <f t="shared" si="119"/>
        <v>1</v>
      </c>
      <c r="J742" s="667"/>
      <c r="K742" s="3517">
        <f t="shared" si="120"/>
        <v>1</v>
      </c>
      <c r="L742" s="667"/>
      <c r="M742" s="3517">
        <f t="shared" si="121"/>
        <v>1</v>
      </c>
      <c r="N742" s="667"/>
      <c r="O742" s="3517">
        <f t="shared" si="122"/>
        <v>1</v>
      </c>
      <c r="P742" s="667"/>
      <c r="Q742" s="3517">
        <f t="shared" si="123"/>
        <v>0</v>
      </c>
      <c r="R742" s="3518">
        <f t="shared" si="124"/>
        <v>0</v>
      </c>
      <c r="S742" s="955">
        <f t="shared" si="115"/>
        <v>0</v>
      </c>
    </row>
    <row r="743" spans="1:19">
      <c r="A743" s="3520"/>
      <c r="B743" s="54"/>
      <c r="C743" s="3517">
        <f t="shared" si="116"/>
        <v>1</v>
      </c>
      <c r="D743" s="2806"/>
      <c r="E743" s="3517">
        <f t="shared" si="117"/>
        <v>1</v>
      </c>
      <c r="F743" s="667"/>
      <c r="G743" s="3517">
        <f t="shared" si="118"/>
        <v>1</v>
      </c>
      <c r="H743" s="667"/>
      <c r="I743" s="3517">
        <f t="shared" si="119"/>
        <v>1</v>
      </c>
      <c r="J743" s="667"/>
      <c r="K743" s="3517">
        <f t="shared" si="120"/>
        <v>1</v>
      </c>
      <c r="L743" s="667"/>
      <c r="M743" s="3517">
        <f t="shared" si="121"/>
        <v>1</v>
      </c>
      <c r="N743" s="667"/>
      <c r="O743" s="3517">
        <f t="shared" si="122"/>
        <v>1</v>
      </c>
      <c r="P743" s="667"/>
      <c r="Q743" s="3517">
        <f t="shared" si="123"/>
        <v>0</v>
      </c>
      <c r="R743" s="3518">
        <f t="shared" si="124"/>
        <v>0</v>
      </c>
      <c r="S743" s="955">
        <f t="shared" si="115"/>
        <v>0</v>
      </c>
    </row>
    <row r="744" spans="1:19">
      <c r="A744" s="3520"/>
      <c r="B744" s="54"/>
      <c r="C744" s="3517">
        <f t="shared" si="116"/>
        <v>1</v>
      </c>
      <c r="D744" s="2806"/>
      <c r="E744" s="3517">
        <f t="shared" si="117"/>
        <v>1</v>
      </c>
      <c r="F744" s="667"/>
      <c r="G744" s="3517">
        <f t="shared" si="118"/>
        <v>1</v>
      </c>
      <c r="H744" s="667"/>
      <c r="I744" s="3517">
        <f t="shared" si="119"/>
        <v>1</v>
      </c>
      <c r="J744" s="667"/>
      <c r="K744" s="3517">
        <f t="shared" si="120"/>
        <v>1</v>
      </c>
      <c r="L744" s="667"/>
      <c r="M744" s="3517">
        <f t="shared" si="121"/>
        <v>1</v>
      </c>
      <c r="N744" s="667"/>
      <c r="O744" s="3517">
        <f t="shared" si="122"/>
        <v>1</v>
      </c>
      <c r="P744" s="667"/>
      <c r="Q744" s="3517">
        <f t="shared" si="123"/>
        <v>0</v>
      </c>
      <c r="R744" s="3518">
        <f t="shared" si="124"/>
        <v>0</v>
      </c>
      <c r="S744" s="955">
        <f t="shared" si="115"/>
        <v>0</v>
      </c>
    </row>
    <row r="745" spans="1:19">
      <c r="A745" s="3520"/>
      <c r="B745" s="54"/>
      <c r="C745" s="3517">
        <f t="shared" si="116"/>
        <v>1</v>
      </c>
      <c r="D745" s="2806"/>
      <c r="E745" s="3517">
        <f t="shared" si="117"/>
        <v>1</v>
      </c>
      <c r="F745" s="667"/>
      <c r="G745" s="3517">
        <f t="shared" si="118"/>
        <v>1</v>
      </c>
      <c r="H745" s="667"/>
      <c r="I745" s="3517">
        <f t="shared" si="119"/>
        <v>1</v>
      </c>
      <c r="J745" s="667"/>
      <c r="K745" s="3517">
        <f t="shared" si="120"/>
        <v>1</v>
      </c>
      <c r="L745" s="667"/>
      <c r="M745" s="3517">
        <f t="shared" si="121"/>
        <v>1</v>
      </c>
      <c r="N745" s="667"/>
      <c r="O745" s="3517">
        <f t="shared" si="122"/>
        <v>1</v>
      </c>
      <c r="P745" s="667"/>
      <c r="Q745" s="3517">
        <f t="shared" si="123"/>
        <v>0</v>
      </c>
      <c r="R745" s="3518">
        <f t="shared" si="124"/>
        <v>0</v>
      </c>
      <c r="S745" s="955">
        <f t="shared" si="115"/>
        <v>0</v>
      </c>
    </row>
    <row r="746" spans="1:19">
      <c r="A746" s="3520"/>
      <c r="B746" s="54"/>
      <c r="C746" s="3517">
        <f t="shared" si="116"/>
        <v>1</v>
      </c>
      <c r="D746" s="2806"/>
      <c r="E746" s="3517">
        <f t="shared" si="117"/>
        <v>1</v>
      </c>
      <c r="F746" s="667"/>
      <c r="G746" s="3517">
        <f t="shared" si="118"/>
        <v>1</v>
      </c>
      <c r="H746" s="667"/>
      <c r="I746" s="3517">
        <f t="shared" si="119"/>
        <v>1</v>
      </c>
      <c r="J746" s="667"/>
      <c r="K746" s="3517">
        <f t="shared" si="120"/>
        <v>1</v>
      </c>
      <c r="L746" s="667"/>
      <c r="M746" s="3517">
        <f t="shared" si="121"/>
        <v>1</v>
      </c>
      <c r="N746" s="667"/>
      <c r="O746" s="3517">
        <f t="shared" si="122"/>
        <v>1</v>
      </c>
      <c r="P746" s="667"/>
      <c r="Q746" s="3517">
        <f t="shared" si="123"/>
        <v>0</v>
      </c>
      <c r="R746" s="3518">
        <f t="shared" si="124"/>
        <v>0</v>
      </c>
      <c r="S746" s="955">
        <f t="shared" si="115"/>
        <v>0</v>
      </c>
    </row>
    <row r="747" spans="1:19">
      <c r="A747" s="3520"/>
      <c r="B747" s="54"/>
      <c r="C747" s="3517">
        <f t="shared" si="116"/>
        <v>1</v>
      </c>
      <c r="D747" s="2806"/>
      <c r="E747" s="3517">
        <f t="shared" si="117"/>
        <v>1</v>
      </c>
      <c r="F747" s="667"/>
      <c r="G747" s="3517">
        <f t="shared" si="118"/>
        <v>1</v>
      </c>
      <c r="H747" s="667"/>
      <c r="I747" s="3517">
        <f t="shared" si="119"/>
        <v>1</v>
      </c>
      <c r="J747" s="667"/>
      <c r="K747" s="3517">
        <f t="shared" si="120"/>
        <v>1</v>
      </c>
      <c r="L747" s="667"/>
      <c r="M747" s="3517">
        <f t="shared" si="121"/>
        <v>1</v>
      </c>
      <c r="N747" s="667"/>
      <c r="O747" s="3517">
        <f t="shared" si="122"/>
        <v>1</v>
      </c>
      <c r="P747" s="667"/>
      <c r="Q747" s="3517">
        <f t="shared" si="123"/>
        <v>0</v>
      </c>
      <c r="R747" s="3518">
        <f t="shared" si="124"/>
        <v>0</v>
      </c>
      <c r="S747" s="955">
        <f t="shared" si="115"/>
        <v>0</v>
      </c>
    </row>
    <row r="748" spans="1:19">
      <c r="A748" s="3520"/>
      <c r="B748" s="54"/>
      <c r="C748" s="3517">
        <f t="shared" si="116"/>
        <v>1</v>
      </c>
      <c r="D748" s="2806"/>
      <c r="E748" s="3517">
        <f t="shared" si="117"/>
        <v>1</v>
      </c>
      <c r="F748" s="667"/>
      <c r="G748" s="3517">
        <f t="shared" si="118"/>
        <v>1</v>
      </c>
      <c r="H748" s="667"/>
      <c r="I748" s="3517">
        <f t="shared" si="119"/>
        <v>1</v>
      </c>
      <c r="J748" s="667"/>
      <c r="K748" s="3517">
        <f t="shared" si="120"/>
        <v>1</v>
      </c>
      <c r="L748" s="667"/>
      <c r="M748" s="3517">
        <f t="shared" si="121"/>
        <v>1</v>
      </c>
      <c r="N748" s="667"/>
      <c r="O748" s="3517">
        <f t="shared" si="122"/>
        <v>1</v>
      </c>
      <c r="P748" s="667"/>
      <c r="Q748" s="3517">
        <f t="shared" si="123"/>
        <v>0</v>
      </c>
      <c r="R748" s="3518">
        <f t="shared" si="124"/>
        <v>0</v>
      </c>
      <c r="S748" s="955">
        <f t="shared" si="115"/>
        <v>0</v>
      </c>
    </row>
    <row r="749" spans="1:19">
      <c r="A749" s="3520"/>
      <c r="B749" s="54"/>
      <c r="C749" s="3517">
        <f t="shared" si="116"/>
        <v>1</v>
      </c>
      <c r="D749" s="2806"/>
      <c r="E749" s="3517">
        <f t="shared" si="117"/>
        <v>1</v>
      </c>
      <c r="F749" s="667"/>
      <c r="G749" s="3517">
        <f t="shared" si="118"/>
        <v>1</v>
      </c>
      <c r="H749" s="667"/>
      <c r="I749" s="3517">
        <f t="shared" si="119"/>
        <v>1</v>
      </c>
      <c r="J749" s="667"/>
      <c r="K749" s="3517">
        <f t="shared" si="120"/>
        <v>1</v>
      </c>
      <c r="L749" s="667"/>
      <c r="M749" s="3517">
        <f t="shared" si="121"/>
        <v>1</v>
      </c>
      <c r="N749" s="667"/>
      <c r="O749" s="3517">
        <f t="shared" si="122"/>
        <v>1</v>
      </c>
      <c r="P749" s="667"/>
      <c r="Q749" s="3517">
        <f t="shared" si="123"/>
        <v>0</v>
      </c>
      <c r="R749" s="3518">
        <f t="shared" si="124"/>
        <v>0</v>
      </c>
      <c r="S749" s="955">
        <f t="shared" si="115"/>
        <v>0</v>
      </c>
    </row>
    <row r="750" spans="1:19">
      <c r="A750" s="3520"/>
      <c r="B750" s="54"/>
      <c r="C750" s="3517">
        <f t="shared" si="116"/>
        <v>1</v>
      </c>
      <c r="D750" s="2806"/>
      <c r="E750" s="3517">
        <f t="shared" si="117"/>
        <v>1</v>
      </c>
      <c r="F750" s="667"/>
      <c r="G750" s="3517">
        <f t="shared" si="118"/>
        <v>1</v>
      </c>
      <c r="H750" s="667"/>
      <c r="I750" s="3517">
        <f t="shared" si="119"/>
        <v>1</v>
      </c>
      <c r="J750" s="667"/>
      <c r="K750" s="3517">
        <f t="shared" si="120"/>
        <v>1</v>
      </c>
      <c r="L750" s="667"/>
      <c r="M750" s="3517">
        <f t="shared" si="121"/>
        <v>1</v>
      </c>
      <c r="N750" s="667"/>
      <c r="O750" s="3517">
        <f t="shared" si="122"/>
        <v>1</v>
      </c>
      <c r="P750" s="667"/>
      <c r="Q750" s="3517">
        <f t="shared" si="123"/>
        <v>0</v>
      </c>
      <c r="R750" s="3518">
        <f t="shared" si="124"/>
        <v>0</v>
      </c>
      <c r="S750" s="955">
        <f t="shared" si="115"/>
        <v>0</v>
      </c>
    </row>
    <row r="751" spans="1:19">
      <c r="A751" s="3520"/>
      <c r="B751" s="54"/>
      <c r="C751" s="3517">
        <f t="shared" si="116"/>
        <v>1</v>
      </c>
      <c r="D751" s="2806"/>
      <c r="E751" s="3517">
        <f t="shared" si="117"/>
        <v>1</v>
      </c>
      <c r="F751" s="667"/>
      <c r="G751" s="3517">
        <f t="shared" si="118"/>
        <v>1</v>
      </c>
      <c r="H751" s="667"/>
      <c r="I751" s="3517">
        <f t="shared" si="119"/>
        <v>1</v>
      </c>
      <c r="J751" s="667"/>
      <c r="K751" s="3517">
        <f t="shared" si="120"/>
        <v>1</v>
      </c>
      <c r="L751" s="667"/>
      <c r="M751" s="3517">
        <f t="shared" si="121"/>
        <v>1</v>
      </c>
      <c r="N751" s="667"/>
      <c r="O751" s="3517">
        <f t="shared" si="122"/>
        <v>1</v>
      </c>
      <c r="P751" s="667"/>
      <c r="Q751" s="3517">
        <f t="shared" si="123"/>
        <v>0</v>
      </c>
      <c r="R751" s="3518">
        <f t="shared" si="124"/>
        <v>0</v>
      </c>
      <c r="S751" s="955">
        <f t="shared" si="115"/>
        <v>0</v>
      </c>
    </row>
    <row r="752" spans="1:19">
      <c r="A752" s="3520"/>
      <c r="B752" s="54"/>
      <c r="C752" s="3517">
        <f t="shared" si="116"/>
        <v>1</v>
      </c>
      <c r="D752" s="2806"/>
      <c r="E752" s="3517">
        <f t="shared" si="117"/>
        <v>1</v>
      </c>
      <c r="F752" s="667"/>
      <c r="G752" s="3517">
        <f t="shared" si="118"/>
        <v>1</v>
      </c>
      <c r="H752" s="667"/>
      <c r="I752" s="3517">
        <f t="shared" si="119"/>
        <v>1</v>
      </c>
      <c r="J752" s="667"/>
      <c r="K752" s="3517">
        <f t="shared" si="120"/>
        <v>1</v>
      </c>
      <c r="L752" s="667"/>
      <c r="M752" s="3517">
        <f t="shared" si="121"/>
        <v>1</v>
      </c>
      <c r="N752" s="667"/>
      <c r="O752" s="3517">
        <f t="shared" si="122"/>
        <v>1</v>
      </c>
      <c r="P752" s="667"/>
      <c r="Q752" s="3517">
        <f t="shared" si="123"/>
        <v>0</v>
      </c>
      <c r="R752" s="3518">
        <f t="shared" si="124"/>
        <v>0</v>
      </c>
      <c r="S752" s="955">
        <f t="shared" si="115"/>
        <v>0</v>
      </c>
    </row>
    <row r="753" spans="1:19">
      <c r="A753" s="3520"/>
      <c r="B753" s="54"/>
      <c r="C753" s="3517">
        <f t="shared" si="116"/>
        <v>1</v>
      </c>
      <c r="D753" s="2806"/>
      <c r="E753" s="3517">
        <f t="shared" si="117"/>
        <v>1</v>
      </c>
      <c r="F753" s="667"/>
      <c r="G753" s="3517">
        <f t="shared" si="118"/>
        <v>1</v>
      </c>
      <c r="H753" s="667"/>
      <c r="I753" s="3517">
        <f t="shared" si="119"/>
        <v>1</v>
      </c>
      <c r="J753" s="667"/>
      <c r="K753" s="3517">
        <f t="shared" si="120"/>
        <v>1</v>
      </c>
      <c r="L753" s="667"/>
      <c r="M753" s="3517">
        <f t="shared" si="121"/>
        <v>1</v>
      </c>
      <c r="N753" s="667"/>
      <c r="O753" s="3517">
        <f t="shared" si="122"/>
        <v>1</v>
      </c>
      <c r="P753" s="667"/>
      <c r="Q753" s="3517">
        <f t="shared" si="123"/>
        <v>0</v>
      </c>
      <c r="R753" s="3518">
        <f t="shared" si="124"/>
        <v>0</v>
      </c>
      <c r="S753" s="955">
        <f t="shared" si="115"/>
        <v>0</v>
      </c>
    </row>
    <row r="754" spans="1:19">
      <c r="A754" s="3520"/>
      <c r="B754" s="54"/>
      <c r="C754" s="3517">
        <f t="shared" si="116"/>
        <v>1</v>
      </c>
      <c r="D754" s="2806"/>
      <c r="E754" s="3517">
        <f t="shared" si="117"/>
        <v>1</v>
      </c>
      <c r="F754" s="667"/>
      <c r="G754" s="3517">
        <f t="shared" si="118"/>
        <v>1</v>
      </c>
      <c r="H754" s="667"/>
      <c r="I754" s="3517">
        <f t="shared" si="119"/>
        <v>1</v>
      </c>
      <c r="J754" s="667"/>
      <c r="K754" s="3517">
        <f t="shared" si="120"/>
        <v>1</v>
      </c>
      <c r="L754" s="667"/>
      <c r="M754" s="3517">
        <f t="shared" si="121"/>
        <v>1</v>
      </c>
      <c r="N754" s="667"/>
      <c r="O754" s="3517">
        <f t="shared" si="122"/>
        <v>1</v>
      </c>
      <c r="P754" s="667"/>
      <c r="Q754" s="3517">
        <f t="shared" si="123"/>
        <v>0</v>
      </c>
      <c r="R754" s="3518">
        <f t="shared" si="124"/>
        <v>0</v>
      </c>
      <c r="S754" s="955">
        <f t="shared" si="115"/>
        <v>0</v>
      </c>
    </row>
    <row r="755" spans="1:19">
      <c r="A755" s="3520"/>
      <c r="B755" s="54"/>
      <c r="C755" s="3517">
        <f t="shared" si="116"/>
        <v>1</v>
      </c>
      <c r="D755" s="2806"/>
      <c r="E755" s="3517">
        <f t="shared" si="117"/>
        <v>1</v>
      </c>
      <c r="F755" s="667"/>
      <c r="G755" s="3517">
        <f t="shared" si="118"/>
        <v>1</v>
      </c>
      <c r="H755" s="667"/>
      <c r="I755" s="3517">
        <f t="shared" si="119"/>
        <v>1</v>
      </c>
      <c r="J755" s="667"/>
      <c r="K755" s="3517">
        <f t="shared" si="120"/>
        <v>1</v>
      </c>
      <c r="L755" s="667"/>
      <c r="M755" s="3517">
        <f t="shared" si="121"/>
        <v>1</v>
      </c>
      <c r="N755" s="667"/>
      <c r="O755" s="3517">
        <f t="shared" si="122"/>
        <v>1</v>
      </c>
      <c r="P755" s="667"/>
      <c r="Q755" s="3517">
        <f t="shared" si="123"/>
        <v>0</v>
      </c>
      <c r="R755" s="3518">
        <f t="shared" si="124"/>
        <v>0</v>
      </c>
      <c r="S755" s="955">
        <f t="shared" si="115"/>
        <v>0</v>
      </c>
    </row>
    <row r="756" spans="1:19">
      <c r="A756" s="3520"/>
      <c r="B756" s="54"/>
      <c r="C756" s="3517">
        <f t="shared" si="116"/>
        <v>1</v>
      </c>
      <c r="D756" s="2806"/>
      <c r="E756" s="3517">
        <f t="shared" si="117"/>
        <v>1</v>
      </c>
      <c r="F756" s="667"/>
      <c r="G756" s="3517">
        <f t="shared" si="118"/>
        <v>1</v>
      </c>
      <c r="H756" s="667"/>
      <c r="I756" s="3517">
        <f t="shared" si="119"/>
        <v>1</v>
      </c>
      <c r="J756" s="667"/>
      <c r="K756" s="3517">
        <f t="shared" si="120"/>
        <v>1</v>
      </c>
      <c r="L756" s="667"/>
      <c r="M756" s="3517">
        <f t="shared" si="121"/>
        <v>1</v>
      </c>
      <c r="N756" s="667"/>
      <c r="O756" s="3517">
        <f t="shared" si="122"/>
        <v>1</v>
      </c>
      <c r="P756" s="667"/>
      <c r="Q756" s="3517">
        <f t="shared" si="123"/>
        <v>0</v>
      </c>
      <c r="R756" s="3518">
        <f t="shared" si="124"/>
        <v>0</v>
      </c>
      <c r="S756" s="955">
        <f t="shared" si="115"/>
        <v>0</v>
      </c>
    </row>
    <row r="757" spans="1:19">
      <c r="A757" s="3520"/>
      <c r="B757" s="54"/>
      <c r="C757" s="3517">
        <f t="shared" si="116"/>
        <v>1</v>
      </c>
      <c r="D757" s="2806"/>
      <c r="E757" s="3517">
        <f t="shared" si="117"/>
        <v>1</v>
      </c>
      <c r="F757" s="667"/>
      <c r="G757" s="3517">
        <f t="shared" si="118"/>
        <v>1</v>
      </c>
      <c r="H757" s="667"/>
      <c r="I757" s="3517">
        <f t="shared" si="119"/>
        <v>1</v>
      </c>
      <c r="J757" s="667"/>
      <c r="K757" s="3517">
        <f t="shared" si="120"/>
        <v>1</v>
      </c>
      <c r="L757" s="667"/>
      <c r="M757" s="3517">
        <f t="shared" si="121"/>
        <v>1</v>
      </c>
      <c r="N757" s="667"/>
      <c r="O757" s="3517">
        <f t="shared" si="122"/>
        <v>1</v>
      </c>
      <c r="P757" s="667"/>
      <c r="Q757" s="3517">
        <f t="shared" si="123"/>
        <v>0</v>
      </c>
      <c r="R757" s="3518">
        <f t="shared" si="124"/>
        <v>0</v>
      </c>
      <c r="S757" s="955">
        <f t="shared" si="115"/>
        <v>0</v>
      </c>
    </row>
    <row r="758" spans="1:19">
      <c r="A758" s="3520"/>
      <c r="B758" s="54"/>
      <c r="C758" s="3517">
        <f t="shared" si="116"/>
        <v>1</v>
      </c>
      <c r="D758" s="2806"/>
      <c r="E758" s="3517">
        <f t="shared" si="117"/>
        <v>1</v>
      </c>
      <c r="F758" s="667"/>
      <c r="G758" s="3517">
        <f t="shared" si="118"/>
        <v>1</v>
      </c>
      <c r="H758" s="667"/>
      <c r="I758" s="3517">
        <f t="shared" si="119"/>
        <v>1</v>
      </c>
      <c r="J758" s="667"/>
      <c r="K758" s="3517">
        <f t="shared" si="120"/>
        <v>1</v>
      </c>
      <c r="L758" s="667"/>
      <c r="M758" s="3517">
        <f t="shared" si="121"/>
        <v>1</v>
      </c>
      <c r="N758" s="667"/>
      <c r="O758" s="3517">
        <f t="shared" si="122"/>
        <v>1</v>
      </c>
      <c r="P758" s="667"/>
      <c r="Q758" s="3517">
        <f t="shared" si="123"/>
        <v>0</v>
      </c>
      <c r="R758" s="3518">
        <f t="shared" si="124"/>
        <v>0</v>
      </c>
      <c r="S758" s="955">
        <f t="shared" si="115"/>
        <v>0</v>
      </c>
    </row>
    <row r="759" spans="1:19">
      <c r="A759" s="3520"/>
      <c r="B759" s="54"/>
      <c r="C759" s="3517">
        <f t="shared" si="116"/>
        <v>1</v>
      </c>
      <c r="D759" s="2806"/>
      <c r="E759" s="3517">
        <f t="shared" si="117"/>
        <v>1</v>
      </c>
      <c r="F759" s="667"/>
      <c r="G759" s="3517">
        <f t="shared" si="118"/>
        <v>1</v>
      </c>
      <c r="H759" s="667"/>
      <c r="I759" s="3517">
        <f t="shared" si="119"/>
        <v>1</v>
      </c>
      <c r="J759" s="667"/>
      <c r="K759" s="3517">
        <f t="shared" si="120"/>
        <v>1</v>
      </c>
      <c r="L759" s="667"/>
      <c r="M759" s="3517">
        <f t="shared" si="121"/>
        <v>1</v>
      </c>
      <c r="N759" s="667"/>
      <c r="O759" s="3517">
        <f t="shared" si="122"/>
        <v>1</v>
      </c>
      <c r="P759" s="667"/>
      <c r="Q759" s="3517">
        <f t="shared" si="123"/>
        <v>0</v>
      </c>
      <c r="R759" s="3518">
        <f t="shared" si="124"/>
        <v>0</v>
      </c>
      <c r="S759" s="955">
        <f t="shared" si="115"/>
        <v>0</v>
      </c>
    </row>
    <row r="760" spans="1:19">
      <c r="A760" s="3520"/>
      <c r="B760" s="54"/>
      <c r="C760" s="3517">
        <f t="shared" si="116"/>
        <v>1</v>
      </c>
      <c r="D760" s="2806"/>
      <c r="E760" s="3517">
        <f t="shared" si="117"/>
        <v>1</v>
      </c>
      <c r="F760" s="667"/>
      <c r="G760" s="3517">
        <f t="shared" si="118"/>
        <v>1</v>
      </c>
      <c r="H760" s="667"/>
      <c r="I760" s="3517">
        <f t="shared" si="119"/>
        <v>1</v>
      </c>
      <c r="J760" s="667"/>
      <c r="K760" s="3517">
        <f t="shared" si="120"/>
        <v>1</v>
      </c>
      <c r="L760" s="667"/>
      <c r="M760" s="3517">
        <f t="shared" si="121"/>
        <v>1</v>
      </c>
      <c r="N760" s="667"/>
      <c r="O760" s="3517">
        <f t="shared" si="122"/>
        <v>1</v>
      </c>
      <c r="P760" s="667"/>
      <c r="Q760" s="3517">
        <f t="shared" si="123"/>
        <v>0</v>
      </c>
      <c r="R760" s="3518">
        <f t="shared" si="124"/>
        <v>0</v>
      </c>
      <c r="S760" s="955">
        <f t="shared" si="115"/>
        <v>0</v>
      </c>
    </row>
    <row r="761" spans="1:19">
      <c r="A761" s="3520"/>
      <c r="B761" s="54"/>
      <c r="C761" s="3517">
        <f t="shared" si="116"/>
        <v>1</v>
      </c>
      <c r="D761" s="2806"/>
      <c r="E761" s="3517">
        <f t="shared" si="117"/>
        <v>1</v>
      </c>
      <c r="F761" s="667"/>
      <c r="G761" s="3517">
        <f t="shared" si="118"/>
        <v>1</v>
      </c>
      <c r="H761" s="667"/>
      <c r="I761" s="3517">
        <f t="shared" si="119"/>
        <v>1</v>
      </c>
      <c r="J761" s="667"/>
      <c r="K761" s="3517">
        <f t="shared" si="120"/>
        <v>1</v>
      </c>
      <c r="L761" s="667"/>
      <c r="M761" s="3517">
        <f t="shared" si="121"/>
        <v>1</v>
      </c>
      <c r="N761" s="667"/>
      <c r="O761" s="3517">
        <f t="shared" si="122"/>
        <v>1</v>
      </c>
      <c r="P761" s="667"/>
      <c r="Q761" s="3517">
        <f t="shared" si="123"/>
        <v>0</v>
      </c>
      <c r="R761" s="3518">
        <f t="shared" si="124"/>
        <v>0</v>
      </c>
      <c r="S761" s="955">
        <f t="shared" si="115"/>
        <v>0</v>
      </c>
    </row>
    <row r="762" spans="1:19">
      <c r="A762" s="3520"/>
      <c r="B762" s="54"/>
      <c r="C762" s="3517">
        <f t="shared" si="116"/>
        <v>1</v>
      </c>
      <c r="D762" s="2806"/>
      <c r="E762" s="3517">
        <f t="shared" si="117"/>
        <v>1</v>
      </c>
      <c r="F762" s="667"/>
      <c r="G762" s="3517">
        <f t="shared" si="118"/>
        <v>1</v>
      </c>
      <c r="H762" s="667"/>
      <c r="I762" s="3517">
        <f t="shared" si="119"/>
        <v>1</v>
      </c>
      <c r="J762" s="667"/>
      <c r="K762" s="3517">
        <f t="shared" si="120"/>
        <v>1</v>
      </c>
      <c r="L762" s="667"/>
      <c r="M762" s="3517">
        <f t="shared" si="121"/>
        <v>1</v>
      </c>
      <c r="N762" s="667"/>
      <c r="O762" s="3517">
        <f t="shared" si="122"/>
        <v>1</v>
      </c>
      <c r="P762" s="667"/>
      <c r="Q762" s="3517">
        <f t="shared" si="123"/>
        <v>0</v>
      </c>
      <c r="R762" s="3518">
        <f t="shared" si="124"/>
        <v>0</v>
      </c>
      <c r="S762" s="955">
        <f t="shared" si="115"/>
        <v>0</v>
      </c>
    </row>
    <row r="763" spans="1:19">
      <c r="A763" s="3520"/>
      <c r="B763" s="54"/>
      <c r="C763" s="3517">
        <f t="shared" si="116"/>
        <v>1</v>
      </c>
      <c r="D763" s="2806"/>
      <c r="E763" s="3517">
        <f t="shared" si="117"/>
        <v>1</v>
      </c>
      <c r="F763" s="667"/>
      <c r="G763" s="3517">
        <f t="shared" si="118"/>
        <v>1</v>
      </c>
      <c r="H763" s="667"/>
      <c r="I763" s="3517">
        <f t="shared" si="119"/>
        <v>1</v>
      </c>
      <c r="J763" s="667"/>
      <c r="K763" s="3517">
        <f t="shared" si="120"/>
        <v>1</v>
      </c>
      <c r="L763" s="667"/>
      <c r="M763" s="3517">
        <f t="shared" si="121"/>
        <v>1</v>
      </c>
      <c r="N763" s="667"/>
      <c r="O763" s="3517">
        <f t="shared" si="122"/>
        <v>1</v>
      </c>
      <c r="P763" s="667"/>
      <c r="Q763" s="3517">
        <f t="shared" si="123"/>
        <v>0</v>
      </c>
      <c r="R763" s="3518">
        <f t="shared" si="124"/>
        <v>0</v>
      </c>
      <c r="S763" s="955">
        <f t="shared" si="115"/>
        <v>0</v>
      </c>
    </row>
    <row r="764" spans="1:19">
      <c r="A764" s="3520"/>
      <c r="B764" s="54"/>
      <c r="C764" s="3517">
        <f t="shared" si="116"/>
        <v>1</v>
      </c>
      <c r="D764" s="2806"/>
      <c r="E764" s="3517">
        <f t="shared" si="117"/>
        <v>1</v>
      </c>
      <c r="F764" s="667"/>
      <c r="G764" s="3517">
        <f t="shared" si="118"/>
        <v>1</v>
      </c>
      <c r="H764" s="667"/>
      <c r="I764" s="3517">
        <f t="shared" si="119"/>
        <v>1</v>
      </c>
      <c r="J764" s="667"/>
      <c r="K764" s="3517">
        <f t="shared" si="120"/>
        <v>1</v>
      </c>
      <c r="L764" s="667"/>
      <c r="M764" s="3517">
        <f t="shared" si="121"/>
        <v>1</v>
      </c>
      <c r="N764" s="667"/>
      <c r="O764" s="3517">
        <f t="shared" si="122"/>
        <v>1</v>
      </c>
      <c r="P764" s="667"/>
      <c r="Q764" s="3517">
        <f t="shared" si="123"/>
        <v>0</v>
      </c>
      <c r="R764" s="3518">
        <f t="shared" si="124"/>
        <v>0</v>
      </c>
      <c r="S764" s="955">
        <f t="shared" si="115"/>
        <v>0</v>
      </c>
    </row>
    <row r="765" spans="1:19">
      <c r="A765" s="3520"/>
      <c r="B765" s="54"/>
      <c r="C765" s="3517">
        <f t="shared" si="116"/>
        <v>1</v>
      </c>
      <c r="D765" s="2806"/>
      <c r="E765" s="3517">
        <f t="shared" si="117"/>
        <v>1</v>
      </c>
      <c r="F765" s="667"/>
      <c r="G765" s="3517">
        <f t="shared" si="118"/>
        <v>1</v>
      </c>
      <c r="H765" s="667"/>
      <c r="I765" s="3517">
        <f t="shared" si="119"/>
        <v>1</v>
      </c>
      <c r="J765" s="667"/>
      <c r="K765" s="3517">
        <f t="shared" si="120"/>
        <v>1</v>
      </c>
      <c r="L765" s="667"/>
      <c r="M765" s="3517">
        <f t="shared" si="121"/>
        <v>1</v>
      </c>
      <c r="N765" s="667"/>
      <c r="O765" s="3517">
        <f t="shared" si="122"/>
        <v>1</v>
      </c>
      <c r="P765" s="667"/>
      <c r="Q765" s="3517">
        <f t="shared" si="123"/>
        <v>0</v>
      </c>
      <c r="R765" s="3518">
        <f t="shared" si="124"/>
        <v>0</v>
      </c>
      <c r="S765" s="955">
        <f t="shared" si="115"/>
        <v>0</v>
      </c>
    </row>
    <row r="766" spans="1:19">
      <c r="A766" s="3520"/>
      <c r="B766" s="54"/>
      <c r="C766" s="3517">
        <f t="shared" si="116"/>
        <v>1</v>
      </c>
      <c r="D766" s="2806"/>
      <c r="E766" s="3517">
        <f t="shared" si="117"/>
        <v>1</v>
      </c>
      <c r="F766" s="667"/>
      <c r="G766" s="3517">
        <f t="shared" si="118"/>
        <v>1</v>
      </c>
      <c r="H766" s="667"/>
      <c r="I766" s="3517">
        <f t="shared" si="119"/>
        <v>1</v>
      </c>
      <c r="J766" s="667"/>
      <c r="K766" s="3517">
        <f t="shared" si="120"/>
        <v>1</v>
      </c>
      <c r="L766" s="667"/>
      <c r="M766" s="3517">
        <f t="shared" si="121"/>
        <v>1</v>
      </c>
      <c r="N766" s="667"/>
      <c r="O766" s="3517">
        <f t="shared" si="122"/>
        <v>1</v>
      </c>
      <c r="P766" s="667"/>
      <c r="Q766" s="3517">
        <f t="shared" si="123"/>
        <v>0</v>
      </c>
      <c r="R766" s="3518">
        <f t="shared" si="124"/>
        <v>0</v>
      </c>
      <c r="S766" s="955">
        <f t="shared" si="115"/>
        <v>0</v>
      </c>
    </row>
    <row r="767" spans="1:19">
      <c r="A767" s="3520"/>
      <c r="B767" s="54"/>
      <c r="C767" s="3517">
        <f t="shared" si="116"/>
        <v>1</v>
      </c>
      <c r="D767" s="2806"/>
      <c r="E767" s="3517">
        <f t="shared" si="117"/>
        <v>1</v>
      </c>
      <c r="F767" s="667"/>
      <c r="G767" s="3517">
        <f t="shared" si="118"/>
        <v>1</v>
      </c>
      <c r="H767" s="667"/>
      <c r="I767" s="3517">
        <f t="shared" si="119"/>
        <v>1</v>
      </c>
      <c r="J767" s="667"/>
      <c r="K767" s="3517">
        <f t="shared" si="120"/>
        <v>1</v>
      </c>
      <c r="L767" s="667"/>
      <c r="M767" s="3517">
        <f t="shared" si="121"/>
        <v>1</v>
      </c>
      <c r="N767" s="667"/>
      <c r="O767" s="3517">
        <f t="shared" si="122"/>
        <v>1</v>
      </c>
      <c r="P767" s="667"/>
      <c r="Q767" s="3517">
        <f t="shared" si="123"/>
        <v>0</v>
      </c>
      <c r="R767" s="3518">
        <f t="shared" si="124"/>
        <v>0</v>
      </c>
      <c r="S767" s="955">
        <f t="shared" si="115"/>
        <v>0</v>
      </c>
    </row>
    <row r="768" spans="1:19">
      <c r="A768" s="3520"/>
      <c r="B768" s="54"/>
      <c r="C768" s="3517">
        <f t="shared" si="116"/>
        <v>1</v>
      </c>
      <c r="D768" s="2806"/>
      <c r="E768" s="3517">
        <f t="shared" si="117"/>
        <v>1</v>
      </c>
      <c r="F768" s="667"/>
      <c r="G768" s="3517">
        <f t="shared" si="118"/>
        <v>1</v>
      </c>
      <c r="H768" s="667"/>
      <c r="I768" s="3517">
        <f t="shared" si="119"/>
        <v>1</v>
      </c>
      <c r="J768" s="667"/>
      <c r="K768" s="3517">
        <f t="shared" si="120"/>
        <v>1</v>
      </c>
      <c r="L768" s="667"/>
      <c r="M768" s="3517">
        <f t="shared" si="121"/>
        <v>1</v>
      </c>
      <c r="N768" s="667"/>
      <c r="O768" s="3517">
        <f t="shared" si="122"/>
        <v>1</v>
      </c>
      <c r="P768" s="667"/>
      <c r="Q768" s="3517">
        <f t="shared" si="123"/>
        <v>0</v>
      </c>
      <c r="R768" s="3518">
        <f t="shared" si="124"/>
        <v>0</v>
      </c>
      <c r="S768" s="955">
        <f t="shared" si="115"/>
        <v>0</v>
      </c>
    </row>
    <row r="769" spans="1:19">
      <c r="A769" s="3520"/>
      <c r="B769" s="54"/>
      <c r="C769" s="3517">
        <f t="shared" si="116"/>
        <v>1</v>
      </c>
      <c r="D769" s="2806"/>
      <c r="E769" s="3517">
        <f t="shared" si="117"/>
        <v>1</v>
      </c>
      <c r="F769" s="667"/>
      <c r="G769" s="3517">
        <f t="shared" si="118"/>
        <v>1</v>
      </c>
      <c r="H769" s="667"/>
      <c r="I769" s="3517">
        <f t="shared" si="119"/>
        <v>1</v>
      </c>
      <c r="J769" s="667"/>
      <c r="K769" s="3517">
        <f t="shared" si="120"/>
        <v>1</v>
      </c>
      <c r="L769" s="667"/>
      <c r="M769" s="3517">
        <f t="shared" si="121"/>
        <v>1</v>
      </c>
      <c r="N769" s="667"/>
      <c r="O769" s="3517">
        <f t="shared" si="122"/>
        <v>1</v>
      </c>
      <c r="P769" s="667"/>
      <c r="Q769" s="3517">
        <f t="shared" si="123"/>
        <v>0</v>
      </c>
      <c r="R769" s="3518">
        <f t="shared" si="124"/>
        <v>0</v>
      </c>
      <c r="S769" s="955">
        <f t="shared" si="115"/>
        <v>0</v>
      </c>
    </row>
    <row r="770" spans="1:19">
      <c r="A770" s="3520"/>
      <c r="B770" s="54"/>
      <c r="C770" s="3517">
        <f t="shared" si="116"/>
        <v>1</v>
      </c>
      <c r="D770" s="2806"/>
      <c r="E770" s="3517">
        <f t="shared" si="117"/>
        <v>1</v>
      </c>
      <c r="F770" s="667"/>
      <c r="G770" s="3517">
        <f t="shared" si="118"/>
        <v>1</v>
      </c>
      <c r="H770" s="667"/>
      <c r="I770" s="3517">
        <f t="shared" si="119"/>
        <v>1</v>
      </c>
      <c r="J770" s="667"/>
      <c r="K770" s="3517">
        <f t="shared" si="120"/>
        <v>1</v>
      </c>
      <c r="L770" s="667"/>
      <c r="M770" s="3517">
        <f t="shared" si="121"/>
        <v>1</v>
      </c>
      <c r="N770" s="667"/>
      <c r="O770" s="3517">
        <f t="shared" si="122"/>
        <v>1</v>
      </c>
      <c r="P770" s="667"/>
      <c r="Q770" s="3517">
        <f t="shared" si="123"/>
        <v>0</v>
      </c>
      <c r="R770" s="3518">
        <f t="shared" si="124"/>
        <v>0</v>
      </c>
      <c r="S770" s="955">
        <f t="shared" si="115"/>
        <v>0</v>
      </c>
    </row>
    <row r="771" spans="1:19">
      <c r="A771" s="3520"/>
      <c r="B771" s="54"/>
      <c r="C771" s="3517">
        <f t="shared" si="116"/>
        <v>1</v>
      </c>
      <c r="D771" s="2806"/>
      <c r="E771" s="3517">
        <f t="shared" si="117"/>
        <v>1</v>
      </c>
      <c r="F771" s="667"/>
      <c r="G771" s="3517">
        <f t="shared" si="118"/>
        <v>1</v>
      </c>
      <c r="H771" s="667"/>
      <c r="I771" s="3517">
        <f t="shared" si="119"/>
        <v>1</v>
      </c>
      <c r="J771" s="667"/>
      <c r="K771" s="3517">
        <f t="shared" si="120"/>
        <v>1</v>
      </c>
      <c r="L771" s="667"/>
      <c r="M771" s="3517">
        <f t="shared" si="121"/>
        <v>1</v>
      </c>
      <c r="N771" s="667"/>
      <c r="O771" s="3517">
        <f t="shared" si="122"/>
        <v>1</v>
      </c>
      <c r="P771" s="667"/>
      <c r="Q771" s="3517">
        <f t="shared" si="123"/>
        <v>0</v>
      </c>
      <c r="R771" s="3518">
        <f t="shared" si="124"/>
        <v>0</v>
      </c>
      <c r="S771" s="955">
        <f t="shared" si="115"/>
        <v>0</v>
      </c>
    </row>
    <row r="772" spans="1:19">
      <c r="A772" s="3520"/>
      <c r="B772" s="54"/>
      <c r="C772" s="3517">
        <f t="shared" si="116"/>
        <v>1</v>
      </c>
      <c r="D772" s="2806"/>
      <c r="E772" s="3517">
        <f t="shared" si="117"/>
        <v>1</v>
      </c>
      <c r="F772" s="667"/>
      <c r="G772" s="3517">
        <f t="shared" si="118"/>
        <v>1</v>
      </c>
      <c r="H772" s="667"/>
      <c r="I772" s="3517">
        <f t="shared" si="119"/>
        <v>1</v>
      </c>
      <c r="J772" s="667"/>
      <c r="K772" s="3517">
        <f t="shared" si="120"/>
        <v>1</v>
      </c>
      <c r="L772" s="667"/>
      <c r="M772" s="3517">
        <f t="shared" si="121"/>
        <v>1</v>
      </c>
      <c r="N772" s="667"/>
      <c r="O772" s="3517">
        <f t="shared" si="122"/>
        <v>1</v>
      </c>
      <c r="P772" s="667"/>
      <c r="Q772" s="3517">
        <f t="shared" si="123"/>
        <v>0</v>
      </c>
      <c r="R772" s="3518">
        <f t="shared" si="124"/>
        <v>0</v>
      </c>
      <c r="S772" s="955">
        <f t="shared" si="115"/>
        <v>0</v>
      </c>
    </row>
    <row r="773" spans="1:19">
      <c r="A773" s="3520"/>
      <c r="B773" s="54"/>
      <c r="C773" s="3517">
        <f t="shared" si="116"/>
        <v>1</v>
      </c>
      <c r="D773" s="2806"/>
      <c r="E773" s="3517">
        <f t="shared" si="117"/>
        <v>1</v>
      </c>
      <c r="F773" s="667"/>
      <c r="G773" s="3517">
        <f t="shared" si="118"/>
        <v>1</v>
      </c>
      <c r="H773" s="667"/>
      <c r="I773" s="3517">
        <f t="shared" si="119"/>
        <v>1</v>
      </c>
      <c r="J773" s="667"/>
      <c r="K773" s="3517">
        <f t="shared" si="120"/>
        <v>1</v>
      </c>
      <c r="L773" s="667"/>
      <c r="M773" s="3517">
        <f t="shared" si="121"/>
        <v>1</v>
      </c>
      <c r="N773" s="667"/>
      <c r="O773" s="3517">
        <f t="shared" si="122"/>
        <v>1</v>
      </c>
      <c r="P773" s="667"/>
      <c r="Q773" s="3517">
        <f t="shared" si="123"/>
        <v>0</v>
      </c>
      <c r="R773" s="3518">
        <f t="shared" si="124"/>
        <v>0</v>
      </c>
      <c r="S773" s="955">
        <f t="shared" si="115"/>
        <v>0</v>
      </c>
    </row>
    <row r="774" spans="1:19">
      <c r="A774" s="3520"/>
      <c r="B774" s="54"/>
      <c r="C774" s="3517">
        <f t="shared" si="116"/>
        <v>1</v>
      </c>
      <c r="D774" s="2806"/>
      <c r="E774" s="3517">
        <f t="shared" si="117"/>
        <v>1</v>
      </c>
      <c r="F774" s="667"/>
      <c r="G774" s="3517">
        <f t="shared" si="118"/>
        <v>1</v>
      </c>
      <c r="H774" s="667"/>
      <c r="I774" s="3517">
        <f t="shared" si="119"/>
        <v>1</v>
      </c>
      <c r="J774" s="667"/>
      <c r="K774" s="3517">
        <f t="shared" si="120"/>
        <v>1</v>
      </c>
      <c r="L774" s="667"/>
      <c r="M774" s="3517">
        <f t="shared" si="121"/>
        <v>1</v>
      </c>
      <c r="N774" s="667"/>
      <c r="O774" s="3517">
        <f t="shared" si="122"/>
        <v>1</v>
      </c>
      <c r="P774" s="667"/>
      <c r="Q774" s="3517">
        <f t="shared" si="123"/>
        <v>0</v>
      </c>
      <c r="R774" s="3518">
        <f t="shared" si="124"/>
        <v>0</v>
      </c>
      <c r="S774" s="955">
        <f t="shared" si="115"/>
        <v>0</v>
      </c>
    </row>
    <row r="775" spans="1:19">
      <c r="A775" s="3520"/>
      <c r="B775" s="54"/>
      <c r="C775" s="3517">
        <f t="shared" si="116"/>
        <v>1</v>
      </c>
      <c r="D775" s="2806"/>
      <c r="E775" s="3517">
        <f t="shared" si="117"/>
        <v>1</v>
      </c>
      <c r="F775" s="667"/>
      <c r="G775" s="3517">
        <f t="shared" si="118"/>
        <v>1</v>
      </c>
      <c r="H775" s="667"/>
      <c r="I775" s="3517">
        <f t="shared" si="119"/>
        <v>1</v>
      </c>
      <c r="J775" s="667"/>
      <c r="K775" s="3517">
        <f t="shared" si="120"/>
        <v>1</v>
      </c>
      <c r="L775" s="667"/>
      <c r="M775" s="3517">
        <f t="shared" si="121"/>
        <v>1</v>
      </c>
      <c r="N775" s="667"/>
      <c r="O775" s="3517">
        <f t="shared" si="122"/>
        <v>1</v>
      </c>
      <c r="P775" s="667"/>
      <c r="Q775" s="3517">
        <f t="shared" si="123"/>
        <v>0</v>
      </c>
      <c r="R775" s="3518">
        <f t="shared" si="124"/>
        <v>0</v>
      </c>
      <c r="S775" s="955">
        <f t="shared" si="115"/>
        <v>0</v>
      </c>
    </row>
    <row r="776" spans="1:19">
      <c r="A776" s="3520"/>
      <c r="B776" s="54"/>
      <c r="C776" s="3517">
        <f t="shared" si="116"/>
        <v>1</v>
      </c>
      <c r="D776" s="2806"/>
      <c r="E776" s="3517">
        <f t="shared" si="117"/>
        <v>1</v>
      </c>
      <c r="F776" s="667"/>
      <c r="G776" s="3517">
        <f t="shared" si="118"/>
        <v>1</v>
      </c>
      <c r="H776" s="667"/>
      <c r="I776" s="3517">
        <f t="shared" si="119"/>
        <v>1</v>
      </c>
      <c r="J776" s="667"/>
      <c r="K776" s="3517">
        <f t="shared" si="120"/>
        <v>1</v>
      </c>
      <c r="L776" s="667"/>
      <c r="M776" s="3517">
        <f t="shared" si="121"/>
        <v>1</v>
      </c>
      <c r="N776" s="667"/>
      <c r="O776" s="3517">
        <f t="shared" si="122"/>
        <v>1</v>
      </c>
      <c r="P776" s="667"/>
      <c r="Q776" s="3517">
        <f t="shared" si="123"/>
        <v>0</v>
      </c>
      <c r="R776" s="3518">
        <f t="shared" si="124"/>
        <v>0</v>
      </c>
      <c r="S776" s="955">
        <f t="shared" si="115"/>
        <v>0</v>
      </c>
    </row>
    <row r="777" spans="1:19">
      <c r="A777" s="3520"/>
      <c r="B777" s="54"/>
      <c r="C777" s="3517">
        <f t="shared" si="116"/>
        <v>1</v>
      </c>
      <c r="D777" s="2806"/>
      <c r="E777" s="3517">
        <f t="shared" si="117"/>
        <v>1</v>
      </c>
      <c r="F777" s="667"/>
      <c r="G777" s="3517">
        <f t="shared" si="118"/>
        <v>1</v>
      </c>
      <c r="H777" s="667"/>
      <c r="I777" s="3517">
        <f t="shared" si="119"/>
        <v>1</v>
      </c>
      <c r="J777" s="667"/>
      <c r="K777" s="3517">
        <f t="shared" si="120"/>
        <v>1</v>
      </c>
      <c r="L777" s="667"/>
      <c r="M777" s="3517">
        <f t="shared" si="121"/>
        <v>1</v>
      </c>
      <c r="N777" s="667"/>
      <c r="O777" s="3517">
        <f t="shared" si="122"/>
        <v>1</v>
      </c>
      <c r="P777" s="667"/>
      <c r="Q777" s="3517">
        <f t="shared" si="123"/>
        <v>0</v>
      </c>
      <c r="R777" s="3518">
        <f t="shared" si="124"/>
        <v>0</v>
      </c>
      <c r="S777" s="955">
        <f t="shared" si="115"/>
        <v>0</v>
      </c>
    </row>
    <row r="778" spans="1:19">
      <c r="A778" s="3520"/>
      <c r="B778" s="54"/>
      <c r="C778" s="3517">
        <f t="shared" si="116"/>
        <v>1</v>
      </c>
      <c r="D778" s="2806"/>
      <c r="E778" s="3517">
        <f t="shared" si="117"/>
        <v>1</v>
      </c>
      <c r="F778" s="667"/>
      <c r="G778" s="3517">
        <f t="shared" si="118"/>
        <v>1</v>
      </c>
      <c r="H778" s="667"/>
      <c r="I778" s="3517">
        <f t="shared" si="119"/>
        <v>1</v>
      </c>
      <c r="J778" s="667"/>
      <c r="K778" s="3517">
        <f t="shared" si="120"/>
        <v>1</v>
      </c>
      <c r="L778" s="667"/>
      <c r="M778" s="3517">
        <f t="shared" si="121"/>
        <v>1</v>
      </c>
      <c r="N778" s="667"/>
      <c r="O778" s="3517">
        <f t="shared" si="122"/>
        <v>1</v>
      </c>
      <c r="P778" s="667"/>
      <c r="Q778" s="3517">
        <f t="shared" si="123"/>
        <v>0</v>
      </c>
      <c r="R778" s="3518">
        <f t="shared" si="124"/>
        <v>0</v>
      </c>
      <c r="S778" s="955">
        <f t="shared" si="115"/>
        <v>0</v>
      </c>
    </row>
    <row r="779" spans="1:19">
      <c r="A779" s="3520"/>
      <c r="B779" s="54"/>
      <c r="C779" s="3517">
        <f t="shared" si="116"/>
        <v>1</v>
      </c>
      <c r="D779" s="2806"/>
      <c r="E779" s="3517">
        <f t="shared" si="117"/>
        <v>1</v>
      </c>
      <c r="F779" s="667"/>
      <c r="G779" s="3517">
        <f t="shared" si="118"/>
        <v>1</v>
      </c>
      <c r="H779" s="667"/>
      <c r="I779" s="3517">
        <f t="shared" si="119"/>
        <v>1</v>
      </c>
      <c r="J779" s="667"/>
      <c r="K779" s="3517">
        <f t="shared" si="120"/>
        <v>1</v>
      </c>
      <c r="L779" s="667"/>
      <c r="M779" s="3517">
        <f t="shared" si="121"/>
        <v>1</v>
      </c>
      <c r="N779" s="667"/>
      <c r="O779" s="3517">
        <f t="shared" si="122"/>
        <v>1</v>
      </c>
      <c r="P779" s="667"/>
      <c r="Q779" s="3517">
        <f t="shared" si="123"/>
        <v>0</v>
      </c>
      <c r="R779" s="3518">
        <f t="shared" si="124"/>
        <v>0</v>
      </c>
      <c r="S779" s="955">
        <f t="shared" si="115"/>
        <v>0</v>
      </c>
    </row>
    <row r="780" spans="1:19">
      <c r="A780" s="3520"/>
      <c r="B780" s="54"/>
      <c r="C780" s="3517">
        <f t="shared" si="116"/>
        <v>1</v>
      </c>
      <c r="D780" s="2806"/>
      <c r="E780" s="3517">
        <f t="shared" si="117"/>
        <v>1</v>
      </c>
      <c r="F780" s="667"/>
      <c r="G780" s="3517">
        <f t="shared" si="118"/>
        <v>1</v>
      </c>
      <c r="H780" s="667"/>
      <c r="I780" s="3517">
        <f t="shared" si="119"/>
        <v>1</v>
      </c>
      <c r="J780" s="667"/>
      <c r="K780" s="3517">
        <f t="shared" si="120"/>
        <v>1</v>
      </c>
      <c r="L780" s="667"/>
      <c r="M780" s="3517">
        <f t="shared" si="121"/>
        <v>1</v>
      </c>
      <c r="N780" s="667"/>
      <c r="O780" s="3517">
        <f t="shared" si="122"/>
        <v>1</v>
      </c>
      <c r="P780" s="667"/>
      <c r="Q780" s="3517">
        <f t="shared" si="123"/>
        <v>0</v>
      </c>
      <c r="R780" s="3518">
        <f t="shared" si="124"/>
        <v>0</v>
      </c>
      <c r="S780" s="955">
        <f t="shared" si="115"/>
        <v>0</v>
      </c>
    </row>
    <row r="781" spans="1:19">
      <c r="A781" s="3520"/>
      <c r="B781" s="54"/>
      <c r="C781" s="3517">
        <f t="shared" si="116"/>
        <v>1</v>
      </c>
      <c r="D781" s="2806"/>
      <c r="E781" s="3517">
        <f t="shared" si="117"/>
        <v>1</v>
      </c>
      <c r="F781" s="667"/>
      <c r="G781" s="3517">
        <f t="shared" si="118"/>
        <v>1</v>
      </c>
      <c r="H781" s="667"/>
      <c r="I781" s="3517">
        <f t="shared" si="119"/>
        <v>1</v>
      </c>
      <c r="J781" s="667"/>
      <c r="K781" s="3517">
        <f t="shared" si="120"/>
        <v>1</v>
      </c>
      <c r="L781" s="667"/>
      <c r="M781" s="3517">
        <f t="shared" si="121"/>
        <v>1</v>
      </c>
      <c r="N781" s="667"/>
      <c r="O781" s="3517">
        <f t="shared" si="122"/>
        <v>1</v>
      </c>
      <c r="P781" s="667"/>
      <c r="Q781" s="3517">
        <f t="shared" si="123"/>
        <v>0</v>
      </c>
      <c r="R781" s="3518">
        <f t="shared" si="124"/>
        <v>0</v>
      </c>
      <c r="S781" s="955">
        <f t="shared" si="115"/>
        <v>0</v>
      </c>
    </row>
    <row r="782" spans="1:19">
      <c r="A782" s="3520"/>
      <c r="B782" s="54"/>
      <c r="C782" s="3517">
        <f t="shared" si="116"/>
        <v>1</v>
      </c>
      <c r="D782" s="2806"/>
      <c r="E782" s="3517">
        <f t="shared" si="117"/>
        <v>1</v>
      </c>
      <c r="F782" s="667"/>
      <c r="G782" s="3517">
        <f t="shared" si="118"/>
        <v>1</v>
      </c>
      <c r="H782" s="667"/>
      <c r="I782" s="3517">
        <f t="shared" si="119"/>
        <v>1</v>
      </c>
      <c r="J782" s="667"/>
      <c r="K782" s="3517">
        <f t="shared" si="120"/>
        <v>1</v>
      </c>
      <c r="L782" s="667"/>
      <c r="M782" s="3517">
        <f t="shared" si="121"/>
        <v>1</v>
      </c>
      <c r="N782" s="667"/>
      <c r="O782" s="3517">
        <f t="shared" si="122"/>
        <v>1</v>
      </c>
      <c r="P782" s="667"/>
      <c r="Q782" s="3517">
        <f t="shared" si="123"/>
        <v>0</v>
      </c>
      <c r="R782" s="3518">
        <f t="shared" si="124"/>
        <v>0</v>
      </c>
      <c r="S782" s="955">
        <f t="shared" si="115"/>
        <v>0</v>
      </c>
    </row>
    <row r="783" spans="1:19">
      <c r="A783" s="3520"/>
      <c r="B783" s="54"/>
      <c r="C783" s="3517">
        <f t="shared" si="116"/>
        <v>1</v>
      </c>
      <c r="D783" s="2806"/>
      <c r="E783" s="3517">
        <f t="shared" si="117"/>
        <v>1</v>
      </c>
      <c r="F783" s="667"/>
      <c r="G783" s="3517">
        <f t="shared" si="118"/>
        <v>1</v>
      </c>
      <c r="H783" s="667"/>
      <c r="I783" s="3517">
        <f t="shared" si="119"/>
        <v>1</v>
      </c>
      <c r="J783" s="667"/>
      <c r="K783" s="3517">
        <f t="shared" si="120"/>
        <v>1</v>
      </c>
      <c r="L783" s="667"/>
      <c r="M783" s="3517">
        <f t="shared" si="121"/>
        <v>1</v>
      </c>
      <c r="N783" s="667"/>
      <c r="O783" s="3517">
        <f t="shared" si="122"/>
        <v>1</v>
      </c>
      <c r="P783" s="667"/>
      <c r="Q783" s="3517">
        <f t="shared" si="123"/>
        <v>0</v>
      </c>
      <c r="R783" s="3518">
        <f t="shared" si="124"/>
        <v>0</v>
      </c>
      <c r="S783" s="955">
        <f t="shared" si="115"/>
        <v>0</v>
      </c>
    </row>
    <row r="784" spans="1:19">
      <c r="A784" s="3520"/>
      <c r="B784" s="54"/>
      <c r="C784" s="3517">
        <f t="shared" si="116"/>
        <v>1</v>
      </c>
      <c r="D784" s="2806"/>
      <c r="E784" s="3517">
        <f t="shared" si="117"/>
        <v>1</v>
      </c>
      <c r="F784" s="667"/>
      <c r="G784" s="3517">
        <f t="shared" si="118"/>
        <v>1</v>
      </c>
      <c r="H784" s="667"/>
      <c r="I784" s="3517">
        <f t="shared" si="119"/>
        <v>1</v>
      </c>
      <c r="J784" s="667"/>
      <c r="K784" s="3517">
        <f t="shared" si="120"/>
        <v>1</v>
      </c>
      <c r="L784" s="667"/>
      <c r="M784" s="3517">
        <f t="shared" si="121"/>
        <v>1</v>
      </c>
      <c r="N784" s="667"/>
      <c r="O784" s="3517">
        <f t="shared" si="122"/>
        <v>1</v>
      </c>
      <c r="P784" s="667"/>
      <c r="Q784" s="3517">
        <f t="shared" si="123"/>
        <v>0</v>
      </c>
      <c r="R784" s="3518">
        <f t="shared" si="124"/>
        <v>0</v>
      </c>
      <c r="S784" s="955">
        <f t="shared" si="115"/>
        <v>0</v>
      </c>
    </row>
    <row r="785" spans="1:19">
      <c r="A785" s="3520"/>
      <c r="B785" s="54"/>
      <c r="C785" s="3517">
        <f t="shared" si="116"/>
        <v>1</v>
      </c>
      <c r="D785" s="2806"/>
      <c r="E785" s="3517">
        <f t="shared" si="117"/>
        <v>1</v>
      </c>
      <c r="F785" s="667"/>
      <c r="G785" s="3517">
        <f t="shared" si="118"/>
        <v>1</v>
      </c>
      <c r="H785" s="667"/>
      <c r="I785" s="3517">
        <f t="shared" si="119"/>
        <v>1</v>
      </c>
      <c r="J785" s="667"/>
      <c r="K785" s="3517">
        <f t="shared" si="120"/>
        <v>1</v>
      </c>
      <c r="L785" s="667"/>
      <c r="M785" s="3517">
        <f t="shared" si="121"/>
        <v>1</v>
      </c>
      <c r="N785" s="667"/>
      <c r="O785" s="3517">
        <f t="shared" si="122"/>
        <v>1</v>
      </c>
      <c r="P785" s="667"/>
      <c r="Q785" s="3517">
        <f t="shared" si="123"/>
        <v>0</v>
      </c>
      <c r="R785" s="3518">
        <f t="shared" si="124"/>
        <v>0</v>
      </c>
      <c r="S785" s="955">
        <f t="shared" si="115"/>
        <v>0</v>
      </c>
    </row>
    <row r="786" spans="1:19">
      <c r="A786" s="3520"/>
      <c r="B786" s="54"/>
      <c r="C786" s="3517">
        <f t="shared" si="116"/>
        <v>1</v>
      </c>
      <c r="D786" s="2806"/>
      <c r="E786" s="3517">
        <f t="shared" si="117"/>
        <v>1</v>
      </c>
      <c r="F786" s="667"/>
      <c r="G786" s="3517">
        <f t="shared" si="118"/>
        <v>1</v>
      </c>
      <c r="H786" s="667"/>
      <c r="I786" s="3517">
        <f t="shared" si="119"/>
        <v>1</v>
      </c>
      <c r="J786" s="667"/>
      <c r="K786" s="3517">
        <f t="shared" si="120"/>
        <v>1</v>
      </c>
      <c r="L786" s="667"/>
      <c r="M786" s="3517">
        <f t="shared" si="121"/>
        <v>1</v>
      </c>
      <c r="N786" s="667"/>
      <c r="O786" s="3517">
        <f t="shared" si="122"/>
        <v>1</v>
      </c>
      <c r="P786" s="667"/>
      <c r="Q786" s="3517">
        <f t="shared" si="123"/>
        <v>0</v>
      </c>
      <c r="R786" s="3518">
        <f t="shared" si="124"/>
        <v>0</v>
      </c>
      <c r="S786" s="955">
        <f t="shared" si="115"/>
        <v>0</v>
      </c>
    </row>
    <row r="787" spans="1:19">
      <c r="A787" s="3520"/>
      <c r="B787" s="54"/>
      <c r="C787" s="3517">
        <f t="shared" si="116"/>
        <v>1</v>
      </c>
      <c r="D787" s="2806"/>
      <c r="E787" s="3517">
        <f t="shared" si="117"/>
        <v>1</v>
      </c>
      <c r="F787" s="667"/>
      <c r="G787" s="3517">
        <f t="shared" si="118"/>
        <v>1</v>
      </c>
      <c r="H787" s="667"/>
      <c r="I787" s="3517">
        <f t="shared" si="119"/>
        <v>1</v>
      </c>
      <c r="J787" s="667"/>
      <c r="K787" s="3517">
        <f t="shared" si="120"/>
        <v>1</v>
      </c>
      <c r="L787" s="667"/>
      <c r="M787" s="3517">
        <f t="shared" si="121"/>
        <v>1</v>
      </c>
      <c r="N787" s="667"/>
      <c r="O787" s="3517">
        <f t="shared" si="122"/>
        <v>1</v>
      </c>
      <c r="P787" s="667"/>
      <c r="Q787" s="3517">
        <f t="shared" si="123"/>
        <v>0</v>
      </c>
      <c r="R787" s="3518">
        <f t="shared" si="124"/>
        <v>0</v>
      </c>
      <c r="S787" s="955">
        <f t="shared" si="115"/>
        <v>0</v>
      </c>
    </row>
    <row r="788" spans="1:19">
      <c r="A788" s="3520"/>
      <c r="B788" s="54"/>
      <c r="C788" s="3517">
        <f t="shared" si="116"/>
        <v>1</v>
      </c>
      <c r="D788" s="2806"/>
      <c r="E788" s="3517">
        <f t="shared" si="117"/>
        <v>1</v>
      </c>
      <c r="F788" s="667"/>
      <c r="G788" s="3517">
        <f t="shared" si="118"/>
        <v>1</v>
      </c>
      <c r="H788" s="667"/>
      <c r="I788" s="3517">
        <f t="shared" si="119"/>
        <v>1</v>
      </c>
      <c r="J788" s="667"/>
      <c r="K788" s="3517">
        <f t="shared" si="120"/>
        <v>1</v>
      </c>
      <c r="L788" s="667"/>
      <c r="M788" s="3517">
        <f t="shared" si="121"/>
        <v>1</v>
      </c>
      <c r="N788" s="667"/>
      <c r="O788" s="3517">
        <f t="shared" si="122"/>
        <v>1</v>
      </c>
      <c r="P788" s="667"/>
      <c r="Q788" s="3517">
        <f t="shared" si="123"/>
        <v>0</v>
      </c>
      <c r="R788" s="3518">
        <f t="shared" si="124"/>
        <v>0</v>
      </c>
      <c r="S788" s="955">
        <f t="shared" si="115"/>
        <v>0</v>
      </c>
    </row>
    <row r="789" spans="1:19">
      <c r="A789" s="3520"/>
      <c r="B789" s="54"/>
      <c r="C789" s="3517">
        <f t="shared" si="116"/>
        <v>1</v>
      </c>
      <c r="D789" s="2806"/>
      <c r="E789" s="3517">
        <f t="shared" si="117"/>
        <v>1</v>
      </c>
      <c r="F789" s="667"/>
      <c r="G789" s="3517">
        <f t="shared" si="118"/>
        <v>1</v>
      </c>
      <c r="H789" s="667"/>
      <c r="I789" s="3517">
        <f t="shared" si="119"/>
        <v>1</v>
      </c>
      <c r="J789" s="667"/>
      <c r="K789" s="3517">
        <f t="shared" si="120"/>
        <v>1</v>
      </c>
      <c r="L789" s="667"/>
      <c r="M789" s="3517">
        <f t="shared" si="121"/>
        <v>1</v>
      </c>
      <c r="N789" s="667"/>
      <c r="O789" s="3517">
        <f t="shared" si="122"/>
        <v>1</v>
      </c>
      <c r="P789" s="667"/>
      <c r="Q789" s="3517">
        <f t="shared" si="123"/>
        <v>0</v>
      </c>
      <c r="R789" s="3518">
        <f t="shared" si="124"/>
        <v>0</v>
      </c>
      <c r="S789" s="955">
        <f t="shared" si="115"/>
        <v>0</v>
      </c>
    </row>
    <row r="790" spans="1:19">
      <c r="A790" s="3520"/>
      <c r="B790" s="54"/>
      <c r="C790" s="3517">
        <f t="shared" si="116"/>
        <v>1</v>
      </c>
      <c r="D790" s="2806"/>
      <c r="E790" s="3517">
        <f t="shared" si="117"/>
        <v>1</v>
      </c>
      <c r="F790" s="667"/>
      <c r="G790" s="3517">
        <f t="shared" si="118"/>
        <v>1</v>
      </c>
      <c r="H790" s="667"/>
      <c r="I790" s="3517">
        <f t="shared" si="119"/>
        <v>1</v>
      </c>
      <c r="J790" s="667"/>
      <c r="K790" s="3517">
        <f t="shared" si="120"/>
        <v>1</v>
      </c>
      <c r="L790" s="667"/>
      <c r="M790" s="3517">
        <f t="shared" si="121"/>
        <v>1</v>
      </c>
      <c r="N790" s="667"/>
      <c r="O790" s="3517">
        <f t="shared" si="122"/>
        <v>1</v>
      </c>
      <c r="P790" s="667"/>
      <c r="Q790" s="3517">
        <f t="shared" si="123"/>
        <v>0</v>
      </c>
      <c r="R790" s="3518">
        <f t="shared" si="124"/>
        <v>0</v>
      </c>
      <c r="S790" s="955">
        <f t="shared" si="115"/>
        <v>0</v>
      </c>
    </row>
    <row r="791" spans="1:19">
      <c r="A791" s="3520"/>
      <c r="B791" s="54"/>
      <c r="C791" s="3517">
        <f t="shared" si="116"/>
        <v>1</v>
      </c>
      <c r="D791" s="2806"/>
      <c r="E791" s="3517">
        <f t="shared" si="117"/>
        <v>1</v>
      </c>
      <c r="F791" s="667"/>
      <c r="G791" s="3517">
        <f t="shared" si="118"/>
        <v>1</v>
      </c>
      <c r="H791" s="667"/>
      <c r="I791" s="3517">
        <f t="shared" si="119"/>
        <v>1</v>
      </c>
      <c r="J791" s="667"/>
      <c r="K791" s="3517">
        <f t="shared" si="120"/>
        <v>1</v>
      </c>
      <c r="L791" s="667"/>
      <c r="M791" s="3517">
        <f t="shared" si="121"/>
        <v>1</v>
      </c>
      <c r="N791" s="667"/>
      <c r="O791" s="3517">
        <f t="shared" si="122"/>
        <v>1</v>
      </c>
      <c r="P791" s="667"/>
      <c r="Q791" s="3517">
        <f t="shared" si="123"/>
        <v>0</v>
      </c>
      <c r="R791" s="3518">
        <f t="shared" si="124"/>
        <v>0</v>
      </c>
      <c r="S791" s="955">
        <f t="shared" si="115"/>
        <v>0</v>
      </c>
    </row>
    <row r="792" spans="1:19">
      <c r="A792" s="3520"/>
      <c r="B792" s="54"/>
      <c r="C792" s="3517">
        <f t="shared" si="116"/>
        <v>1</v>
      </c>
      <c r="D792" s="2806"/>
      <c r="E792" s="3517">
        <f t="shared" si="117"/>
        <v>1</v>
      </c>
      <c r="F792" s="667"/>
      <c r="G792" s="3517">
        <f t="shared" si="118"/>
        <v>1</v>
      </c>
      <c r="H792" s="667"/>
      <c r="I792" s="3517">
        <f t="shared" si="119"/>
        <v>1</v>
      </c>
      <c r="J792" s="667"/>
      <c r="K792" s="3517">
        <f t="shared" si="120"/>
        <v>1</v>
      </c>
      <c r="L792" s="667"/>
      <c r="M792" s="3517">
        <f t="shared" si="121"/>
        <v>1</v>
      </c>
      <c r="N792" s="667"/>
      <c r="O792" s="3517">
        <f t="shared" si="122"/>
        <v>1</v>
      </c>
      <c r="P792" s="667"/>
      <c r="Q792" s="3517">
        <f t="shared" si="123"/>
        <v>0</v>
      </c>
      <c r="R792" s="3518">
        <f t="shared" si="124"/>
        <v>0</v>
      </c>
      <c r="S792" s="955">
        <f t="shared" ref="S792:S855" si="125">ROUND(R792*B792/10000,0)</f>
        <v>0</v>
      </c>
    </row>
    <row r="793" spans="1:19">
      <c r="A793" s="3520"/>
      <c r="B793" s="54"/>
      <c r="C793" s="3517">
        <f t="shared" si="116"/>
        <v>1</v>
      </c>
      <c r="D793" s="2806"/>
      <c r="E793" s="3517">
        <f t="shared" si="117"/>
        <v>1</v>
      </c>
      <c r="F793" s="667"/>
      <c r="G793" s="3517">
        <f t="shared" si="118"/>
        <v>1</v>
      </c>
      <c r="H793" s="667"/>
      <c r="I793" s="3517">
        <f t="shared" si="119"/>
        <v>1</v>
      </c>
      <c r="J793" s="667"/>
      <c r="K793" s="3517">
        <f t="shared" si="120"/>
        <v>1</v>
      </c>
      <c r="L793" s="667"/>
      <c r="M793" s="3517">
        <f t="shared" si="121"/>
        <v>1</v>
      </c>
      <c r="N793" s="667"/>
      <c r="O793" s="3517">
        <f t="shared" si="122"/>
        <v>1</v>
      </c>
      <c r="P793" s="667"/>
      <c r="Q793" s="3517">
        <f t="shared" si="123"/>
        <v>0</v>
      </c>
      <c r="R793" s="3518">
        <f t="shared" si="124"/>
        <v>0</v>
      </c>
      <c r="S793" s="955">
        <f t="shared" si="125"/>
        <v>0</v>
      </c>
    </row>
    <row r="794" spans="1:19">
      <c r="A794" s="3520"/>
      <c r="B794" s="54"/>
      <c r="C794" s="3517">
        <f t="shared" ref="C794:C857" si="126">IF(B794="",1,(LOOKUP(B794,$3:$3,$4:$4)-LOOKUP($B$24,$3:$3,$4:$4)+100)/100)</f>
        <v>1</v>
      </c>
      <c r="D794" s="2806"/>
      <c r="E794" s="3517">
        <f t="shared" ref="E794:E857" si="127">(SUMIF($5:$5,D794,$6:$6)-SUMIF($5:$5,$D$24,$6:$6)+100)/100</f>
        <v>1</v>
      </c>
      <c r="F794" s="667"/>
      <c r="G794" s="3517">
        <f t="shared" ref="G794:G857" si="128">(SUMIF($7:$7,F794,$8:$8)-SUMIF($7:$7,$F$24,$8:$8)+100)/100</f>
        <v>1</v>
      </c>
      <c r="H794" s="667"/>
      <c r="I794" s="3517">
        <f t="shared" ref="I794:I857" si="129">(SUMIF($9:$9,H794,$10:$10)-SUMIF($9:$9,$H$24,$10:$10)+100)/100</f>
        <v>1</v>
      </c>
      <c r="J794" s="667"/>
      <c r="K794" s="3517">
        <f t="shared" ref="K794:K857" si="130">(SUMIF($11:$11,J794,$12:$12)-SUMIF($11:$11,$J$24,$12:$12)+100)/100</f>
        <v>1</v>
      </c>
      <c r="L794" s="667"/>
      <c r="M794" s="3517">
        <f t="shared" ref="M794:M857" si="131">(SUMIF($13:$13,L794,$14:$14)-SUMIF($13:$13,$L$24,$14:$14)+100)/100</f>
        <v>1</v>
      </c>
      <c r="N794" s="667"/>
      <c r="O794" s="3517">
        <f t="shared" ref="O794:O857" si="132">(SUMIF($15:$15,N794,$16:$16)-SUMIF($15:$15,$N$24,$16:$16)+100)/100</f>
        <v>1</v>
      </c>
      <c r="P794" s="667"/>
      <c r="Q794" s="3517">
        <f t="shared" ref="Q794:Q857" si="133">(SUMIF($17:$17,P794,$18:$18)-SUMIF($17:$17,$P$24,$18:$18)+100)/100</f>
        <v>0</v>
      </c>
      <c r="R794" s="3518">
        <f t="shared" ref="R794:R857" si="134">IF(B794="",0,ROUND($R$24*C794*E794*G794*I794*K794*M794*O794*Q794,0))</f>
        <v>0</v>
      </c>
      <c r="S794" s="955">
        <f t="shared" si="125"/>
        <v>0</v>
      </c>
    </row>
    <row r="795" spans="1:19">
      <c r="A795" s="3520"/>
      <c r="B795" s="54"/>
      <c r="C795" s="3517">
        <f t="shared" si="126"/>
        <v>1</v>
      </c>
      <c r="D795" s="2806"/>
      <c r="E795" s="3517">
        <f t="shared" si="127"/>
        <v>1</v>
      </c>
      <c r="F795" s="667"/>
      <c r="G795" s="3517">
        <f t="shared" si="128"/>
        <v>1</v>
      </c>
      <c r="H795" s="667"/>
      <c r="I795" s="3517">
        <f t="shared" si="129"/>
        <v>1</v>
      </c>
      <c r="J795" s="667"/>
      <c r="K795" s="3517">
        <f t="shared" si="130"/>
        <v>1</v>
      </c>
      <c r="L795" s="667"/>
      <c r="M795" s="3517">
        <f t="shared" si="131"/>
        <v>1</v>
      </c>
      <c r="N795" s="667"/>
      <c r="O795" s="3517">
        <f t="shared" si="132"/>
        <v>1</v>
      </c>
      <c r="P795" s="667"/>
      <c r="Q795" s="3517">
        <f t="shared" si="133"/>
        <v>0</v>
      </c>
      <c r="R795" s="3518">
        <f t="shared" si="134"/>
        <v>0</v>
      </c>
      <c r="S795" s="955">
        <f t="shared" si="125"/>
        <v>0</v>
      </c>
    </row>
    <row r="796" spans="1:19">
      <c r="A796" s="3520"/>
      <c r="B796" s="54"/>
      <c r="C796" s="3517">
        <f t="shared" si="126"/>
        <v>1</v>
      </c>
      <c r="D796" s="2806"/>
      <c r="E796" s="3517">
        <f t="shared" si="127"/>
        <v>1</v>
      </c>
      <c r="F796" s="667"/>
      <c r="G796" s="3517">
        <f t="shared" si="128"/>
        <v>1</v>
      </c>
      <c r="H796" s="667"/>
      <c r="I796" s="3517">
        <f t="shared" si="129"/>
        <v>1</v>
      </c>
      <c r="J796" s="667"/>
      <c r="K796" s="3517">
        <f t="shared" si="130"/>
        <v>1</v>
      </c>
      <c r="L796" s="667"/>
      <c r="M796" s="3517">
        <f t="shared" si="131"/>
        <v>1</v>
      </c>
      <c r="N796" s="667"/>
      <c r="O796" s="3517">
        <f t="shared" si="132"/>
        <v>1</v>
      </c>
      <c r="P796" s="667"/>
      <c r="Q796" s="3517">
        <f t="shared" si="133"/>
        <v>0</v>
      </c>
      <c r="R796" s="3518">
        <f t="shared" si="134"/>
        <v>0</v>
      </c>
      <c r="S796" s="955">
        <f t="shared" si="125"/>
        <v>0</v>
      </c>
    </row>
    <row r="797" spans="1:19">
      <c r="A797" s="3520"/>
      <c r="B797" s="54"/>
      <c r="C797" s="3517">
        <f t="shared" si="126"/>
        <v>1</v>
      </c>
      <c r="D797" s="2806"/>
      <c r="E797" s="3517">
        <f t="shared" si="127"/>
        <v>1</v>
      </c>
      <c r="F797" s="667"/>
      <c r="G797" s="3517">
        <f t="shared" si="128"/>
        <v>1</v>
      </c>
      <c r="H797" s="667"/>
      <c r="I797" s="3517">
        <f t="shared" si="129"/>
        <v>1</v>
      </c>
      <c r="J797" s="667"/>
      <c r="K797" s="3517">
        <f t="shared" si="130"/>
        <v>1</v>
      </c>
      <c r="L797" s="667"/>
      <c r="M797" s="3517">
        <f t="shared" si="131"/>
        <v>1</v>
      </c>
      <c r="N797" s="667"/>
      <c r="O797" s="3517">
        <f t="shared" si="132"/>
        <v>1</v>
      </c>
      <c r="P797" s="667"/>
      <c r="Q797" s="3517">
        <f t="shared" si="133"/>
        <v>0</v>
      </c>
      <c r="R797" s="3518">
        <f t="shared" si="134"/>
        <v>0</v>
      </c>
      <c r="S797" s="955">
        <f t="shared" si="125"/>
        <v>0</v>
      </c>
    </row>
    <row r="798" spans="1:19">
      <c r="A798" s="3520"/>
      <c r="B798" s="54"/>
      <c r="C798" s="3517">
        <f t="shared" si="126"/>
        <v>1</v>
      </c>
      <c r="D798" s="2806"/>
      <c r="E798" s="3517">
        <f t="shared" si="127"/>
        <v>1</v>
      </c>
      <c r="F798" s="667"/>
      <c r="G798" s="3517">
        <f t="shared" si="128"/>
        <v>1</v>
      </c>
      <c r="H798" s="667"/>
      <c r="I798" s="3517">
        <f t="shared" si="129"/>
        <v>1</v>
      </c>
      <c r="J798" s="667"/>
      <c r="K798" s="3517">
        <f t="shared" si="130"/>
        <v>1</v>
      </c>
      <c r="L798" s="667"/>
      <c r="M798" s="3517">
        <f t="shared" si="131"/>
        <v>1</v>
      </c>
      <c r="N798" s="667"/>
      <c r="O798" s="3517">
        <f t="shared" si="132"/>
        <v>1</v>
      </c>
      <c r="P798" s="667"/>
      <c r="Q798" s="3517">
        <f t="shared" si="133"/>
        <v>0</v>
      </c>
      <c r="R798" s="3518">
        <f t="shared" si="134"/>
        <v>0</v>
      </c>
      <c r="S798" s="955">
        <f t="shared" si="125"/>
        <v>0</v>
      </c>
    </row>
    <row r="799" spans="1:19">
      <c r="A799" s="3520"/>
      <c r="B799" s="54"/>
      <c r="C799" s="3517">
        <f t="shared" si="126"/>
        <v>1</v>
      </c>
      <c r="D799" s="2806"/>
      <c r="E799" s="3517">
        <f t="shared" si="127"/>
        <v>1</v>
      </c>
      <c r="F799" s="667"/>
      <c r="G799" s="3517">
        <f t="shared" si="128"/>
        <v>1</v>
      </c>
      <c r="H799" s="667"/>
      <c r="I799" s="3517">
        <f t="shared" si="129"/>
        <v>1</v>
      </c>
      <c r="J799" s="667"/>
      <c r="K799" s="3517">
        <f t="shared" si="130"/>
        <v>1</v>
      </c>
      <c r="L799" s="667"/>
      <c r="M799" s="3517">
        <f t="shared" si="131"/>
        <v>1</v>
      </c>
      <c r="N799" s="667"/>
      <c r="O799" s="3517">
        <f t="shared" si="132"/>
        <v>1</v>
      </c>
      <c r="P799" s="667"/>
      <c r="Q799" s="3517">
        <f t="shared" si="133"/>
        <v>0</v>
      </c>
      <c r="R799" s="3518">
        <f t="shared" si="134"/>
        <v>0</v>
      </c>
      <c r="S799" s="955">
        <f t="shared" si="125"/>
        <v>0</v>
      </c>
    </row>
    <row r="800" spans="1:19">
      <c r="A800" s="3520"/>
      <c r="B800" s="54"/>
      <c r="C800" s="3517">
        <f t="shared" si="126"/>
        <v>1</v>
      </c>
      <c r="D800" s="2806"/>
      <c r="E800" s="3517">
        <f t="shared" si="127"/>
        <v>1</v>
      </c>
      <c r="F800" s="667"/>
      <c r="G800" s="3517">
        <f t="shared" si="128"/>
        <v>1</v>
      </c>
      <c r="H800" s="667"/>
      <c r="I800" s="3517">
        <f t="shared" si="129"/>
        <v>1</v>
      </c>
      <c r="J800" s="667"/>
      <c r="K800" s="3517">
        <f t="shared" si="130"/>
        <v>1</v>
      </c>
      <c r="L800" s="667"/>
      <c r="M800" s="3517">
        <f t="shared" si="131"/>
        <v>1</v>
      </c>
      <c r="N800" s="667"/>
      <c r="O800" s="3517">
        <f t="shared" si="132"/>
        <v>1</v>
      </c>
      <c r="P800" s="667"/>
      <c r="Q800" s="3517">
        <f t="shared" si="133"/>
        <v>0</v>
      </c>
      <c r="R800" s="3518">
        <f t="shared" si="134"/>
        <v>0</v>
      </c>
      <c r="S800" s="955">
        <f t="shared" si="125"/>
        <v>0</v>
      </c>
    </row>
    <row r="801" spans="1:19">
      <c r="A801" s="3520"/>
      <c r="B801" s="54"/>
      <c r="C801" s="3517">
        <f t="shared" si="126"/>
        <v>1</v>
      </c>
      <c r="D801" s="2806"/>
      <c r="E801" s="3517">
        <f t="shared" si="127"/>
        <v>1</v>
      </c>
      <c r="F801" s="667"/>
      <c r="G801" s="3517">
        <f t="shared" si="128"/>
        <v>1</v>
      </c>
      <c r="H801" s="667"/>
      <c r="I801" s="3517">
        <f t="shared" si="129"/>
        <v>1</v>
      </c>
      <c r="J801" s="667"/>
      <c r="K801" s="3517">
        <f t="shared" si="130"/>
        <v>1</v>
      </c>
      <c r="L801" s="667"/>
      <c r="M801" s="3517">
        <f t="shared" si="131"/>
        <v>1</v>
      </c>
      <c r="N801" s="667"/>
      <c r="O801" s="3517">
        <f t="shared" si="132"/>
        <v>1</v>
      </c>
      <c r="P801" s="667"/>
      <c r="Q801" s="3517">
        <f t="shared" si="133"/>
        <v>0</v>
      </c>
      <c r="R801" s="3518">
        <f t="shared" si="134"/>
        <v>0</v>
      </c>
      <c r="S801" s="955">
        <f t="shared" si="125"/>
        <v>0</v>
      </c>
    </row>
    <row r="802" spans="1:19">
      <c r="A802" s="3520"/>
      <c r="B802" s="54"/>
      <c r="C802" s="3517">
        <f t="shared" si="126"/>
        <v>1</v>
      </c>
      <c r="D802" s="2806"/>
      <c r="E802" s="3517">
        <f t="shared" si="127"/>
        <v>1</v>
      </c>
      <c r="F802" s="667"/>
      <c r="G802" s="3517">
        <f t="shared" si="128"/>
        <v>1</v>
      </c>
      <c r="H802" s="667"/>
      <c r="I802" s="3517">
        <f t="shared" si="129"/>
        <v>1</v>
      </c>
      <c r="J802" s="667"/>
      <c r="K802" s="3517">
        <f t="shared" si="130"/>
        <v>1</v>
      </c>
      <c r="L802" s="667"/>
      <c r="M802" s="3517">
        <f t="shared" si="131"/>
        <v>1</v>
      </c>
      <c r="N802" s="667"/>
      <c r="O802" s="3517">
        <f t="shared" si="132"/>
        <v>1</v>
      </c>
      <c r="P802" s="667"/>
      <c r="Q802" s="3517">
        <f t="shared" si="133"/>
        <v>0</v>
      </c>
      <c r="R802" s="3518">
        <f t="shared" si="134"/>
        <v>0</v>
      </c>
      <c r="S802" s="955">
        <f t="shared" si="125"/>
        <v>0</v>
      </c>
    </row>
    <row r="803" spans="1:19">
      <c r="A803" s="3520"/>
      <c r="B803" s="54"/>
      <c r="C803" s="3517">
        <f t="shared" si="126"/>
        <v>1</v>
      </c>
      <c r="D803" s="2806"/>
      <c r="E803" s="3517">
        <f t="shared" si="127"/>
        <v>1</v>
      </c>
      <c r="F803" s="667"/>
      <c r="G803" s="3517">
        <f t="shared" si="128"/>
        <v>1</v>
      </c>
      <c r="H803" s="667"/>
      <c r="I803" s="3517">
        <f t="shared" si="129"/>
        <v>1</v>
      </c>
      <c r="J803" s="667"/>
      <c r="K803" s="3517">
        <f t="shared" si="130"/>
        <v>1</v>
      </c>
      <c r="L803" s="667"/>
      <c r="M803" s="3517">
        <f t="shared" si="131"/>
        <v>1</v>
      </c>
      <c r="N803" s="667"/>
      <c r="O803" s="3517">
        <f t="shared" si="132"/>
        <v>1</v>
      </c>
      <c r="P803" s="667"/>
      <c r="Q803" s="3517">
        <f t="shared" si="133"/>
        <v>0</v>
      </c>
      <c r="R803" s="3518">
        <f t="shared" si="134"/>
        <v>0</v>
      </c>
      <c r="S803" s="955">
        <f t="shared" si="125"/>
        <v>0</v>
      </c>
    </row>
    <row r="804" spans="1:19">
      <c r="A804" s="3520"/>
      <c r="B804" s="54"/>
      <c r="C804" s="3517">
        <f t="shared" si="126"/>
        <v>1</v>
      </c>
      <c r="D804" s="2806"/>
      <c r="E804" s="3517">
        <f t="shared" si="127"/>
        <v>1</v>
      </c>
      <c r="F804" s="667"/>
      <c r="G804" s="3517">
        <f t="shared" si="128"/>
        <v>1</v>
      </c>
      <c r="H804" s="667"/>
      <c r="I804" s="3517">
        <f t="shared" si="129"/>
        <v>1</v>
      </c>
      <c r="J804" s="667"/>
      <c r="K804" s="3517">
        <f t="shared" si="130"/>
        <v>1</v>
      </c>
      <c r="L804" s="667"/>
      <c r="M804" s="3517">
        <f t="shared" si="131"/>
        <v>1</v>
      </c>
      <c r="N804" s="667"/>
      <c r="O804" s="3517">
        <f t="shared" si="132"/>
        <v>1</v>
      </c>
      <c r="P804" s="667"/>
      <c r="Q804" s="3517">
        <f t="shared" si="133"/>
        <v>0</v>
      </c>
      <c r="R804" s="3518">
        <f t="shared" si="134"/>
        <v>0</v>
      </c>
      <c r="S804" s="955">
        <f t="shared" si="125"/>
        <v>0</v>
      </c>
    </row>
    <row r="805" spans="1:19">
      <c r="A805" s="3520"/>
      <c r="B805" s="54"/>
      <c r="C805" s="3517">
        <f t="shared" si="126"/>
        <v>1</v>
      </c>
      <c r="D805" s="2806"/>
      <c r="E805" s="3517">
        <f t="shared" si="127"/>
        <v>1</v>
      </c>
      <c r="F805" s="667"/>
      <c r="G805" s="3517">
        <f t="shared" si="128"/>
        <v>1</v>
      </c>
      <c r="H805" s="667"/>
      <c r="I805" s="3517">
        <f t="shared" si="129"/>
        <v>1</v>
      </c>
      <c r="J805" s="667"/>
      <c r="K805" s="3517">
        <f t="shared" si="130"/>
        <v>1</v>
      </c>
      <c r="L805" s="667"/>
      <c r="M805" s="3517">
        <f t="shared" si="131"/>
        <v>1</v>
      </c>
      <c r="N805" s="667"/>
      <c r="O805" s="3517">
        <f t="shared" si="132"/>
        <v>1</v>
      </c>
      <c r="P805" s="667"/>
      <c r="Q805" s="3517">
        <f t="shared" si="133"/>
        <v>0</v>
      </c>
      <c r="R805" s="3518">
        <f t="shared" si="134"/>
        <v>0</v>
      </c>
      <c r="S805" s="955">
        <f t="shared" si="125"/>
        <v>0</v>
      </c>
    </row>
    <row r="806" spans="1:19">
      <c r="A806" s="3520"/>
      <c r="B806" s="54"/>
      <c r="C806" s="3517">
        <f t="shared" si="126"/>
        <v>1</v>
      </c>
      <c r="D806" s="2806"/>
      <c r="E806" s="3517">
        <f t="shared" si="127"/>
        <v>1</v>
      </c>
      <c r="F806" s="667"/>
      <c r="G806" s="3517">
        <f t="shared" si="128"/>
        <v>1</v>
      </c>
      <c r="H806" s="667"/>
      <c r="I806" s="3517">
        <f t="shared" si="129"/>
        <v>1</v>
      </c>
      <c r="J806" s="667"/>
      <c r="K806" s="3517">
        <f t="shared" si="130"/>
        <v>1</v>
      </c>
      <c r="L806" s="667"/>
      <c r="M806" s="3517">
        <f t="shared" si="131"/>
        <v>1</v>
      </c>
      <c r="N806" s="667"/>
      <c r="O806" s="3517">
        <f t="shared" si="132"/>
        <v>1</v>
      </c>
      <c r="P806" s="667"/>
      <c r="Q806" s="3517">
        <f t="shared" si="133"/>
        <v>0</v>
      </c>
      <c r="R806" s="3518">
        <f t="shared" si="134"/>
        <v>0</v>
      </c>
      <c r="S806" s="955">
        <f t="shared" si="125"/>
        <v>0</v>
      </c>
    </row>
    <row r="807" spans="1:19">
      <c r="A807" s="3520"/>
      <c r="B807" s="54"/>
      <c r="C807" s="3517">
        <f t="shared" si="126"/>
        <v>1</v>
      </c>
      <c r="D807" s="2806"/>
      <c r="E807" s="3517">
        <f t="shared" si="127"/>
        <v>1</v>
      </c>
      <c r="F807" s="667"/>
      <c r="G807" s="3517">
        <f t="shared" si="128"/>
        <v>1</v>
      </c>
      <c r="H807" s="667"/>
      <c r="I807" s="3517">
        <f t="shared" si="129"/>
        <v>1</v>
      </c>
      <c r="J807" s="667"/>
      <c r="K807" s="3517">
        <f t="shared" si="130"/>
        <v>1</v>
      </c>
      <c r="L807" s="667"/>
      <c r="M807" s="3517">
        <f t="shared" si="131"/>
        <v>1</v>
      </c>
      <c r="N807" s="667"/>
      <c r="O807" s="3517">
        <f t="shared" si="132"/>
        <v>1</v>
      </c>
      <c r="P807" s="667"/>
      <c r="Q807" s="3517">
        <f t="shared" si="133"/>
        <v>0</v>
      </c>
      <c r="R807" s="3518">
        <f t="shared" si="134"/>
        <v>0</v>
      </c>
      <c r="S807" s="955">
        <f t="shared" si="125"/>
        <v>0</v>
      </c>
    </row>
    <row r="808" spans="1:19">
      <c r="A808" s="3520"/>
      <c r="B808" s="54"/>
      <c r="C808" s="3517">
        <f t="shared" si="126"/>
        <v>1</v>
      </c>
      <c r="D808" s="2806"/>
      <c r="E808" s="3517">
        <f t="shared" si="127"/>
        <v>1</v>
      </c>
      <c r="F808" s="667"/>
      <c r="G808" s="3517">
        <f t="shared" si="128"/>
        <v>1</v>
      </c>
      <c r="H808" s="667"/>
      <c r="I808" s="3517">
        <f t="shared" si="129"/>
        <v>1</v>
      </c>
      <c r="J808" s="667"/>
      <c r="K808" s="3517">
        <f t="shared" si="130"/>
        <v>1</v>
      </c>
      <c r="L808" s="667"/>
      <c r="M808" s="3517">
        <f t="shared" si="131"/>
        <v>1</v>
      </c>
      <c r="N808" s="667"/>
      <c r="O808" s="3517">
        <f t="shared" si="132"/>
        <v>1</v>
      </c>
      <c r="P808" s="667"/>
      <c r="Q808" s="3517">
        <f t="shared" si="133"/>
        <v>0</v>
      </c>
      <c r="R808" s="3518">
        <f t="shared" si="134"/>
        <v>0</v>
      </c>
      <c r="S808" s="955">
        <f t="shared" si="125"/>
        <v>0</v>
      </c>
    </row>
    <row r="809" spans="1:19">
      <c r="A809" s="3520"/>
      <c r="B809" s="54"/>
      <c r="C809" s="3517">
        <f t="shared" si="126"/>
        <v>1</v>
      </c>
      <c r="D809" s="2806"/>
      <c r="E809" s="3517">
        <f t="shared" si="127"/>
        <v>1</v>
      </c>
      <c r="F809" s="667"/>
      <c r="G809" s="3517">
        <f t="shared" si="128"/>
        <v>1</v>
      </c>
      <c r="H809" s="667"/>
      <c r="I809" s="3517">
        <f t="shared" si="129"/>
        <v>1</v>
      </c>
      <c r="J809" s="667"/>
      <c r="K809" s="3517">
        <f t="shared" si="130"/>
        <v>1</v>
      </c>
      <c r="L809" s="667"/>
      <c r="M809" s="3517">
        <f t="shared" si="131"/>
        <v>1</v>
      </c>
      <c r="N809" s="667"/>
      <c r="O809" s="3517">
        <f t="shared" si="132"/>
        <v>1</v>
      </c>
      <c r="P809" s="667"/>
      <c r="Q809" s="3517">
        <f t="shared" si="133"/>
        <v>0</v>
      </c>
      <c r="R809" s="3518">
        <f t="shared" si="134"/>
        <v>0</v>
      </c>
      <c r="S809" s="955">
        <f t="shared" si="125"/>
        <v>0</v>
      </c>
    </row>
    <row r="810" spans="1:19">
      <c r="A810" s="3520"/>
      <c r="B810" s="54"/>
      <c r="C810" s="3517">
        <f t="shared" si="126"/>
        <v>1</v>
      </c>
      <c r="D810" s="2806"/>
      <c r="E810" s="3517">
        <f t="shared" si="127"/>
        <v>1</v>
      </c>
      <c r="F810" s="667"/>
      <c r="G810" s="3517">
        <f t="shared" si="128"/>
        <v>1</v>
      </c>
      <c r="H810" s="667"/>
      <c r="I810" s="3517">
        <f t="shared" si="129"/>
        <v>1</v>
      </c>
      <c r="J810" s="667"/>
      <c r="K810" s="3517">
        <f t="shared" si="130"/>
        <v>1</v>
      </c>
      <c r="L810" s="667"/>
      <c r="M810" s="3517">
        <f t="shared" si="131"/>
        <v>1</v>
      </c>
      <c r="N810" s="667"/>
      <c r="O810" s="3517">
        <f t="shared" si="132"/>
        <v>1</v>
      </c>
      <c r="P810" s="667"/>
      <c r="Q810" s="3517">
        <f t="shared" si="133"/>
        <v>0</v>
      </c>
      <c r="R810" s="3518">
        <f t="shared" si="134"/>
        <v>0</v>
      </c>
      <c r="S810" s="955">
        <f t="shared" si="125"/>
        <v>0</v>
      </c>
    </row>
    <row r="811" spans="1:19">
      <c r="A811" s="3520"/>
      <c r="B811" s="54"/>
      <c r="C811" s="3517">
        <f t="shared" si="126"/>
        <v>1</v>
      </c>
      <c r="D811" s="2806"/>
      <c r="E811" s="3517">
        <f t="shared" si="127"/>
        <v>1</v>
      </c>
      <c r="F811" s="667"/>
      <c r="G811" s="3517">
        <f t="shared" si="128"/>
        <v>1</v>
      </c>
      <c r="H811" s="667"/>
      <c r="I811" s="3517">
        <f t="shared" si="129"/>
        <v>1</v>
      </c>
      <c r="J811" s="667"/>
      <c r="K811" s="3517">
        <f t="shared" si="130"/>
        <v>1</v>
      </c>
      <c r="L811" s="667"/>
      <c r="M811" s="3517">
        <f t="shared" si="131"/>
        <v>1</v>
      </c>
      <c r="N811" s="667"/>
      <c r="O811" s="3517">
        <f t="shared" si="132"/>
        <v>1</v>
      </c>
      <c r="P811" s="667"/>
      <c r="Q811" s="3517">
        <f t="shared" si="133"/>
        <v>0</v>
      </c>
      <c r="R811" s="3518">
        <f t="shared" si="134"/>
        <v>0</v>
      </c>
      <c r="S811" s="955">
        <f t="shared" si="125"/>
        <v>0</v>
      </c>
    </row>
    <row r="812" spans="1:19">
      <c r="A812" s="3520"/>
      <c r="B812" s="54"/>
      <c r="C812" s="3517">
        <f t="shared" si="126"/>
        <v>1</v>
      </c>
      <c r="D812" s="2806"/>
      <c r="E812" s="3517">
        <f t="shared" si="127"/>
        <v>1</v>
      </c>
      <c r="F812" s="667"/>
      <c r="G812" s="3517">
        <f t="shared" si="128"/>
        <v>1</v>
      </c>
      <c r="H812" s="667"/>
      <c r="I812" s="3517">
        <f t="shared" si="129"/>
        <v>1</v>
      </c>
      <c r="J812" s="667"/>
      <c r="K812" s="3517">
        <f t="shared" si="130"/>
        <v>1</v>
      </c>
      <c r="L812" s="667"/>
      <c r="M812" s="3517">
        <f t="shared" si="131"/>
        <v>1</v>
      </c>
      <c r="N812" s="667"/>
      <c r="O812" s="3517">
        <f t="shared" si="132"/>
        <v>1</v>
      </c>
      <c r="P812" s="667"/>
      <c r="Q812" s="3517">
        <f t="shared" si="133"/>
        <v>0</v>
      </c>
      <c r="R812" s="3518">
        <f t="shared" si="134"/>
        <v>0</v>
      </c>
      <c r="S812" s="955">
        <f t="shared" si="125"/>
        <v>0</v>
      </c>
    </row>
    <row r="813" spans="1:19">
      <c r="A813" s="3520"/>
      <c r="B813" s="54"/>
      <c r="C813" s="3517">
        <f t="shared" si="126"/>
        <v>1</v>
      </c>
      <c r="D813" s="2806"/>
      <c r="E813" s="3517">
        <f t="shared" si="127"/>
        <v>1</v>
      </c>
      <c r="F813" s="667"/>
      <c r="G813" s="3517">
        <f t="shared" si="128"/>
        <v>1</v>
      </c>
      <c r="H813" s="667"/>
      <c r="I813" s="3517">
        <f t="shared" si="129"/>
        <v>1</v>
      </c>
      <c r="J813" s="667"/>
      <c r="K813" s="3517">
        <f t="shared" si="130"/>
        <v>1</v>
      </c>
      <c r="L813" s="667"/>
      <c r="M813" s="3517">
        <f t="shared" si="131"/>
        <v>1</v>
      </c>
      <c r="N813" s="667"/>
      <c r="O813" s="3517">
        <f t="shared" si="132"/>
        <v>1</v>
      </c>
      <c r="P813" s="667"/>
      <c r="Q813" s="3517">
        <f t="shared" si="133"/>
        <v>0</v>
      </c>
      <c r="R813" s="3518">
        <f t="shared" si="134"/>
        <v>0</v>
      </c>
      <c r="S813" s="955">
        <f t="shared" si="125"/>
        <v>0</v>
      </c>
    </row>
    <row r="814" spans="1:19">
      <c r="A814" s="3520"/>
      <c r="B814" s="54"/>
      <c r="C814" s="3517">
        <f t="shared" si="126"/>
        <v>1</v>
      </c>
      <c r="D814" s="2806"/>
      <c r="E814" s="3517">
        <f t="shared" si="127"/>
        <v>1</v>
      </c>
      <c r="F814" s="667"/>
      <c r="G814" s="3517">
        <f t="shared" si="128"/>
        <v>1</v>
      </c>
      <c r="H814" s="667"/>
      <c r="I814" s="3517">
        <f t="shared" si="129"/>
        <v>1</v>
      </c>
      <c r="J814" s="667"/>
      <c r="K814" s="3517">
        <f t="shared" si="130"/>
        <v>1</v>
      </c>
      <c r="L814" s="667"/>
      <c r="M814" s="3517">
        <f t="shared" si="131"/>
        <v>1</v>
      </c>
      <c r="N814" s="667"/>
      <c r="O814" s="3517">
        <f t="shared" si="132"/>
        <v>1</v>
      </c>
      <c r="P814" s="667"/>
      <c r="Q814" s="3517">
        <f t="shared" si="133"/>
        <v>0</v>
      </c>
      <c r="R814" s="3518">
        <f t="shared" si="134"/>
        <v>0</v>
      </c>
      <c r="S814" s="955">
        <f t="shared" si="125"/>
        <v>0</v>
      </c>
    </row>
    <row r="815" spans="1:19">
      <c r="A815" s="3520"/>
      <c r="B815" s="54"/>
      <c r="C815" s="3517">
        <f t="shared" si="126"/>
        <v>1</v>
      </c>
      <c r="D815" s="2806"/>
      <c r="E815" s="3517">
        <f t="shared" si="127"/>
        <v>1</v>
      </c>
      <c r="F815" s="667"/>
      <c r="G815" s="3517">
        <f t="shared" si="128"/>
        <v>1</v>
      </c>
      <c r="H815" s="667"/>
      <c r="I815" s="3517">
        <f t="shared" si="129"/>
        <v>1</v>
      </c>
      <c r="J815" s="667"/>
      <c r="K815" s="3517">
        <f t="shared" si="130"/>
        <v>1</v>
      </c>
      <c r="L815" s="667"/>
      <c r="M815" s="3517">
        <f t="shared" si="131"/>
        <v>1</v>
      </c>
      <c r="N815" s="667"/>
      <c r="O815" s="3517">
        <f t="shared" si="132"/>
        <v>1</v>
      </c>
      <c r="P815" s="667"/>
      <c r="Q815" s="3517">
        <f t="shared" si="133"/>
        <v>0</v>
      </c>
      <c r="R815" s="3518">
        <f t="shared" si="134"/>
        <v>0</v>
      </c>
      <c r="S815" s="955">
        <f t="shared" si="125"/>
        <v>0</v>
      </c>
    </row>
    <row r="816" spans="1:19">
      <c r="A816" s="3520"/>
      <c r="B816" s="54"/>
      <c r="C816" s="3517">
        <f t="shared" si="126"/>
        <v>1</v>
      </c>
      <c r="D816" s="2806"/>
      <c r="E816" s="3517">
        <f t="shared" si="127"/>
        <v>1</v>
      </c>
      <c r="F816" s="667"/>
      <c r="G816" s="3517">
        <f t="shared" si="128"/>
        <v>1</v>
      </c>
      <c r="H816" s="667"/>
      <c r="I816" s="3517">
        <f t="shared" si="129"/>
        <v>1</v>
      </c>
      <c r="J816" s="667"/>
      <c r="K816" s="3517">
        <f t="shared" si="130"/>
        <v>1</v>
      </c>
      <c r="L816" s="667"/>
      <c r="M816" s="3517">
        <f t="shared" si="131"/>
        <v>1</v>
      </c>
      <c r="N816" s="667"/>
      <c r="O816" s="3517">
        <f t="shared" si="132"/>
        <v>1</v>
      </c>
      <c r="P816" s="667"/>
      <c r="Q816" s="3517">
        <f t="shared" si="133"/>
        <v>0</v>
      </c>
      <c r="R816" s="3518">
        <f t="shared" si="134"/>
        <v>0</v>
      </c>
      <c r="S816" s="955">
        <f t="shared" si="125"/>
        <v>0</v>
      </c>
    </row>
    <row r="817" spans="1:19">
      <c r="A817" s="3520"/>
      <c r="B817" s="54"/>
      <c r="C817" s="3517">
        <f t="shared" si="126"/>
        <v>1</v>
      </c>
      <c r="D817" s="2806"/>
      <c r="E817" s="3517">
        <f t="shared" si="127"/>
        <v>1</v>
      </c>
      <c r="F817" s="667"/>
      <c r="G817" s="3517">
        <f t="shared" si="128"/>
        <v>1</v>
      </c>
      <c r="H817" s="667"/>
      <c r="I817" s="3517">
        <f t="shared" si="129"/>
        <v>1</v>
      </c>
      <c r="J817" s="667"/>
      <c r="K817" s="3517">
        <f t="shared" si="130"/>
        <v>1</v>
      </c>
      <c r="L817" s="667"/>
      <c r="M817" s="3517">
        <f t="shared" si="131"/>
        <v>1</v>
      </c>
      <c r="N817" s="667"/>
      <c r="O817" s="3517">
        <f t="shared" si="132"/>
        <v>1</v>
      </c>
      <c r="P817" s="667"/>
      <c r="Q817" s="3517">
        <f t="shared" si="133"/>
        <v>0</v>
      </c>
      <c r="R817" s="3518">
        <f t="shared" si="134"/>
        <v>0</v>
      </c>
      <c r="S817" s="955">
        <f t="shared" si="125"/>
        <v>0</v>
      </c>
    </row>
    <row r="818" spans="1:19">
      <c r="A818" s="3520"/>
      <c r="B818" s="54"/>
      <c r="C818" s="3517">
        <f t="shared" si="126"/>
        <v>1</v>
      </c>
      <c r="D818" s="2806"/>
      <c r="E818" s="3517">
        <f t="shared" si="127"/>
        <v>1</v>
      </c>
      <c r="F818" s="667"/>
      <c r="G818" s="3517">
        <f t="shared" si="128"/>
        <v>1</v>
      </c>
      <c r="H818" s="667"/>
      <c r="I818" s="3517">
        <f t="shared" si="129"/>
        <v>1</v>
      </c>
      <c r="J818" s="667"/>
      <c r="K818" s="3517">
        <f t="shared" si="130"/>
        <v>1</v>
      </c>
      <c r="L818" s="667"/>
      <c r="M818" s="3517">
        <f t="shared" si="131"/>
        <v>1</v>
      </c>
      <c r="N818" s="667"/>
      <c r="O818" s="3517">
        <f t="shared" si="132"/>
        <v>1</v>
      </c>
      <c r="P818" s="667"/>
      <c r="Q818" s="3517">
        <f t="shared" si="133"/>
        <v>0</v>
      </c>
      <c r="R818" s="3518">
        <f t="shared" si="134"/>
        <v>0</v>
      </c>
      <c r="S818" s="955">
        <f t="shared" si="125"/>
        <v>0</v>
      </c>
    </row>
    <row r="819" spans="1:19">
      <c r="A819" s="3520"/>
      <c r="B819" s="54"/>
      <c r="C819" s="3517">
        <f t="shared" si="126"/>
        <v>1</v>
      </c>
      <c r="D819" s="2806"/>
      <c r="E819" s="3517">
        <f t="shared" si="127"/>
        <v>1</v>
      </c>
      <c r="F819" s="667"/>
      <c r="G819" s="3517">
        <f t="shared" si="128"/>
        <v>1</v>
      </c>
      <c r="H819" s="667"/>
      <c r="I819" s="3517">
        <f t="shared" si="129"/>
        <v>1</v>
      </c>
      <c r="J819" s="667"/>
      <c r="K819" s="3517">
        <f t="shared" si="130"/>
        <v>1</v>
      </c>
      <c r="L819" s="667"/>
      <c r="M819" s="3517">
        <f t="shared" si="131"/>
        <v>1</v>
      </c>
      <c r="N819" s="667"/>
      <c r="O819" s="3517">
        <f t="shared" si="132"/>
        <v>1</v>
      </c>
      <c r="P819" s="667"/>
      <c r="Q819" s="3517">
        <f t="shared" si="133"/>
        <v>0</v>
      </c>
      <c r="R819" s="3518">
        <f t="shared" si="134"/>
        <v>0</v>
      </c>
      <c r="S819" s="955">
        <f t="shared" si="125"/>
        <v>0</v>
      </c>
    </row>
    <row r="820" spans="1:19">
      <c r="A820" s="3520"/>
      <c r="B820" s="54"/>
      <c r="C820" s="3517">
        <f t="shared" si="126"/>
        <v>1</v>
      </c>
      <c r="D820" s="2806"/>
      <c r="E820" s="3517">
        <f t="shared" si="127"/>
        <v>1</v>
      </c>
      <c r="F820" s="667"/>
      <c r="G820" s="3517">
        <f t="shared" si="128"/>
        <v>1</v>
      </c>
      <c r="H820" s="667"/>
      <c r="I820" s="3517">
        <f t="shared" si="129"/>
        <v>1</v>
      </c>
      <c r="J820" s="667"/>
      <c r="K820" s="3517">
        <f t="shared" si="130"/>
        <v>1</v>
      </c>
      <c r="L820" s="667"/>
      <c r="M820" s="3517">
        <f t="shared" si="131"/>
        <v>1</v>
      </c>
      <c r="N820" s="667"/>
      <c r="O820" s="3517">
        <f t="shared" si="132"/>
        <v>1</v>
      </c>
      <c r="P820" s="667"/>
      <c r="Q820" s="3517">
        <f t="shared" si="133"/>
        <v>0</v>
      </c>
      <c r="R820" s="3518">
        <f t="shared" si="134"/>
        <v>0</v>
      </c>
      <c r="S820" s="955">
        <f t="shared" si="125"/>
        <v>0</v>
      </c>
    </row>
    <row r="821" spans="1:19">
      <c r="A821" s="3520"/>
      <c r="B821" s="54"/>
      <c r="C821" s="3517">
        <f t="shared" si="126"/>
        <v>1</v>
      </c>
      <c r="D821" s="2806"/>
      <c r="E821" s="3517">
        <f t="shared" si="127"/>
        <v>1</v>
      </c>
      <c r="F821" s="667"/>
      <c r="G821" s="3517">
        <f t="shared" si="128"/>
        <v>1</v>
      </c>
      <c r="H821" s="667"/>
      <c r="I821" s="3517">
        <f t="shared" si="129"/>
        <v>1</v>
      </c>
      <c r="J821" s="667"/>
      <c r="K821" s="3517">
        <f t="shared" si="130"/>
        <v>1</v>
      </c>
      <c r="L821" s="667"/>
      <c r="M821" s="3517">
        <f t="shared" si="131"/>
        <v>1</v>
      </c>
      <c r="N821" s="667"/>
      <c r="O821" s="3517">
        <f t="shared" si="132"/>
        <v>1</v>
      </c>
      <c r="P821" s="667"/>
      <c r="Q821" s="3517">
        <f t="shared" si="133"/>
        <v>0</v>
      </c>
      <c r="R821" s="3518">
        <f t="shared" si="134"/>
        <v>0</v>
      </c>
      <c r="S821" s="955">
        <f t="shared" si="125"/>
        <v>0</v>
      </c>
    </row>
    <row r="822" spans="1:19">
      <c r="A822" s="3520"/>
      <c r="B822" s="54"/>
      <c r="C822" s="3517">
        <f t="shared" si="126"/>
        <v>1</v>
      </c>
      <c r="D822" s="2806"/>
      <c r="E822" s="3517">
        <f t="shared" si="127"/>
        <v>1</v>
      </c>
      <c r="F822" s="667"/>
      <c r="G822" s="3517">
        <f t="shared" si="128"/>
        <v>1</v>
      </c>
      <c r="H822" s="667"/>
      <c r="I822" s="3517">
        <f t="shared" si="129"/>
        <v>1</v>
      </c>
      <c r="J822" s="667"/>
      <c r="K822" s="3517">
        <f t="shared" si="130"/>
        <v>1</v>
      </c>
      <c r="L822" s="667"/>
      <c r="M822" s="3517">
        <f t="shared" si="131"/>
        <v>1</v>
      </c>
      <c r="N822" s="667"/>
      <c r="O822" s="3517">
        <f t="shared" si="132"/>
        <v>1</v>
      </c>
      <c r="P822" s="667"/>
      <c r="Q822" s="3517">
        <f t="shared" si="133"/>
        <v>0</v>
      </c>
      <c r="R822" s="3518">
        <f t="shared" si="134"/>
        <v>0</v>
      </c>
      <c r="S822" s="955">
        <f t="shared" si="125"/>
        <v>0</v>
      </c>
    </row>
    <row r="823" spans="1:19">
      <c r="A823" s="3520"/>
      <c r="B823" s="54"/>
      <c r="C823" s="3517">
        <f t="shared" si="126"/>
        <v>1</v>
      </c>
      <c r="D823" s="2806"/>
      <c r="E823" s="3517">
        <f t="shared" si="127"/>
        <v>1</v>
      </c>
      <c r="F823" s="667"/>
      <c r="G823" s="3517">
        <f t="shared" si="128"/>
        <v>1</v>
      </c>
      <c r="H823" s="667"/>
      <c r="I823" s="3517">
        <f t="shared" si="129"/>
        <v>1</v>
      </c>
      <c r="J823" s="667"/>
      <c r="K823" s="3517">
        <f t="shared" si="130"/>
        <v>1</v>
      </c>
      <c r="L823" s="667"/>
      <c r="M823" s="3517">
        <f t="shared" si="131"/>
        <v>1</v>
      </c>
      <c r="N823" s="667"/>
      <c r="O823" s="3517">
        <f t="shared" si="132"/>
        <v>1</v>
      </c>
      <c r="P823" s="667"/>
      <c r="Q823" s="3517">
        <f t="shared" si="133"/>
        <v>0</v>
      </c>
      <c r="R823" s="3518">
        <f t="shared" si="134"/>
        <v>0</v>
      </c>
      <c r="S823" s="955">
        <f t="shared" si="125"/>
        <v>0</v>
      </c>
    </row>
    <row r="824" spans="1:19">
      <c r="A824" s="3520"/>
      <c r="B824" s="54"/>
      <c r="C824" s="3517">
        <f t="shared" si="126"/>
        <v>1</v>
      </c>
      <c r="D824" s="2806"/>
      <c r="E824" s="3517">
        <f t="shared" si="127"/>
        <v>1</v>
      </c>
      <c r="F824" s="667"/>
      <c r="G824" s="3517">
        <f t="shared" si="128"/>
        <v>1</v>
      </c>
      <c r="H824" s="667"/>
      <c r="I824" s="3517">
        <f t="shared" si="129"/>
        <v>1</v>
      </c>
      <c r="J824" s="667"/>
      <c r="K824" s="3517">
        <f t="shared" si="130"/>
        <v>1</v>
      </c>
      <c r="L824" s="667"/>
      <c r="M824" s="3517">
        <f t="shared" si="131"/>
        <v>1</v>
      </c>
      <c r="N824" s="667"/>
      <c r="O824" s="3517">
        <f t="shared" si="132"/>
        <v>1</v>
      </c>
      <c r="P824" s="667"/>
      <c r="Q824" s="3517">
        <f t="shared" si="133"/>
        <v>0</v>
      </c>
      <c r="R824" s="3518">
        <f t="shared" si="134"/>
        <v>0</v>
      </c>
      <c r="S824" s="955">
        <f t="shared" si="125"/>
        <v>0</v>
      </c>
    </row>
    <row r="825" spans="1:19">
      <c r="A825" s="3520"/>
      <c r="B825" s="54"/>
      <c r="C825" s="3517">
        <f t="shared" si="126"/>
        <v>1</v>
      </c>
      <c r="D825" s="2806"/>
      <c r="E825" s="3517">
        <f t="shared" si="127"/>
        <v>1</v>
      </c>
      <c r="F825" s="667"/>
      <c r="G825" s="3517">
        <f t="shared" si="128"/>
        <v>1</v>
      </c>
      <c r="H825" s="667"/>
      <c r="I825" s="3517">
        <f t="shared" si="129"/>
        <v>1</v>
      </c>
      <c r="J825" s="667"/>
      <c r="K825" s="3517">
        <f t="shared" si="130"/>
        <v>1</v>
      </c>
      <c r="L825" s="667"/>
      <c r="M825" s="3517">
        <f t="shared" si="131"/>
        <v>1</v>
      </c>
      <c r="N825" s="667"/>
      <c r="O825" s="3517">
        <f t="shared" si="132"/>
        <v>1</v>
      </c>
      <c r="P825" s="667"/>
      <c r="Q825" s="3517">
        <f t="shared" si="133"/>
        <v>0</v>
      </c>
      <c r="R825" s="3518">
        <f t="shared" si="134"/>
        <v>0</v>
      </c>
      <c r="S825" s="955">
        <f t="shared" si="125"/>
        <v>0</v>
      </c>
    </row>
    <row r="826" spans="1:19">
      <c r="A826" s="3520"/>
      <c r="B826" s="54"/>
      <c r="C826" s="3517">
        <f t="shared" si="126"/>
        <v>1</v>
      </c>
      <c r="D826" s="2806"/>
      <c r="E826" s="3517">
        <f t="shared" si="127"/>
        <v>1</v>
      </c>
      <c r="F826" s="667"/>
      <c r="G826" s="3517">
        <f t="shared" si="128"/>
        <v>1</v>
      </c>
      <c r="H826" s="667"/>
      <c r="I826" s="3517">
        <f t="shared" si="129"/>
        <v>1</v>
      </c>
      <c r="J826" s="667"/>
      <c r="K826" s="3517">
        <f t="shared" si="130"/>
        <v>1</v>
      </c>
      <c r="L826" s="667"/>
      <c r="M826" s="3517">
        <f t="shared" si="131"/>
        <v>1</v>
      </c>
      <c r="N826" s="667"/>
      <c r="O826" s="3517">
        <f t="shared" si="132"/>
        <v>1</v>
      </c>
      <c r="P826" s="667"/>
      <c r="Q826" s="3517">
        <f t="shared" si="133"/>
        <v>0</v>
      </c>
      <c r="R826" s="3518">
        <f t="shared" si="134"/>
        <v>0</v>
      </c>
      <c r="S826" s="955">
        <f t="shared" si="125"/>
        <v>0</v>
      </c>
    </row>
    <row r="827" spans="1:19">
      <c r="A827" s="3520"/>
      <c r="B827" s="54"/>
      <c r="C827" s="3517">
        <f t="shared" si="126"/>
        <v>1</v>
      </c>
      <c r="D827" s="2806"/>
      <c r="E827" s="3517">
        <f t="shared" si="127"/>
        <v>1</v>
      </c>
      <c r="F827" s="667"/>
      <c r="G827" s="3517">
        <f t="shared" si="128"/>
        <v>1</v>
      </c>
      <c r="H827" s="667"/>
      <c r="I827" s="3517">
        <f t="shared" si="129"/>
        <v>1</v>
      </c>
      <c r="J827" s="667"/>
      <c r="K827" s="3517">
        <f t="shared" si="130"/>
        <v>1</v>
      </c>
      <c r="L827" s="667"/>
      <c r="M827" s="3517">
        <f t="shared" si="131"/>
        <v>1</v>
      </c>
      <c r="N827" s="667"/>
      <c r="O827" s="3517">
        <f t="shared" si="132"/>
        <v>1</v>
      </c>
      <c r="P827" s="667"/>
      <c r="Q827" s="3517">
        <f t="shared" si="133"/>
        <v>0</v>
      </c>
      <c r="R827" s="3518">
        <f t="shared" si="134"/>
        <v>0</v>
      </c>
      <c r="S827" s="955">
        <f t="shared" si="125"/>
        <v>0</v>
      </c>
    </row>
    <row r="828" spans="1:19">
      <c r="A828" s="3520"/>
      <c r="B828" s="54"/>
      <c r="C828" s="3517">
        <f t="shared" si="126"/>
        <v>1</v>
      </c>
      <c r="D828" s="2806"/>
      <c r="E828" s="3517">
        <f t="shared" si="127"/>
        <v>1</v>
      </c>
      <c r="F828" s="667"/>
      <c r="G828" s="3517">
        <f t="shared" si="128"/>
        <v>1</v>
      </c>
      <c r="H828" s="667"/>
      <c r="I828" s="3517">
        <f t="shared" si="129"/>
        <v>1</v>
      </c>
      <c r="J828" s="667"/>
      <c r="K828" s="3517">
        <f t="shared" si="130"/>
        <v>1</v>
      </c>
      <c r="L828" s="667"/>
      <c r="M828" s="3517">
        <f t="shared" si="131"/>
        <v>1</v>
      </c>
      <c r="N828" s="667"/>
      <c r="O828" s="3517">
        <f t="shared" si="132"/>
        <v>1</v>
      </c>
      <c r="P828" s="667"/>
      <c r="Q828" s="3517">
        <f t="shared" si="133"/>
        <v>0</v>
      </c>
      <c r="R828" s="3518">
        <f t="shared" si="134"/>
        <v>0</v>
      </c>
      <c r="S828" s="955">
        <f t="shared" si="125"/>
        <v>0</v>
      </c>
    </row>
    <row r="829" spans="1:19">
      <c r="A829" s="3520"/>
      <c r="B829" s="54"/>
      <c r="C829" s="3517">
        <f t="shared" si="126"/>
        <v>1</v>
      </c>
      <c r="D829" s="2806"/>
      <c r="E829" s="3517">
        <f t="shared" si="127"/>
        <v>1</v>
      </c>
      <c r="F829" s="667"/>
      <c r="G829" s="3517">
        <f t="shared" si="128"/>
        <v>1</v>
      </c>
      <c r="H829" s="667"/>
      <c r="I829" s="3517">
        <f t="shared" si="129"/>
        <v>1</v>
      </c>
      <c r="J829" s="667"/>
      <c r="K829" s="3517">
        <f t="shared" si="130"/>
        <v>1</v>
      </c>
      <c r="L829" s="667"/>
      <c r="M829" s="3517">
        <f t="shared" si="131"/>
        <v>1</v>
      </c>
      <c r="N829" s="667"/>
      <c r="O829" s="3517">
        <f t="shared" si="132"/>
        <v>1</v>
      </c>
      <c r="P829" s="667"/>
      <c r="Q829" s="3517">
        <f t="shared" si="133"/>
        <v>0</v>
      </c>
      <c r="R829" s="3518">
        <f t="shared" si="134"/>
        <v>0</v>
      </c>
      <c r="S829" s="955">
        <f t="shared" si="125"/>
        <v>0</v>
      </c>
    </row>
    <row r="830" spans="1:19">
      <c r="A830" s="3520"/>
      <c r="B830" s="54"/>
      <c r="C830" s="3517">
        <f t="shared" si="126"/>
        <v>1</v>
      </c>
      <c r="D830" s="2806"/>
      <c r="E830" s="3517">
        <f t="shared" si="127"/>
        <v>1</v>
      </c>
      <c r="F830" s="667"/>
      <c r="G830" s="3517">
        <f t="shared" si="128"/>
        <v>1</v>
      </c>
      <c r="H830" s="667"/>
      <c r="I830" s="3517">
        <f t="shared" si="129"/>
        <v>1</v>
      </c>
      <c r="J830" s="667"/>
      <c r="K830" s="3517">
        <f t="shared" si="130"/>
        <v>1</v>
      </c>
      <c r="L830" s="667"/>
      <c r="M830" s="3517">
        <f t="shared" si="131"/>
        <v>1</v>
      </c>
      <c r="N830" s="667"/>
      <c r="O830" s="3517">
        <f t="shared" si="132"/>
        <v>1</v>
      </c>
      <c r="P830" s="667"/>
      <c r="Q830" s="3517">
        <f t="shared" si="133"/>
        <v>0</v>
      </c>
      <c r="R830" s="3518">
        <f t="shared" si="134"/>
        <v>0</v>
      </c>
      <c r="S830" s="955">
        <f t="shared" si="125"/>
        <v>0</v>
      </c>
    </row>
    <row r="831" spans="1:19">
      <c r="A831" s="3520"/>
      <c r="B831" s="54"/>
      <c r="C831" s="3517">
        <f t="shared" si="126"/>
        <v>1</v>
      </c>
      <c r="D831" s="2806"/>
      <c r="E831" s="3517">
        <f t="shared" si="127"/>
        <v>1</v>
      </c>
      <c r="F831" s="667"/>
      <c r="G831" s="3517">
        <f t="shared" si="128"/>
        <v>1</v>
      </c>
      <c r="H831" s="667"/>
      <c r="I831" s="3517">
        <f t="shared" si="129"/>
        <v>1</v>
      </c>
      <c r="J831" s="667"/>
      <c r="K831" s="3517">
        <f t="shared" si="130"/>
        <v>1</v>
      </c>
      <c r="L831" s="667"/>
      <c r="M831" s="3517">
        <f t="shared" si="131"/>
        <v>1</v>
      </c>
      <c r="N831" s="667"/>
      <c r="O831" s="3517">
        <f t="shared" si="132"/>
        <v>1</v>
      </c>
      <c r="P831" s="667"/>
      <c r="Q831" s="3517">
        <f t="shared" si="133"/>
        <v>0</v>
      </c>
      <c r="R831" s="3518">
        <f t="shared" si="134"/>
        <v>0</v>
      </c>
      <c r="S831" s="955">
        <f t="shared" si="125"/>
        <v>0</v>
      </c>
    </row>
    <row r="832" spans="1:19">
      <c r="A832" s="3520"/>
      <c r="B832" s="54"/>
      <c r="C832" s="3517">
        <f t="shared" si="126"/>
        <v>1</v>
      </c>
      <c r="D832" s="2806"/>
      <c r="E832" s="3517">
        <f t="shared" si="127"/>
        <v>1</v>
      </c>
      <c r="F832" s="667"/>
      <c r="G832" s="3517">
        <f t="shared" si="128"/>
        <v>1</v>
      </c>
      <c r="H832" s="667"/>
      <c r="I832" s="3517">
        <f t="shared" si="129"/>
        <v>1</v>
      </c>
      <c r="J832" s="667"/>
      <c r="K832" s="3517">
        <f t="shared" si="130"/>
        <v>1</v>
      </c>
      <c r="L832" s="667"/>
      <c r="M832" s="3517">
        <f t="shared" si="131"/>
        <v>1</v>
      </c>
      <c r="N832" s="667"/>
      <c r="O832" s="3517">
        <f t="shared" si="132"/>
        <v>1</v>
      </c>
      <c r="P832" s="667"/>
      <c r="Q832" s="3517">
        <f t="shared" si="133"/>
        <v>0</v>
      </c>
      <c r="R832" s="3518">
        <f t="shared" si="134"/>
        <v>0</v>
      </c>
      <c r="S832" s="955">
        <f t="shared" si="125"/>
        <v>0</v>
      </c>
    </row>
    <row r="833" spans="1:19">
      <c r="A833" s="3520"/>
      <c r="B833" s="54"/>
      <c r="C833" s="3517">
        <f t="shared" si="126"/>
        <v>1</v>
      </c>
      <c r="D833" s="2806"/>
      <c r="E833" s="3517">
        <f t="shared" si="127"/>
        <v>1</v>
      </c>
      <c r="F833" s="667"/>
      <c r="G833" s="3517">
        <f t="shared" si="128"/>
        <v>1</v>
      </c>
      <c r="H833" s="667"/>
      <c r="I833" s="3517">
        <f t="shared" si="129"/>
        <v>1</v>
      </c>
      <c r="J833" s="667"/>
      <c r="K833" s="3517">
        <f t="shared" si="130"/>
        <v>1</v>
      </c>
      <c r="L833" s="667"/>
      <c r="M833" s="3517">
        <f t="shared" si="131"/>
        <v>1</v>
      </c>
      <c r="N833" s="667"/>
      <c r="O833" s="3517">
        <f t="shared" si="132"/>
        <v>1</v>
      </c>
      <c r="P833" s="667"/>
      <c r="Q833" s="3517">
        <f t="shared" si="133"/>
        <v>0</v>
      </c>
      <c r="R833" s="3518">
        <f t="shared" si="134"/>
        <v>0</v>
      </c>
      <c r="S833" s="955">
        <f t="shared" si="125"/>
        <v>0</v>
      </c>
    </row>
    <row r="834" spans="1:19">
      <c r="A834" s="3520"/>
      <c r="B834" s="54"/>
      <c r="C834" s="3517">
        <f t="shared" si="126"/>
        <v>1</v>
      </c>
      <c r="D834" s="2806"/>
      <c r="E834" s="3517">
        <f t="shared" si="127"/>
        <v>1</v>
      </c>
      <c r="F834" s="667"/>
      <c r="G834" s="3517">
        <f t="shared" si="128"/>
        <v>1</v>
      </c>
      <c r="H834" s="667"/>
      <c r="I834" s="3517">
        <f t="shared" si="129"/>
        <v>1</v>
      </c>
      <c r="J834" s="667"/>
      <c r="K834" s="3517">
        <f t="shared" si="130"/>
        <v>1</v>
      </c>
      <c r="L834" s="667"/>
      <c r="M834" s="3517">
        <f t="shared" si="131"/>
        <v>1</v>
      </c>
      <c r="N834" s="667"/>
      <c r="O834" s="3517">
        <f t="shared" si="132"/>
        <v>1</v>
      </c>
      <c r="P834" s="667"/>
      <c r="Q834" s="3517">
        <f t="shared" si="133"/>
        <v>0</v>
      </c>
      <c r="R834" s="3518">
        <f t="shared" si="134"/>
        <v>0</v>
      </c>
      <c r="S834" s="955">
        <f t="shared" si="125"/>
        <v>0</v>
      </c>
    </row>
    <row r="835" spans="1:19">
      <c r="A835" s="3520"/>
      <c r="B835" s="54"/>
      <c r="C835" s="3517">
        <f t="shared" si="126"/>
        <v>1</v>
      </c>
      <c r="D835" s="2806"/>
      <c r="E835" s="3517">
        <f t="shared" si="127"/>
        <v>1</v>
      </c>
      <c r="F835" s="667"/>
      <c r="G835" s="3517">
        <f t="shared" si="128"/>
        <v>1</v>
      </c>
      <c r="H835" s="667"/>
      <c r="I835" s="3517">
        <f t="shared" si="129"/>
        <v>1</v>
      </c>
      <c r="J835" s="667"/>
      <c r="K835" s="3517">
        <f t="shared" si="130"/>
        <v>1</v>
      </c>
      <c r="L835" s="667"/>
      <c r="M835" s="3517">
        <f t="shared" si="131"/>
        <v>1</v>
      </c>
      <c r="N835" s="667"/>
      <c r="O835" s="3517">
        <f t="shared" si="132"/>
        <v>1</v>
      </c>
      <c r="P835" s="667"/>
      <c r="Q835" s="3517">
        <f t="shared" si="133"/>
        <v>0</v>
      </c>
      <c r="R835" s="3518">
        <f t="shared" si="134"/>
        <v>0</v>
      </c>
      <c r="S835" s="955">
        <f t="shared" si="125"/>
        <v>0</v>
      </c>
    </row>
    <row r="836" spans="1:19">
      <c r="A836" s="3520"/>
      <c r="B836" s="54"/>
      <c r="C836" s="3517">
        <f t="shared" si="126"/>
        <v>1</v>
      </c>
      <c r="D836" s="2806"/>
      <c r="E836" s="3517">
        <f t="shared" si="127"/>
        <v>1</v>
      </c>
      <c r="F836" s="667"/>
      <c r="G836" s="3517">
        <f t="shared" si="128"/>
        <v>1</v>
      </c>
      <c r="H836" s="667"/>
      <c r="I836" s="3517">
        <f t="shared" si="129"/>
        <v>1</v>
      </c>
      <c r="J836" s="667"/>
      <c r="K836" s="3517">
        <f t="shared" si="130"/>
        <v>1</v>
      </c>
      <c r="L836" s="667"/>
      <c r="M836" s="3517">
        <f t="shared" si="131"/>
        <v>1</v>
      </c>
      <c r="N836" s="667"/>
      <c r="O836" s="3517">
        <f t="shared" si="132"/>
        <v>1</v>
      </c>
      <c r="P836" s="667"/>
      <c r="Q836" s="3517">
        <f t="shared" si="133"/>
        <v>0</v>
      </c>
      <c r="R836" s="3518">
        <f t="shared" si="134"/>
        <v>0</v>
      </c>
      <c r="S836" s="955">
        <f t="shared" si="125"/>
        <v>0</v>
      </c>
    </row>
    <row r="837" spans="1:19">
      <c r="A837" s="3520"/>
      <c r="B837" s="54"/>
      <c r="C837" s="3517">
        <f t="shared" si="126"/>
        <v>1</v>
      </c>
      <c r="D837" s="2806"/>
      <c r="E837" s="3517">
        <f t="shared" si="127"/>
        <v>1</v>
      </c>
      <c r="F837" s="667"/>
      <c r="G837" s="3517">
        <f t="shared" si="128"/>
        <v>1</v>
      </c>
      <c r="H837" s="667"/>
      <c r="I837" s="3517">
        <f t="shared" si="129"/>
        <v>1</v>
      </c>
      <c r="J837" s="667"/>
      <c r="K837" s="3517">
        <f t="shared" si="130"/>
        <v>1</v>
      </c>
      <c r="L837" s="667"/>
      <c r="M837" s="3517">
        <f t="shared" si="131"/>
        <v>1</v>
      </c>
      <c r="N837" s="667"/>
      <c r="O837" s="3517">
        <f t="shared" si="132"/>
        <v>1</v>
      </c>
      <c r="P837" s="667"/>
      <c r="Q837" s="3517">
        <f t="shared" si="133"/>
        <v>0</v>
      </c>
      <c r="R837" s="3518">
        <f t="shared" si="134"/>
        <v>0</v>
      </c>
      <c r="S837" s="955">
        <f t="shared" si="125"/>
        <v>0</v>
      </c>
    </row>
    <row r="838" spans="1:19">
      <c r="A838" s="3520"/>
      <c r="B838" s="54"/>
      <c r="C838" s="3517">
        <f t="shared" si="126"/>
        <v>1</v>
      </c>
      <c r="D838" s="2806"/>
      <c r="E838" s="3517">
        <f t="shared" si="127"/>
        <v>1</v>
      </c>
      <c r="F838" s="667"/>
      <c r="G838" s="3517">
        <f t="shared" si="128"/>
        <v>1</v>
      </c>
      <c r="H838" s="667"/>
      <c r="I838" s="3517">
        <f t="shared" si="129"/>
        <v>1</v>
      </c>
      <c r="J838" s="667"/>
      <c r="K838" s="3517">
        <f t="shared" si="130"/>
        <v>1</v>
      </c>
      <c r="L838" s="667"/>
      <c r="M838" s="3517">
        <f t="shared" si="131"/>
        <v>1</v>
      </c>
      <c r="N838" s="667"/>
      <c r="O838" s="3517">
        <f t="shared" si="132"/>
        <v>1</v>
      </c>
      <c r="P838" s="667"/>
      <c r="Q838" s="3517">
        <f t="shared" si="133"/>
        <v>0</v>
      </c>
      <c r="R838" s="3518">
        <f t="shared" si="134"/>
        <v>0</v>
      </c>
      <c r="S838" s="955">
        <f t="shared" si="125"/>
        <v>0</v>
      </c>
    </row>
    <row r="839" spans="1:19">
      <c r="A839" s="3520"/>
      <c r="B839" s="54"/>
      <c r="C839" s="3517">
        <f t="shared" si="126"/>
        <v>1</v>
      </c>
      <c r="D839" s="2806"/>
      <c r="E839" s="3517">
        <f t="shared" si="127"/>
        <v>1</v>
      </c>
      <c r="F839" s="667"/>
      <c r="G839" s="3517">
        <f t="shared" si="128"/>
        <v>1</v>
      </c>
      <c r="H839" s="667"/>
      <c r="I839" s="3517">
        <f t="shared" si="129"/>
        <v>1</v>
      </c>
      <c r="J839" s="667"/>
      <c r="K839" s="3517">
        <f t="shared" si="130"/>
        <v>1</v>
      </c>
      <c r="L839" s="667"/>
      <c r="M839" s="3517">
        <f t="shared" si="131"/>
        <v>1</v>
      </c>
      <c r="N839" s="667"/>
      <c r="O839" s="3517">
        <f t="shared" si="132"/>
        <v>1</v>
      </c>
      <c r="P839" s="667"/>
      <c r="Q839" s="3517">
        <f t="shared" si="133"/>
        <v>0</v>
      </c>
      <c r="R839" s="3518">
        <f t="shared" si="134"/>
        <v>0</v>
      </c>
      <c r="S839" s="955">
        <f t="shared" si="125"/>
        <v>0</v>
      </c>
    </row>
    <row r="840" spans="1:19">
      <c r="A840" s="3520"/>
      <c r="B840" s="54"/>
      <c r="C840" s="3517">
        <f t="shared" si="126"/>
        <v>1</v>
      </c>
      <c r="D840" s="2806"/>
      <c r="E840" s="3517">
        <f t="shared" si="127"/>
        <v>1</v>
      </c>
      <c r="F840" s="667"/>
      <c r="G840" s="3517">
        <f t="shared" si="128"/>
        <v>1</v>
      </c>
      <c r="H840" s="667"/>
      <c r="I840" s="3517">
        <f t="shared" si="129"/>
        <v>1</v>
      </c>
      <c r="J840" s="667"/>
      <c r="K840" s="3517">
        <f t="shared" si="130"/>
        <v>1</v>
      </c>
      <c r="L840" s="667"/>
      <c r="M840" s="3517">
        <f t="shared" si="131"/>
        <v>1</v>
      </c>
      <c r="N840" s="667"/>
      <c r="O840" s="3517">
        <f t="shared" si="132"/>
        <v>1</v>
      </c>
      <c r="P840" s="667"/>
      <c r="Q840" s="3517">
        <f t="shared" si="133"/>
        <v>0</v>
      </c>
      <c r="R840" s="3518">
        <f t="shared" si="134"/>
        <v>0</v>
      </c>
      <c r="S840" s="955">
        <f t="shared" si="125"/>
        <v>0</v>
      </c>
    </row>
    <row r="841" spans="1:19">
      <c r="A841" s="3520"/>
      <c r="B841" s="54"/>
      <c r="C841" s="3517">
        <f t="shared" si="126"/>
        <v>1</v>
      </c>
      <c r="D841" s="2806"/>
      <c r="E841" s="3517">
        <f t="shared" si="127"/>
        <v>1</v>
      </c>
      <c r="F841" s="667"/>
      <c r="G841" s="3517">
        <f t="shared" si="128"/>
        <v>1</v>
      </c>
      <c r="H841" s="667"/>
      <c r="I841" s="3517">
        <f t="shared" si="129"/>
        <v>1</v>
      </c>
      <c r="J841" s="667"/>
      <c r="K841" s="3517">
        <f t="shared" si="130"/>
        <v>1</v>
      </c>
      <c r="L841" s="667"/>
      <c r="M841" s="3517">
        <f t="shared" si="131"/>
        <v>1</v>
      </c>
      <c r="N841" s="667"/>
      <c r="O841" s="3517">
        <f t="shared" si="132"/>
        <v>1</v>
      </c>
      <c r="P841" s="667"/>
      <c r="Q841" s="3517">
        <f t="shared" si="133"/>
        <v>0</v>
      </c>
      <c r="R841" s="3518">
        <f t="shared" si="134"/>
        <v>0</v>
      </c>
      <c r="S841" s="955">
        <f t="shared" si="125"/>
        <v>0</v>
      </c>
    </row>
    <row r="842" spans="1:19">
      <c r="A842" s="3520"/>
      <c r="B842" s="54"/>
      <c r="C842" s="3517">
        <f t="shared" si="126"/>
        <v>1</v>
      </c>
      <c r="D842" s="2806"/>
      <c r="E842" s="3517">
        <f t="shared" si="127"/>
        <v>1</v>
      </c>
      <c r="F842" s="667"/>
      <c r="G842" s="3517">
        <f t="shared" si="128"/>
        <v>1</v>
      </c>
      <c r="H842" s="667"/>
      <c r="I842" s="3517">
        <f t="shared" si="129"/>
        <v>1</v>
      </c>
      <c r="J842" s="667"/>
      <c r="K842" s="3517">
        <f t="shared" si="130"/>
        <v>1</v>
      </c>
      <c r="L842" s="667"/>
      <c r="M842" s="3517">
        <f t="shared" si="131"/>
        <v>1</v>
      </c>
      <c r="N842" s="667"/>
      <c r="O842" s="3517">
        <f t="shared" si="132"/>
        <v>1</v>
      </c>
      <c r="P842" s="667"/>
      <c r="Q842" s="3517">
        <f t="shared" si="133"/>
        <v>0</v>
      </c>
      <c r="R842" s="3518">
        <f t="shared" si="134"/>
        <v>0</v>
      </c>
      <c r="S842" s="955">
        <f t="shared" si="125"/>
        <v>0</v>
      </c>
    </row>
    <row r="843" spans="1:19">
      <c r="A843" s="3520"/>
      <c r="B843" s="54"/>
      <c r="C843" s="3517">
        <f t="shared" si="126"/>
        <v>1</v>
      </c>
      <c r="D843" s="2806"/>
      <c r="E843" s="3517">
        <f t="shared" si="127"/>
        <v>1</v>
      </c>
      <c r="F843" s="667"/>
      <c r="G843" s="3517">
        <f t="shared" si="128"/>
        <v>1</v>
      </c>
      <c r="H843" s="667"/>
      <c r="I843" s="3517">
        <f t="shared" si="129"/>
        <v>1</v>
      </c>
      <c r="J843" s="667"/>
      <c r="K843" s="3517">
        <f t="shared" si="130"/>
        <v>1</v>
      </c>
      <c r="L843" s="667"/>
      <c r="M843" s="3517">
        <f t="shared" si="131"/>
        <v>1</v>
      </c>
      <c r="N843" s="667"/>
      <c r="O843" s="3517">
        <f t="shared" si="132"/>
        <v>1</v>
      </c>
      <c r="P843" s="667"/>
      <c r="Q843" s="3517">
        <f t="shared" si="133"/>
        <v>0</v>
      </c>
      <c r="R843" s="3518">
        <f t="shared" si="134"/>
        <v>0</v>
      </c>
      <c r="S843" s="955">
        <f t="shared" si="125"/>
        <v>0</v>
      </c>
    </row>
    <row r="844" spans="1:19">
      <c r="A844" s="3520"/>
      <c r="B844" s="54"/>
      <c r="C844" s="3517">
        <f t="shared" si="126"/>
        <v>1</v>
      </c>
      <c r="D844" s="2806"/>
      <c r="E844" s="3517">
        <f t="shared" si="127"/>
        <v>1</v>
      </c>
      <c r="F844" s="667"/>
      <c r="G844" s="3517">
        <f t="shared" si="128"/>
        <v>1</v>
      </c>
      <c r="H844" s="667"/>
      <c r="I844" s="3517">
        <f t="shared" si="129"/>
        <v>1</v>
      </c>
      <c r="J844" s="667"/>
      <c r="K844" s="3517">
        <f t="shared" si="130"/>
        <v>1</v>
      </c>
      <c r="L844" s="667"/>
      <c r="M844" s="3517">
        <f t="shared" si="131"/>
        <v>1</v>
      </c>
      <c r="N844" s="667"/>
      <c r="O844" s="3517">
        <f t="shared" si="132"/>
        <v>1</v>
      </c>
      <c r="P844" s="667"/>
      <c r="Q844" s="3517">
        <f t="shared" si="133"/>
        <v>0</v>
      </c>
      <c r="R844" s="3518">
        <f t="shared" si="134"/>
        <v>0</v>
      </c>
      <c r="S844" s="955">
        <f t="shared" si="125"/>
        <v>0</v>
      </c>
    </row>
    <row r="845" spans="1:19">
      <c r="A845" s="3520"/>
      <c r="B845" s="54"/>
      <c r="C845" s="3517">
        <f t="shared" si="126"/>
        <v>1</v>
      </c>
      <c r="D845" s="2806"/>
      <c r="E845" s="3517">
        <f t="shared" si="127"/>
        <v>1</v>
      </c>
      <c r="F845" s="667"/>
      <c r="G845" s="3517">
        <f t="shared" si="128"/>
        <v>1</v>
      </c>
      <c r="H845" s="667"/>
      <c r="I845" s="3517">
        <f t="shared" si="129"/>
        <v>1</v>
      </c>
      <c r="J845" s="667"/>
      <c r="K845" s="3517">
        <f t="shared" si="130"/>
        <v>1</v>
      </c>
      <c r="L845" s="667"/>
      <c r="M845" s="3517">
        <f t="shared" si="131"/>
        <v>1</v>
      </c>
      <c r="N845" s="667"/>
      <c r="O845" s="3517">
        <f t="shared" si="132"/>
        <v>1</v>
      </c>
      <c r="P845" s="667"/>
      <c r="Q845" s="3517">
        <f t="shared" si="133"/>
        <v>0</v>
      </c>
      <c r="R845" s="3518">
        <f t="shared" si="134"/>
        <v>0</v>
      </c>
      <c r="S845" s="955">
        <f t="shared" si="125"/>
        <v>0</v>
      </c>
    </row>
    <row r="846" spans="1:19">
      <c r="A846" s="3520"/>
      <c r="B846" s="54"/>
      <c r="C846" s="3517">
        <f t="shared" si="126"/>
        <v>1</v>
      </c>
      <c r="D846" s="2806"/>
      <c r="E846" s="3517">
        <f t="shared" si="127"/>
        <v>1</v>
      </c>
      <c r="F846" s="667"/>
      <c r="G846" s="3517">
        <f t="shared" si="128"/>
        <v>1</v>
      </c>
      <c r="H846" s="667"/>
      <c r="I846" s="3517">
        <f t="shared" si="129"/>
        <v>1</v>
      </c>
      <c r="J846" s="667"/>
      <c r="K846" s="3517">
        <f t="shared" si="130"/>
        <v>1</v>
      </c>
      <c r="L846" s="667"/>
      <c r="M846" s="3517">
        <f t="shared" si="131"/>
        <v>1</v>
      </c>
      <c r="N846" s="667"/>
      <c r="O846" s="3517">
        <f t="shared" si="132"/>
        <v>1</v>
      </c>
      <c r="P846" s="667"/>
      <c r="Q846" s="3517">
        <f t="shared" si="133"/>
        <v>0</v>
      </c>
      <c r="R846" s="3518">
        <f t="shared" si="134"/>
        <v>0</v>
      </c>
      <c r="S846" s="955">
        <f t="shared" si="125"/>
        <v>0</v>
      </c>
    </row>
    <row r="847" spans="1:19">
      <c r="A847" s="3520"/>
      <c r="B847" s="54"/>
      <c r="C847" s="3517">
        <f t="shared" si="126"/>
        <v>1</v>
      </c>
      <c r="D847" s="2806"/>
      <c r="E847" s="3517">
        <f t="shared" si="127"/>
        <v>1</v>
      </c>
      <c r="F847" s="667"/>
      <c r="G847" s="3517">
        <f t="shared" si="128"/>
        <v>1</v>
      </c>
      <c r="H847" s="667"/>
      <c r="I847" s="3517">
        <f t="shared" si="129"/>
        <v>1</v>
      </c>
      <c r="J847" s="667"/>
      <c r="K847" s="3517">
        <f t="shared" si="130"/>
        <v>1</v>
      </c>
      <c r="L847" s="667"/>
      <c r="M847" s="3517">
        <f t="shared" si="131"/>
        <v>1</v>
      </c>
      <c r="N847" s="667"/>
      <c r="O847" s="3517">
        <f t="shared" si="132"/>
        <v>1</v>
      </c>
      <c r="P847" s="667"/>
      <c r="Q847" s="3517">
        <f t="shared" si="133"/>
        <v>0</v>
      </c>
      <c r="R847" s="3518">
        <f t="shared" si="134"/>
        <v>0</v>
      </c>
      <c r="S847" s="955">
        <f t="shared" si="125"/>
        <v>0</v>
      </c>
    </row>
    <row r="848" spans="1:19">
      <c r="A848" s="3520"/>
      <c r="B848" s="54"/>
      <c r="C848" s="3517">
        <f t="shared" si="126"/>
        <v>1</v>
      </c>
      <c r="D848" s="2806"/>
      <c r="E848" s="3517">
        <f t="shared" si="127"/>
        <v>1</v>
      </c>
      <c r="F848" s="667"/>
      <c r="G848" s="3517">
        <f t="shared" si="128"/>
        <v>1</v>
      </c>
      <c r="H848" s="667"/>
      <c r="I848" s="3517">
        <f t="shared" si="129"/>
        <v>1</v>
      </c>
      <c r="J848" s="667"/>
      <c r="K848" s="3517">
        <f t="shared" si="130"/>
        <v>1</v>
      </c>
      <c r="L848" s="667"/>
      <c r="M848" s="3517">
        <f t="shared" si="131"/>
        <v>1</v>
      </c>
      <c r="N848" s="667"/>
      <c r="O848" s="3517">
        <f t="shared" si="132"/>
        <v>1</v>
      </c>
      <c r="P848" s="667"/>
      <c r="Q848" s="3517">
        <f t="shared" si="133"/>
        <v>0</v>
      </c>
      <c r="R848" s="3518">
        <f t="shared" si="134"/>
        <v>0</v>
      </c>
      <c r="S848" s="955">
        <f t="shared" si="125"/>
        <v>0</v>
      </c>
    </row>
    <row r="849" spans="1:19">
      <c r="A849" s="3520"/>
      <c r="B849" s="54"/>
      <c r="C849" s="3517">
        <f t="shared" si="126"/>
        <v>1</v>
      </c>
      <c r="D849" s="2806"/>
      <c r="E849" s="3517">
        <f t="shared" si="127"/>
        <v>1</v>
      </c>
      <c r="F849" s="667"/>
      <c r="G849" s="3517">
        <f t="shared" si="128"/>
        <v>1</v>
      </c>
      <c r="H849" s="667"/>
      <c r="I849" s="3517">
        <f t="shared" si="129"/>
        <v>1</v>
      </c>
      <c r="J849" s="667"/>
      <c r="K849" s="3517">
        <f t="shared" si="130"/>
        <v>1</v>
      </c>
      <c r="L849" s="667"/>
      <c r="M849" s="3517">
        <f t="shared" si="131"/>
        <v>1</v>
      </c>
      <c r="N849" s="667"/>
      <c r="O849" s="3517">
        <f t="shared" si="132"/>
        <v>1</v>
      </c>
      <c r="P849" s="667"/>
      <c r="Q849" s="3517">
        <f t="shared" si="133"/>
        <v>0</v>
      </c>
      <c r="R849" s="3518">
        <f t="shared" si="134"/>
        <v>0</v>
      </c>
      <c r="S849" s="955">
        <f t="shared" si="125"/>
        <v>0</v>
      </c>
    </row>
    <row r="850" spans="1:19">
      <c r="A850" s="3520"/>
      <c r="B850" s="54"/>
      <c r="C850" s="3517">
        <f t="shared" si="126"/>
        <v>1</v>
      </c>
      <c r="D850" s="2806"/>
      <c r="E850" s="3517">
        <f t="shared" si="127"/>
        <v>1</v>
      </c>
      <c r="F850" s="667"/>
      <c r="G850" s="3517">
        <f t="shared" si="128"/>
        <v>1</v>
      </c>
      <c r="H850" s="667"/>
      <c r="I850" s="3517">
        <f t="shared" si="129"/>
        <v>1</v>
      </c>
      <c r="J850" s="667"/>
      <c r="K850" s="3517">
        <f t="shared" si="130"/>
        <v>1</v>
      </c>
      <c r="L850" s="667"/>
      <c r="M850" s="3517">
        <f t="shared" si="131"/>
        <v>1</v>
      </c>
      <c r="N850" s="667"/>
      <c r="O850" s="3517">
        <f t="shared" si="132"/>
        <v>1</v>
      </c>
      <c r="P850" s="667"/>
      <c r="Q850" s="3517">
        <f t="shared" si="133"/>
        <v>0</v>
      </c>
      <c r="R850" s="3518">
        <f t="shared" si="134"/>
        <v>0</v>
      </c>
      <c r="S850" s="955">
        <f t="shared" si="125"/>
        <v>0</v>
      </c>
    </row>
    <row r="851" spans="1:19">
      <c r="A851" s="3520"/>
      <c r="B851" s="54"/>
      <c r="C851" s="3517">
        <f t="shared" si="126"/>
        <v>1</v>
      </c>
      <c r="D851" s="2806"/>
      <c r="E851" s="3517">
        <f t="shared" si="127"/>
        <v>1</v>
      </c>
      <c r="F851" s="667"/>
      <c r="G851" s="3517">
        <f t="shared" si="128"/>
        <v>1</v>
      </c>
      <c r="H851" s="667"/>
      <c r="I851" s="3517">
        <f t="shared" si="129"/>
        <v>1</v>
      </c>
      <c r="J851" s="667"/>
      <c r="K851" s="3517">
        <f t="shared" si="130"/>
        <v>1</v>
      </c>
      <c r="L851" s="667"/>
      <c r="M851" s="3517">
        <f t="shared" si="131"/>
        <v>1</v>
      </c>
      <c r="N851" s="667"/>
      <c r="O851" s="3517">
        <f t="shared" si="132"/>
        <v>1</v>
      </c>
      <c r="P851" s="667"/>
      <c r="Q851" s="3517">
        <f t="shared" si="133"/>
        <v>0</v>
      </c>
      <c r="R851" s="3518">
        <f t="shared" si="134"/>
        <v>0</v>
      </c>
      <c r="S851" s="955">
        <f t="shared" si="125"/>
        <v>0</v>
      </c>
    </row>
    <row r="852" spans="1:19">
      <c r="A852" s="3520"/>
      <c r="B852" s="54"/>
      <c r="C852" s="3517">
        <f t="shared" si="126"/>
        <v>1</v>
      </c>
      <c r="D852" s="2806"/>
      <c r="E852" s="3517">
        <f t="shared" si="127"/>
        <v>1</v>
      </c>
      <c r="F852" s="667"/>
      <c r="G852" s="3517">
        <f t="shared" si="128"/>
        <v>1</v>
      </c>
      <c r="H852" s="667"/>
      <c r="I852" s="3517">
        <f t="shared" si="129"/>
        <v>1</v>
      </c>
      <c r="J852" s="667"/>
      <c r="K852" s="3517">
        <f t="shared" si="130"/>
        <v>1</v>
      </c>
      <c r="L852" s="667"/>
      <c r="M852" s="3517">
        <f t="shared" si="131"/>
        <v>1</v>
      </c>
      <c r="N852" s="667"/>
      <c r="O852" s="3517">
        <f t="shared" si="132"/>
        <v>1</v>
      </c>
      <c r="P852" s="667"/>
      <c r="Q852" s="3517">
        <f t="shared" si="133"/>
        <v>0</v>
      </c>
      <c r="R852" s="3518">
        <f t="shared" si="134"/>
        <v>0</v>
      </c>
      <c r="S852" s="955">
        <f t="shared" si="125"/>
        <v>0</v>
      </c>
    </row>
    <row r="853" spans="1:19">
      <c r="A853" s="3520"/>
      <c r="B853" s="54"/>
      <c r="C853" s="3517">
        <f t="shared" si="126"/>
        <v>1</v>
      </c>
      <c r="D853" s="2806"/>
      <c r="E853" s="3517">
        <f t="shared" si="127"/>
        <v>1</v>
      </c>
      <c r="F853" s="667"/>
      <c r="G853" s="3517">
        <f t="shared" si="128"/>
        <v>1</v>
      </c>
      <c r="H853" s="667"/>
      <c r="I853" s="3517">
        <f t="shared" si="129"/>
        <v>1</v>
      </c>
      <c r="J853" s="667"/>
      <c r="K853" s="3517">
        <f t="shared" si="130"/>
        <v>1</v>
      </c>
      <c r="L853" s="667"/>
      <c r="M853" s="3517">
        <f t="shared" si="131"/>
        <v>1</v>
      </c>
      <c r="N853" s="667"/>
      <c r="O853" s="3517">
        <f t="shared" si="132"/>
        <v>1</v>
      </c>
      <c r="P853" s="667"/>
      <c r="Q853" s="3517">
        <f t="shared" si="133"/>
        <v>0</v>
      </c>
      <c r="R853" s="3518">
        <f t="shared" si="134"/>
        <v>0</v>
      </c>
      <c r="S853" s="955">
        <f t="shared" si="125"/>
        <v>0</v>
      </c>
    </row>
    <row r="854" spans="1:19">
      <c r="A854" s="3520"/>
      <c r="B854" s="54"/>
      <c r="C854" s="3517">
        <f t="shared" si="126"/>
        <v>1</v>
      </c>
      <c r="D854" s="2806"/>
      <c r="E854" s="3517">
        <f t="shared" si="127"/>
        <v>1</v>
      </c>
      <c r="F854" s="667"/>
      <c r="G854" s="3517">
        <f t="shared" si="128"/>
        <v>1</v>
      </c>
      <c r="H854" s="667"/>
      <c r="I854" s="3517">
        <f t="shared" si="129"/>
        <v>1</v>
      </c>
      <c r="J854" s="667"/>
      <c r="K854" s="3517">
        <f t="shared" si="130"/>
        <v>1</v>
      </c>
      <c r="L854" s="667"/>
      <c r="M854" s="3517">
        <f t="shared" si="131"/>
        <v>1</v>
      </c>
      <c r="N854" s="667"/>
      <c r="O854" s="3517">
        <f t="shared" si="132"/>
        <v>1</v>
      </c>
      <c r="P854" s="667"/>
      <c r="Q854" s="3517">
        <f t="shared" si="133"/>
        <v>0</v>
      </c>
      <c r="R854" s="3518">
        <f t="shared" si="134"/>
        <v>0</v>
      </c>
      <c r="S854" s="955">
        <f t="shared" si="125"/>
        <v>0</v>
      </c>
    </row>
    <row r="855" spans="1:19">
      <c r="A855" s="3520"/>
      <c r="B855" s="54"/>
      <c r="C855" s="3517">
        <f t="shared" si="126"/>
        <v>1</v>
      </c>
      <c r="D855" s="2806"/>
      <c r="E855" s="3517">
        <f t="shared" si="127"/>
        <v>1</v>
      </c>
      <c r="F855" s="667"/>
      <c r="G855" s="3517">
        <f t="shared" si="128"/>
        <v>1</v>
      </c>
      <c r="H855" s="667"/>
      <c r="I855" s="3517">
        <f t="shared" si="129"/>
        <v>1</v>
      </c>
      <c r="J855" s="667"/>
      <c r="K855" s="3517">
        <f t="shared" si="130"/>
        <v>1</v>
      </c>
      <c r="L855" s="667"/>
      <c r="M855" s="3517">
        <f t="shared" si="131"/>
        <v>1</v>
      </c>
      <c r="N855" s="667"/>
      <c r="O855" s="3517">
        <f t="shared" si="132"/>
        <v>1</v>
      </c>
      <c r="P855" s="667"/>
      <c r="Q855" s="3517">
        <f t="shared" si="133"/>
        <v>0</v>
      </c>
      <c r="R855" s="3518">
        <f t="shared" si="134"/>
        <v>0</v>
      </c>
      <c r="S855" s="955">
        <f t="shared" si="125"/>
        <v>0</v>
      </c>
    </row>
    <row r="856" spans="1:19">
      <c r="A856" s="3520"/>
      <c r="B856" s="54"/>
      <c r="C856" s="3517">
        <f t="shared" si="126"/>
        <v>1</v>
      </c>
      <c r="D856" s="2806"/>
      <c r="E856" s="3517">
        <f t="shared" si="127"/>
        <v>1</v>
      </c>
      <c r="F856" s="667"/>
      <c r="G856" s="3517">
        <f t="shared" si="128"/>
        <v>1</v>
      </c>
      <c r="H856" s="667"/>
      <c r="I856" s="3517">
        <f t="shared" si="129"/>
        <v>1</v>
      </c>
      <c r="J856" s="667"/>
      <c r="K856" s="3517">
        <f t="shared" si="130"/>
        <v>1</v>
      </c>
      <c r="L856" s="667"/>
      <c r="M856" s="3517">
        <f t="shared" si="131"/>
        <v>1</v>
      </c>
      <c r="N856" s="667"/>
      <c r="O856" s="3517">
        <f t="shared" si="132"/>
        <v>1</v>
      </c>
      <c r="P856" s="667"/>
      <c r="Q856" s="3517">
        <f t="shared" si="133"/>
        <v>0</v>
      </c>
      <c r="R856" s="3518">
        <f t="shared" si="134"/>
        <v>0</v>
      </c>
      <c r="S856" s="955">
        <f t="shared" ref="S856:S919" si="135">ROUND(R856*B856/10000,0)</f>
        <v>0</v>
      </c>
    </row>
    <row r="857" spans="1:19">
      <c r="A857" s="3520"/>
      <c r="B857" s="54"/>
      <c r="C857" s="3517">
        <f t="shared" si="126"/>
        <v>1</v>
      </c>
      <c r="D857" s="2806"/>
      <c r="E857" s="3517">
        <f t="shared" si="127"/>
        <v>1</v>
      </c>
      <c r="F857" s="667"/>
      <c r="G857" s="3517">
        <f t="shared" si="128"/>
        <v>1</v>
      </c>
      <c r="H857" s="667"/>
      <c r="I857" s="3517">
        <f t="shared" si="129"/>
        <v>1</v>
      </c>
      <c r="J857" s="667"/>
      <c r="K857" s="3517">
        <f t="shared" si="130"/>
        <v>1</v>
      </c>
      <c r="L857" s="667"/>
      <c r="M857" s="3517">
        <f t="shared" si="131"/>
        <v>1</v>
      </c>
      <c r="N857" s="667"/>
      <c r="O857" s="3517">
        <f t="shared" si="132"/>
        <v>1</v>
      </c>
      <c r="P857" s="667"/>
      <c r="Q857" s="3517">
        <f t="shared" si="133"/>
        <v>0</v>
      </c>
      <c r="R857" s="3518">
        <f t="shared" si="134"/>
        <v>0</v>
      </c>
      <c r="S857" s="955">
        <f t="shared" si="135"/>
        <v>0</v>
      </c>
    </row>
    <row r="858" spans="1:19">
      <c r="A858" s="3520"/>
      <c r="B858" s="54"/>
      <c r="C858" s="3517">
        <f t="shared" ref="C858:C921" si="136">IF(B858="",1,(LOOKUP(B858,$3:$3,$4:$4)-LOOKUP($B$24,$3:$3,$4:$4)+100)/100)</f>
        <v>1</v>
      </c>
      <c r="D858" s="2806"/>
      <c r="E858" s="3517">
        <f t="shared" ref="E858:E921" si="137">(SUMIF($5:$5,D858,$6:$6)-SUMIF($5:$5,$D$24,$6:$6)+100)/100</f>
        <v>1</v>
      </c>
      <c r="F858" s="667"/>
      <c r="G858" s="3517">
        <f t="shared" ref="G858:G921" si="138">(SUMIF($7:$7,F858,$8:$8)-SUMIF($7:$7,$F$24,$8:$8)+100)/100</f>
        <v>1</v>
      </c>
      <c r="H858" s="667"/>
      <c r="I858" s="3517">
        <f t="shared" ref="I858:I921" si="139">(SUMIF($9:$9,H858,$10:$10)-SUMIF($9:$9,$H$24,$10:$10)+100)/100</f>
        <v>1</v>
      </c>
      <c r="J858" s="667"/>
      <c r="K858" s="3517">
        <f t="shared" ref="K858:K921" si="140">(SUMIF($11:$11,J858,$12:$12)-SUMIF($11:$11,$J$24,$12:$12)+100)/100</f>
        <v>1</v>
      </c>
      <c r="L858" s="667"/>
      <c r="M858" s="3517">
        <f t="shared" ref="M858:M921" si="141">(SUMIF($13:$13,L858,$14:$14)-SUMIF($13:$13,$L$24,$14:$14)+100)/100</f>
        <v>1</v>
      </c>
      <c r="N858" s="667"/>
      <c r="O858" s="3517">
        <f t="shared" ref="O858:O921" si="142">(SUMIF($15:$15,N858,$16:$16)-SUMIF($15:$15,$N$24,$16:$16)+100)/100</f>
        <v>1</v>
      </c>
      <c r="P858" s="667"/>
      <c r="Q858" s="3517">
        <f t="shared" ref="Q858:Q921" si="143">(SUMIF($17:$17,P858,$18:$18)-SUMIF($17:$17,$P$24,$18:$18)+100)/100</f>
        <v>0</v>
      </c>
      <c r="R858" s="3518">
        <f t="shared" ref="R858:R921" si="144">IF(B858="",0,ROUND($R$24*C858*E858*G858*I858*K858*M858*O858*Q858,0))</f>
        <v>0</v>
      </c>
      <c r="S858" s="955">
        <f t="shared" si="135"/>
        <v>0</v>
      </c>
    </row>
    <row r="859" spans="1:19">
      <c r="A859" s="3520"/>
      <c r="B859" s="54"/>
      <c r="C859" s="3517">
        <f t="shared" si="136"/>
        <v>1</v>
      </c>
      <c r="D859" s="2806"/>
      <c r="E859" s="3517">
        <f t="shared" si="137"/>
        <v>1</v>
      </c>
      <c r="F859" s="667"/>
      <c r="G859" s="3517">
        <f t="shared" si="138"/>
        <v>1</v>
      </c>
      <c r="H859" s="667"/>
      <c r="I859" s="3517">
        <f t="shared" si="139"/>
        <v>1</v>
      </c>
      <c r="J859" s="667"/>
      <c r="K859" s="3517">
        <f t="shared" si="140"/>
        <v>1</v>
      </c>
      <c r="L859" s="667"/>
      <c r="M859" s="3517">
        <f t="shared" si="141"/>
        <v>1</v>
      </c>
      <c r="N859" s="667"/>
      <c r="O859" s="3517">
        <f t="shared" si="142"/>
        <v>1</v>
      </c>
      <c r="P859" s="667"/>
      <c r="Q859" s="3517">
        <f t="shared" si="143"/>
        <v>0</v>
      </c>
      <c r="R859" s="3518">
        <f t="shared" si="144"/>
        <v>0</v>
      </c>
      <c r="S859" s="955">
        <f t="shared" si="135"/>
        <v>0</v>
      </c>
    </row>
    <row r="860" spans="1:19">
      <c r="A860" s="3520"/>
      <c r="B860" s="54"/>
      <c r="C860" s="3517">
        <f t="shared" si="136"/>
        <v>1</v>
      </c>
      <c r="D860" s="2806"/>
      <c r="E860" s="3517">
        <f t="shared" si="137"/>
        <v>1</v>
      </c>
      <c r="F860" s="667"/>
      <c r="G860" s="3517">
        <f t="shared" si="138"/>
        <v>1</v>
      </c>
      <c r="H860" s="667"/>
      <c r="I860" s="3517">
        <f t="shared" si="139"/>
        <v>1</v>
      </c>
      <c r="J860" s="667"/>
      <c r="K860" s="3517">
        <f t="shared" si="140"/>
        <v>1</v>
      </c>
      <c r="L860" s="667"/>
      <c r="M860" s="3517">
        <f t="shared" si="141"/>
        <v>1</v>
      </c>
      <c r="N860" s="667"/>
      <c r="O860" s="3517">
        <f t="shared" si="142"/>
        <v>1</v>
      </c>
      <c r="P860" s="667"/>
      <c r="Q860" s="3517">
        <f t="shared" si="143"/>
        <v>0</v>
      </c>
      <c r="R860" s="3518">
        <f t="shared" si="144"/>
        <v>0</v>
      </c>
      <c r="S860" s="955">
        <f t="shared" si="135"/>
        <v>0</v>
      </c>
    </row>
    <row r="861" spans="1:19">
      <c r="A861" s="3520"/>
      <c r="B861" s="54"/>
      <c r="C861" s="3517">
        <f t="shared" si="136"/>
        <v>1</v>
      </c>
      <c r="D861" s="2806"/>
      <c r="E861" s="3517">
        <f t="shared" si="137"/>
        <v>1</v>
      </c>
      <c r="F861" s="667"/>
      <c r="G861" s="3517">
        <f t="shared" si="138"/>
        <v>1</v>
      </c>
      <c r="H861" s="667"/>
      <c r="I861" s="3517">
        <f t="shared" si="139"/>
        <v>1</v>
      </c>
      <c r="J861" s="667"/>
      <c r="K861" s="3517">
        <f t="shared" si="140"/>
        <v>1</v>
      </c>
      <c r="L861" s="667"/>
      <c r="M861" s="3517">
        <f t="shared" si="141"/>
        <v>1</v>
      </c>
      <c r="N861" s="667"/>
      <c r="O861" s="3517">
        <f t="shared" si="142"/>
        <v>1</v>
      </c>
      <c r="P861" s="667"/>
      <c r="Q861" s="3517">
        <f t="shared" si="143"/>
        <v>0</v>
      </c>
      <c r="R861" s="3518">
        <f t="shared" si="144"/>
        <v>0</v>
      </c>
      <c r="S861" s="955">
        <f t="shared" si="135"/>
        <v>0</v>
      </c>
    </row>
    <row r="862" spans="1:19">
      <c r="A862" s="3520"/>
      <c r="B862" s="54"/>
      <c r="C862" s="3517">
        <f t="shared" si="136"/>
        <v>1</v>
      </c>
      <c r="D862" s="2806"/>
      <c r="E862" s="3517">
        <f t="shared" si="137"/>
        <v>1</v>
      </c>
      <c r="F862" s="667"/>
      <c r="G862" s="3517">
        <f t="shared" si="138"/>
        <v>1</v>
      </c>
      <c r="H862" s="667"/>
      <c r="I862" s="3517">
        <f t="shared" si="139"/>
        <v>1</v>
      </c>
      <c r="J862" s="667"/>
      <c r="K862" s="3517">
        <f t="shared" si="140"/>
        <v>1</v>
      </c>
      <c r="L862" s="667"/>
      <c r="M862" s="3517">
        <f t="shared" si="141"/>
        <v>1</v>
      </c>
      <c r="N862" s="667"/>
      <c r="O862" s="3517">
        <f t="shared" si="142"/>
        <v>1</v>
      </c>
      <c r="P862" s="667"/>
      <c r="Q862" s="3517">
        <f t="shared" si="143"/>
        <v>0</v>
      </c>
      <c r="R862" s="3518">
        <f t="shared" si="144"/>
        <v>0</v>
      </c>
      <c r="S862" s="955">
        <f t="shared" si="135"/>
        <v>0</v>
      </c>
    </row>
    <row r="863" spans="1:19">
      <c r="A863" s="3520"/>
      <c r="B863" s="54"/>
      <c r="C863" s="3517">
        <f t="shared" si="136"/>
        <v>1</v>
      </c>
      <c r="D863" s="2806"/>
      <c r="E863" s="3517">
        <f t="shared" si="137"/>
        <v>1</v>
      </c>
      <c r="F863" s="667"/>
      <c r="G863" s="3517">
        <f t="shared" si="138"/>
        <v>1</v>
      </c>
      <c r="H863" s="667"/>
      <c r="I863" s="3517">
        <f t="shared" si="139"/>
        <v>1</v>
      </c>
      <c r="J863" s="667"/>
      <c r="K863" s="3517">
        <f t="shared" si="140"/>
        <v>1</v>
      </c>
      <c r="L863" s="667"/>
      <c r="M863" s="3517">
        <f t="shared" si="141"/>
        <v>1</v>
      </c>
      <c r="N863" s="667"/>
      <c r="O863" s="3517">
        <f t="shared" si="142"/>
        <v>1</v>
      </c>
      <c r="P863" s="667"/>
      <c r="Q863" s="3517">
        <f t="shared" si="143"/>
        <v>0</v>
      </c>
      <c r="R863" s="3518">
        <f t="shared" si="144"/>
        <v>0</v>
      </c>
      <c r="S863" s="955">
        <f t="shared" si="135"/>
        <v>0</v>
      </c>
    </row>
    <row r="864" spans="1:19">
      <c r="A864" s="3520"/>
      <c r="B864" s="54"/>
      <c r="C864" s="3517">
        <f t="shared" si="136"/>
        <v>1</v>
      </c>
      <c r="D864" s="2806"/>
      <c r="E864" s="3517">
        <f t="shared" si="137"/>
        <v>1</v>
      </c>
      <c r="F864" s="667"/>
      <c r="G864" s="3517">
        <f t="shared" si="138"/>
        <v>1</v>
      </c>
      <c r="H864" s="667"/>
      <c r="I864" s="3517">
        <f t="shared" si="139"/>
        <v>1</v>
      </c>
      <c r="J864" s="667"/>
      <c r="K864" s="3517">
        <f t="shared" si="140"/>
        <v>1</v>
      </c>
      <c r="L864" s="667"/>
      <c r="M864" s="3517">
        <f t="shared" si="141"/>
        <v>1</v>
      </c>
      <c r="N864" s="667"/>
      <c r="O864" s="3517">
        <f t="shared" si="142"/>
        <v>1</v>
      </c>
      <c r="P864" s="667"/>
      <c r="Q864" s="3517">
        <f t="shared" si="143"/>
        <v>0</v>
      </c>
      <c r="R864" s="3518">
        <f t="shared" si="144"/>
        <v>0</v>
      </c>
      <c r="S864" s="955">
        <f t="shared" si="135"/>
        <v>0</v>
      </c>
    </row>
    <row r="865" spans="1:19">
      <c r="A865" s="3520"/>
      <c r="B865" s="54"/>
      <c r="C865" s="3517">
        <f t="shared" si="136"/>
        <v>1</v>
      </c>
      <c r="D865" s="2806"/>
      <c r="E865" s="3517">
        <f t="shared" si="137"/>
        <v>1</v>
      </c>
      <c r="F865" s="667"/>
      <c r="G865" s="3517">
        <f t="shared" si="138"/>
        <v>1</v>
      </c>
      <c r="H865" s="667"/>
      <c r="I865" s="3517">
        <f t="shared" si="139"/>
        <v>1</v>
      </c>
      <c r="J865" s="667"/>
      <c r="K865" s="3517">
        <f t="shared" si="140"/>
        <v>1</v>
      </c>
      <c r="L865" s="667"/>
      <c r="M865" s="3517">
        <f t="shared" si="141"/>
        <v>1</v>
      </c>
      <c r="N865" s="667"/>
      <c r="O865" s="3517">
        <f t="shared" si="142"/>
        <v>1</v>
      </c>
      <c r="P865" s="667"/>
      <c r="Q865" s="3517">
        <f t="shared" si="143"/>
        <v>0</v>
      </c>
      <c r="R865" s="3518">
        <f t="shared" si="144"/>
        <v>0</v>
      </c>
      <c r="S865" s="955">
        <f t="shared" si="135"/>
        <v>0</v>
      </c>
    </row>
    <row r="866" spans="1:19">
      <c r="A866" s="3520"/>
      <c r="B866" s="54"/>
      <c r="C866" s="3517">
        <f t="shared" si="136"/>
        <v>1</v>
      </c>
      <c r="D866" s="2806"/>
      <c r="E866" s="3517">
        <f t="shared" si="137"/>
        <v>1</v>
      </c>
      <c r="F866" s="667"/>
      <c r="G866" s="3517">
        <f t="shared" si="138"/>
        <v>1</v>
      </c>
      <c r="H866" s="667"/>
      <c r="I866" s="3517">
        <f t="shared" si="139"/>
        <v>1</v>
      </c>
      <c r="J866" s="667"/>
      <c r="K866" s="3517">
        <f t="shared" si="140"/>
        <v>1</v>
      </c>
      <c r="L866" s="667"/>
      <c r="M866" s="3517">
        <f t="shared" si="141"/>
        <v>1</v>
      </c>
      <c r="N866" s="667"/>
      <c r="O866" s="3517">
        <f t="shared" si="142"/>
        <v>1</v>
      </c>
      <c r="P866" s="667"/>
      <c r="Q866" s="3517">
        <f t="shared" si="143"/>
        <v>0</v>
      </c>
      <c r="R866" s="3518">
        <f t="shared" si="144"/>
        <v>0</v>
      </c>
      <c r="S866" s="955">
        <f t="shared" si="135"/>
        <v>0</v>
      </c>
    </row>
    <row r="867" spans="1:19">
      <c r="A867" s="3520"/>
      <c r="B867" s="54"/>
      <c r="C867" s="3517">
        <f t="shared" si="136"/>
        <v>1</v>
      </c>
      <c r="D867" s="2806"/>
      <c r="E867" s="3517">
        <f t="shared" si="137"/>
        <v>1</v>
      </c>
      <c r="F867" s="667"/>
      <c r="G867" s="3517">
        <f t="shared" si="138"/>
        <v>1</v>
      </c>
      <c r="H867" s="667"/>
      <c r="I867" s="3517">
        <f t="shared" si="139"/>
        <v>1</v>
      </c>
      <c r="J867" s="667"/>
      <c r="K867" s="3517">
        <f t="shared" si="140"/>
        <v>1</v>
      </c>
      <c r="L867" s="667"/>
      <c r="M867" s="3517">
        <f t="shared" si="141"/>
        <v>1</v>
      </c>
      <c r="N867" s="667"/>
      <c r="O867" s="3517">
        <f t="shared" si="142"/>
        <v>1</v>
      </c>
      <c r="P867" s="667"/>
      <c r="Q867" s="3517">
        <f t="shared" si="143"/>
        <v>0</v>
      </c>
      <c r="R867" s="3518">
        <f t="shared" si="144"/>
        <v>0</v>
      </c>
      <c r="S867" s="955">
        <f t="shared" si="135"/>
        <v>0</v>
      </c>
    </row>
    <row r="868" spans="1:19">
      <c r="A868" s="3520"/>
      <c r="B868" s="54"/>
      <c r="C868" s="3517">
        <f t="shared" si="136"/>
        <v>1</v>
      </c>
      <c r="D868" s="2806"/>
      <c r="E868" s="3517">
        <f t="shared" si="137"/>
        <v>1</v>
      </c>
      <c r="F868" s="667"/>
      <c r="G868" s="3517">
        <f t="shared" si="138"/>
        <v>1</v>
      </c>
      <c r="H868" s="667"/>
      <c r="I868" s="3517">
        <f t="shared" si="139"/>
        <v>1</v>
      </c>
      <c r="J868" s="667"/>
      <c r="K868" s="3517">
        <f t="shared" si="140"/>
        <v>1</v>
      </c>
      <c r="L868" s="667"/>
      <c r="M868" s="3517">
        <f t="shared" si="141"/>
        <v>1</v>
      </c>
      <c r="N868" s="667"/>
      <c r="O868" s="3517">
        <f t="shared" si="142"/>
        <v>1</v>
      </c>
      <c r="P868" s="667"/>
      <c r="Q868" s="3517">
        <f t="shared" si="143"/>
        <v>0</v>
      </c>
      <c r="R868" s="3518">
        <f t="shared" si="144"/>
        <v>0</v>
      </c>
      <c r="S868" s="955">
        <f t="shared" si="135"/>
        <v>0</v>
      </c>
    </row>
    <row r="869" spans="1:19">
      <c r="A869" s="3520"/>
      <c r="B869" s="54"/>
      <c r="C869" s="3517">
        <f t="shared" si="136"/>
        <v>1</v>
      </c>
      <c r="D869" s="2806"/>
      <c r="E869" s="3517">
        <f t="shared" si="137"/>
        <v>1</v>
      </c>
      <c r="F869" s="667"/>
      <c r="G869" s="3517">
        <f t="shared" si="138"/>
        <v>1</v>
      </c>
      <c r="H869" s="667"/>
      <c r="I869" s="3517">
        <f t="shared" si="139"/>
        <v>1</v>
      </c>
      <c r="J869" s="667"/>
      <c r="K869" s="3517">
        <f t="shared" si="140"/>
        <v>1</v>
      </c>
      <c r="L869" s="667"/>
      <c r="M869" s="3517">
        <f t="shared" si="141"/>
        <v>1</v>
      </c>
      <c r="N869" s="667"/>
      <c r="O869" s="3517">
        <f t="shared" si="142"/>
        <v>1</v>
      </c>
      <c r="P869" s="667"/>
      <c r="Q869" s="3517">
        <f t="shared" si="143"/>
        <v>0</v>
      </c>
      <c r="R869" s="3518">
        <f t="shared" si="144"/>
        <v>0</v>
      </c>
      <c r="S869" s="955">
        <f t="shared" si="135"/>
        <v>0</v>
      </c>
    </row>
    <row r="870" spans="1:19">
      <c r="A870" s="3520"/>
      <c r="B870" s="54"/>
      <c r="C870" s="3517">
        <f t="shared" si="136"/>
        <v>1</v>
      </c>
      <c r="D870" s="2806"/>
      <c r="E870" s="3517">
        <f t="shared" si="137"/>
        <v>1</v>
      </c>
      <c r="F870" s="667"/>
      <c r="G870" s="3517">
        <f t="shared" si="138"/>
        <v>1</v>
      </c>
      <c r="H870" s="667"/>
      <c r="I870" s="3517">
        <f t="shared" si="139"/>
        <v>1</v>
      </c>
      <c r="J870" s="667"/>
      <c r="K870" s="3517">
        <f t="shared" si="140"/>
        <v>1</v>
      </c>
      <c r="L870" s="667"/>
      <c r="M870" s="3517">
        <f t="shared" si="141"/>
        <v>1</v>
      </c>
      <c r="N870" s="667"/>
      <c r="O870" s="3517">
        <f t="shared" si="142"/>
        <v>1</v>
      </c>
      <c r="P870" s="667"/>
      <c r="Q870" s="3517">
        <f t="shared" si="143"/>
        <v>0</v>
      </c>
      <c r="R870" s="3518">
        <f t="shared" si="144"/>
        <v>0</v>
      </c>
      <c r="S870" s="955">
        <f t="shared" si="135"/>
        <v>0</v>
      </c>
    </row>
    <row r="871" spans="1:19">
      <c r="A871" s="3520"/>
      <c r="B871" s="54"/>
      <c r="C871" s="3517">
        <f t="shared" si="136"/>
        <v>1</v>
      </c>
      <c r="D871" s="2806"/>
      <c r="E871" s="3517">
        <f t="shared" si="137"/>
        <v>1</v>
      </c>
      <c r="F871" s="667"/>
      <c r="G871" s="3517">
        <f t="shared" si="138"/>
        <v>1</v>
      </c>
      <c r="H871" s="667"/>
      <c r="I871" s="3517">
        <f t="shared" si="139"/>
        <v>1</v>
      </c>
      <c r="J871" s="667"/>
      <c r="K871" s="3517">
        <f t="shared" si="140"/>
        <v>1</v>
      </c>
      <c r="L871" s="667"/>
      <c r="M871" s="3517">
        <f t="shared" si="141"/>
        <v>1</v>
      </c>
      <c r="N871" s="667"/>
      <c r="O871" s="3517">
        <f t="shared" si="142"/>
        <v>1</v>
      </c>
      <c r="P871" s="667"/>
      <c r="Q871" s="3517">
        <f t="shared" si="143"/>
        <v>0</v>
      </c>
      <c r="R871" s="3518">
        <f t="shared" si="144"/>
        <v>0</v>
      </c>
      <c r="S871" s="955">
        <f t="shared" si="135"/>
        <v>0</v>
      </c>
    </row>
    <row r="872" spans="1:19">
      <c r="A872" s="3520"/>
      <c r="B872" s="54"/>
      <c r="C872" s="3517">
        <f t="shared" si="136"/>
        <v>1</v>
      </c>
      <c r="D872" s="2806"/>
      <c r="E872" s="3517">
        <f t="shared" si="137"/>
        <v>1</v>
      </c>
      <c r="F872" s="667"/>
      <c r="G872" s="3517">
        <f t="shared" si="138"/>
        <v>1</v>
      </c>
      <c r="H872" s="667"/>
      <c r="I872" s="3517">
        <f t="shared" si="139"/>
        <v>1</v>
      </c>
      <c r="J872" s="667"/>
      <c r="K872" s="3517">
        <f t="shared" si="140"/>
        <v>1</v>
      </c>
      <c r="L872" s="667"/>
      <c r="M872" s="3517">
        <f t="shared" si="141"/>
        <v>1</v>
      </c>
      <c r="N872" s="667"/>
      <c r="O872" s="3517">
        <f t="shared" si="142"/>
        <v>1</v>
      </c>
      <c r="P872" s="667"/>
      <c r="Q872" s="3517">
        <f t="shared" si="143"/>
        <v>0</v>
      </c>
      <c r="R872" s="3518">
        <f t="shared" si="144"/>
        <v>0</v>
      </c>
      <c r="S872" s="955">
        <f t="shared" si="135"/>
        <v>0</v>
      </c>
    </row>
    <row r="873" spans="1:19">
      <c r="A873" s="3520"/>
      <c r="B873" s="54"/>
      <c r="C873" s="3517">
        <f t="shared" si="136"/>
        <v>1</v>
      </c>
      <c r="D873" s="2806"/>
      <c r="E873" s="3517">
        <f t="shared" si="137"/>
        <v>1</v>
      </c>
      <c r="F873" s="667"/>
      <c r="G873" s="3517">
        <f t="shared" si="138"/>
        <v>1</v>
      </c>
      <c r="H873" s="667"/>
      <c r="I873" s="3517">
        <f t="shared" si="139"/>
        <v>1</v>
      </c>
      <c r="J873" s="667"/>
      <c r="K873" s="3517">
        <f t="shared" si="140"/>
        <v>1</v>
      </c>
      <c r="L873" s="667"/>
      <c r="M873" s="3517">
        <f t="shared" si="141"/>
        <v>1</v>
      </c>
      <c r="N873" s="667"/>
      <c r="O873" s="3517">
        <f t="shared" si="142"/>
        <v>1</v>
      </c>
      <c r="P873" s="667"/>
      <c r="Q873" s="3517">
        <f t="shared" si="143"/>
        <v>0</v>
      </c>
      <c r="R873" s="3518">
        <f t="shared" si="144"/>
        <v>0</v>
      </c>
      <c r="S873" s="955">
        <f t="shared" si="135"/>
        <v>0</v>
      </c>
    </row>
    <row r="874" spans="1:19">
      <c r="A874" s="3520"/>
      <c r="B874" s="54"/>
      <c r="C874" s="3517">
        <f t="shared" si="136"/>
        <v>1</v>
      </c>
      <c r="D874" s="2806"/>
      <c r="E874" s="3517">
        <f t="shared" si="137"/>
        <v>1</v>
      </c>
      <c r="F874" s="667"/>
      <c r="G874" s="3517">
        <f t="shared" si="138"/>
        <v>1</v>
      </c>
      <c r="H874" s="667"/>
      <c r="I874" s="3517">
        <f t="shared" si="139"/>
        <v>1</v>
      </c>
      <c r="J874" s="667"/>
      <c r="K874" s="3517">
        <f t="shared" si="140"/>
        <v>1</v>
      </c>
      <c r="L874" s="667"/>
      <c r="M874" s="3517">
        <f t="shared" si="141"/>
        <v>1</v>
      </c>
      <c r="N874" s="667"/>
      <c r="O874" s="3517">
        <f t="shared" si="142"/>
        <v>1</v>
      </c>
      <c r="P874" s="667"/>
      <c r="Q874" s="3517">
        <f t="shared" si="143"/>
        <v>0</v>
      </c>
      <c r="R874" s="3518">
        <f t="shared" si="144"/>
        <v>0</v>
      </c>
      <c r="S874" s="955">
        <f t="shared" si="135"/>
        <v>0</v>
      </c>
    </row>
    <row r="875" spans="1:19">
      <c r="A875" s="3520"/>
      <c r="B875" s="54"/>
      <c r="C875" s="3517">
        <f t="shared" si="136"/>
        <v>1</v>
      </c>
      <c r="D875" s="2806"/>
      <c r="E875" s="3517">
        <f t="shared" si="137"/>
        <v>1</v>
      </c>
      <c r="F875" s="667"/>
      <c r="G875" s="3517">
        <f t="shared" si="138"/>
        <v>1</v>
      </c>
      <c r="H875" s="667"/>
      <c r="I875" s="3517">
        <f t="shared" si="139"/>
        <v>1</v>
      </c>
      <c r="J875" s="667"/>
      <c r="K875" s="3517">
        <f t="shared" si="140"/>
        <v>1</v>
      </c>
      <c r="L875" s="667"/>
      <c r="M875" s="3517">
        <f t="shared" si="141"/>
        <v>1</v>
      </c>
      <c r="N875" s="667"/>
      <c r="O875" s="3517">
        <f t="shared" si="142"/>
        <v>1</v>
      </c>
      <c r="P875" s="667"/>
      <c r="Q875" s="3517">
        <f t="shared" si="143"/>
        <v>0</v>
      </c>
      <c r="R875" s="3518">
        <f t="shared" si="144"/>
        <v>0</v>
      </c>
      <c r="S875" s="955">
        <f t="shared" si="135"/>
        <v>0</v>
      </c>
    </row>
    <row r="876" spans="1:19">
      <c r="A876" s="3520"/>
      <c r="B876" s="54"/>
      <c r="C876" s="3517">
        <f t="shared" si="136"/>
        <v>1</v>
      </c>
      <c r="D876" s="2806"/>
      <c r="E876" s="3517">
        <f t="shared" si="137"/>
        <v>1</v>
      </c>
      <c r="F876" s="667"/>
      <c r="G876" s="3517">
        <f t="shared" si="138"/>
        <v>1</v>
      </c>
      <c r="H876" s="667"/>
      <c r="I876" s="3517">
        <f t="shared" si="139"/>
        <v>1</v>
      </c>
      <c r="J876" s="667"/>
      <c r="K876" s="3517">
        <f t="shared" si="140"/>
        <v>1</v>
      </c>
      <c r="L876" s="667"/>
      <c r="M876" s="3517">
        <f t="shared" si="141"/>
        <v>1</v>
      </c>
      <c r="N876" s="667"/>
      <c r="O876" s="3517">
        <f t="shared" si="142"/>
        <v>1</v>
      </c>
      <c r="P876" s="667"/>
      <c r="Q876" s="3517">
        <f t="shared" si="143"/>
        <v>0</v>
      </c>
      <c r="R876" s="3518">
        <f t="shared" si="144"/>
        <v>0</v>
      </c>
      <c r="S876" s="955">
        <f t="shared" si="135"/>
        <v>0</v>
      </c>
    </row>
    <row r="877" spans="1:19">
      <c r="A877" s="3520"/>
      <c r="B877" s="54"/>
      <c r="C877" s="3517">
        <f t="shared" si="136"/>
        <v>1</v>
      </c>
      <c r="D877" s="2806"/>
      <c r="E877" s="3517">
        <f t="shared" si="137"/>
        <v>1</v>
      </c>
      <c r="F877" s="667"/>
      <c r="G877" s="3517">
        <f t="shared" si="138"/>
        <v>1</v>
      </c>
      <c r="H877" s="667"/>
      <c r="I877" s="3517">
        <f t="shared" si="139"/>
        <v>1</v>
      </c>
      <c r="J877" s="667"/>
      <c r="K877" s="3517">
        <f t="shared" si="140"/>
        <v>1</v>
      </c>
      <c r="L877" s="667"/>
      <c r="M877" s="3517">
        <f t="shared" si="141"/>
        <v>1</v>
      </c>
      <c r="N877" s="667"/>
      <c r="O877" s="3517">
        <f t="shared" si="142"/>
        <v>1</v>
      </c>
      <c r="P877" s="667"/>
      <c r="Q877" s="3517">
        <f t="shared" si="143"/>
        <v>0</v>
      </c>
      <c r="R877" s="3518">
        <f t="shared" si="144"/>
        <v>0</v>
      </c>
      <c r="S877" s="955">
        <f t="shared" si="135"/>
        <v>0</v>
      </c>
    </row>
    <row r="878" spans="1:19">
      <c r="A878" s="3520"/>
      <c r="B878" s="54"/>
      <c r="C878" s="3517">
        <f t="shared" si="136"/>
        <v>1</v>
      </c>
      <c r="D878" s="2806"/>
      <c r="E878" s="3517">
        <f t="shared" si="137"/>
        <v>1</v>
      </c>
      <c r="F878" s="667"/>
      <c r="G878" s="3517">
        <f t="shared" si="138"/>
        <v>1</v>
      </c>
      <c r="H878" s="667"/>
      <c r="I878" s="3517">
        <f t="shared" si="139"/>
        <v>1</v>
      </c>
      <c r="J878" s="667"/>
      <c r="K878" s="3517">
        <f t="shared" si="140"/>
        <v>1</v>
      </c>
      <c r="L878" s="667"/>
      <c r="M878" s="3517">
        <f t="shared" si="141"/>
        <v>1</v>
      </c>
      <c r="N878" s="667"/>
      <c r="O878" s="3517">
        <f t="shared" si="142"/>
        <v>1</v>
      </c>
      <c r="P878" s="667"/>
      <c r="Q878" s="3517">
        <f t="shared" si="143"/>
        <v>0</v>
      </c>
      <c r="R878" s="3518">
        <f t="shared" si="144"/>
        <v>0</v>
      </c>
      <c r="S878" s="955">
        <f t="shared" si="135"/>
        <v>0</v>
      </c>
    </row>
    <row r="879" spans="1:19">
      <c r="A879" s="3520"/>
      <c r="B879" s="54"/>
      <c r="C879" s="3517">
        <f t="shared" si="136"/>
        <v>1</v>
      </c>
      <c r="D879" s="2806"/>
      <c r="E879" s="3517">
        <f t="shared" si="137"/>
        <v>1</v>
      </c>
      <c r="F879" s="667"/>
      <c r="G879" s="3517">
        <f t="shared" si="138"/>
        <v>1</v>
      </c>
      <c r="H879" s="667"/>
      <c r="I879" s="3517">
        <f t="shared" si="139"/>
        <v>1</v>
      </c>
      <c r="J879" s="667"/>
      <c r="K879" s="3517">
        <f t="shared" si="140"/>
        <v>1</v>
      </c>
      <c r="L879" s="667"/>
      <c r="M879" s="3517">
        <f t="shared" si="141"/>
        <v>1</v>
      </c>
      <c r="N879" s="667"/>
      <c r="O879" s="3517">
        <f t="shared" si="142"/>
        <v>1</v>
      </c>
      <c r="P879" s="667"/>
      <c r="Q879" s="3517">
        <f t="shared" si="143"/>
        <v>0</v>
      </c>
      <c r="R879" s="3518">
        <f t="shared" si="144"/>
        <v>0</v>
      </c>
      <c r="S879" s="955">
        <f t="shared" si="135"/>
        <v>0</v>
      </c>
    </row>
    <row r="880" spans="1:19">
      <c r="A880" s="3520"/>
      <c r="B880" s="54"/>
      <c r="C880" s="3517">
        <f t="shared" si="136"/>
        <v>1</v>
      </c>
      <c r="D880" s="2806"/>
      <c r="E880" s="3517">
        <f t="shared" si="137"/>
        <v>1</v>
      </c>
      <c r="F880" s="667"/>
      <c r="G880" s="3517">
        <f t="shared" si="138"/>
        <v>1</v>
      </c>
      <c r="H880" s="667"/>
      <c r="I880" s="3517">
        <f t="shared" si="139"/>
        <v>1</v>
      </c>
      <c r="J880" s="667"/>
      <c r="K880" s="3517">
        <f t="shared" si="140"/>
        <v>1</v>
      </c>
      <c r="L880" s="667"/>
      <c r="M880" s="3517">
        <f t="shared" si="141"/>
        <v>1</v>
      </c>
      <c r="N880" s="667"/>
      <c r="O880" s="3517">
        <f t="shared" si="142"/>
        <v>1</v>
      </c>
      <c r="P880" s="667"/>
      <c r="Q880" s="3517">
        <f t="shared" si="143"/>
        <v>0</v>
      </c>
      <c r="R880" s="3518">
        <f t="shared" si="144"/>
        <v>0</v>
      </c>
      <c r="S880" s="955">
        <f t="shared" si="135"/>
        <v>0</v>
      </c>
    </row>
    <row r="881" spans="1:19">
      <c r="A881" s="3520"/>
      <c r="B881" s="54"/>
      <c r="C881" s="3517">
        <f t="shared" si="136"/>
        <v>1</v>
      </c>
      <c r="D881" s="2806"/>
      <c r="E881" s="3517">
        <f t="shared" si="137"/>
        <v>1</v>
      </c>
      <c r="F881" s="667"/>
      <c r="G881" s="3517">
        <f t="shared" si="138"/>
        <v>1</v>
      </c>
      <c r="H881" s="667"/>
      <c r="I881" s="3517">
        <f t="shared" si="139"/>
        <v>1</v>
      </c>
      <c r="J881" s="667"/>
      <c r="K881" s="3517">
        <f t="shared" si="140"/>
        <v>1</v>
      </c>
      <c r="L881" s="667"/>
      <c r="M881" s="3517">
        <f t="shared" si="141"/>
        <v>1</v>
      </c>
      <c r="N881" s="667"/>
      <c r="O881" s="3517">
        <f t="shared" si="142"/>
        <v>1</v>
      </c>
      <c r="P881" s="667"/>
      <c r="Q881" s="3517">
        <f t="shared" si="143"/>
        <v>0</v>
      </c>
      <c r="R881" s="3518">
        <f t="shared" si="144"/>
        <v>0</v>
      </c>
      <c r="S881" s="955">
        <f t="shared" si="135"/>
        <v>0</v>
      </c>
    </row>
    <row r="882" spans="1:19">
      <c r="A882" s="3520"/>
      <c r="B882" s="54"/>
      <c r="C882" s="3517">
        <f t="shared" si="136"/>
        <v>1</v>
      </c>
      <c r="D882" s="2806"/>
      <c r="E882" s="3517">
        <f t="shared" si="137"/>
        <v>1</v>
      </c>
      <c r="F882" s="667"/>
      <c r="G882" s="3517">
        <f t="shared" si="138"/>
        <v>1</v>
      </c>
      <c r="H882" s="667"/>
      <c r="I882" s="3517">
        <f t="shared" si="139"/>
        <v>1</v>
      </c>
      <c r="J882" s="667"/>
      <c r="K882" s="3517">
        <f t="shared" si="140"/>
        <v>1</v>
      </c>
      <c r="L882" s="667"/>
      <c r="M882" s="3517">
        <f t="shared" si="141"/>
        <v>1</v>
      </c>
      <c r="N882" s="667"/>
      <c r="O882" s="3517">
        <f t="shared" si="142"/>
        <v>1</v>
      </c>
      <c r="P882" s="667"/>
      <c r="Q882" s="3517">
        <f t="shared" si="143"/>
        <v>0</v>
      </c>
      <c r="R882" s="3518">
        <f t="shared" si="144"/>
        <v>0</v>
      </c>
      <c r="S882" s="955">
        <f t="shared" si="135"/>
        <v>0</v>
      </c>
    </row>
    <row r="883" spans="1:19">
      <c r="A883" s="3520"/>
      <c r="B883" s="54"/>
      <c r="C883" s="3517">
        <f t="shared" si="136"/>
        <v>1</v>
      </c>
      <c r="D883" s="2806"/>
      <c r="E883" s="3517">
        <f t="shared" si="137"/>
        <v>1</v>
      </c>
      <c r="F883" s="667"/>
      <c r="G883" s="3517">
        <f t="shared" si="138"/>
        <v>1</v>
      </c>
      <c r="H883" s="667"/>
      <c r="I883" s="3517">
        <f t="shared" si="139"/>
        <v>1</v>
      </c>
      <c r="J883" s="667"/>
      <c r="K883" s="3517">
        <f t="shared" si="140"/>
        <v>1</v>
      </c>
      <c r="L883" s="667"/>
      <c r="M883" s="3517">
        <f t="shared" si="141"/>
        <v>1</v>
      </c>
      <c r="N883" s="667"/>
      <c r="O883" s="3517">
        <f t="shared" si="142"/>
        <v>1</v>
      </c>
      <c r="P883" s="667"/>
      <c r="Q883" s="3517">
        <f t="shared" si="143"/>
        <v>0</v>
      </c>
      <c r="R883" s="3518">
        <f t="shared" si="144"/>
        <v>0</v>
      </c>
      <c r="S883" s="955">
        <f t="shared" si="135"/>
        <v>0</v>
      </c>
    </row>
    <row r="884" spans="1:19">
      <c r="A884" s="3520"/>
      <c r="B884" s="54"/>
      <c r="C884" s="3517">
        <f t="shared" si="136"/>
        <v>1</v>
      </c>
      <c r="D884" s="2806"/>
      <c r="E884" s="3517">
        <f t="shared" si="137"/>
        <v>1</v>
      </c>
      <c r="F884" s="667"/>
      <c r="G884" s="3517">
        <f t="shared" si="138"/>
        <v>1</v>
      </c>
      <c r="H884" s="667"/>
      <c r="I884" s="3517">
        <f t="shared" si="139"/>
        <v>1</v>
      </c>
      <c r="J884" s="667"/>
      <c r="K884" s="3517">
        <f t="shared" si="140"/>
        <v>1</v>
      </c>
      <c r="L884" s="667"/>
      <c r="M884" s="3517">
        <f t="shared" si="141"/>
        <v>1</v>
      </c>
      <c r="N884" s="667"/>
      <c r="O884" s="3517">
        <f t="shared" si="142"/>
        <v>1</v>
      </c>
      <c r="P884" s="667"/>
      <c r="Q884" s="3517">
        <f t="shared" si="143"/>
        <v>0</v>
      </c>
      <c r="R884" s="3518">
        <f t="shared" si="144"/>
        <v>0</v>
      </c>
      <c r="S884" s="955">
        <f t="shared" si="135"/>
        <v>0</v>
      </c>
    </row>
    <row r="885" spans="1:19">
      <c r="A885" s="3520"/>
      <c r="B885" s="54"/>
      <c r="C885" s="3517">
        <f t="shared" si="136"/>
        <v>1</v>
      </c>
      <c r="D885" s="2806"/>
      <c r="E885" s="3517">
        <f t="shared" si="137"/>
        <v>1</v>
      </c>
      <c r="F885" s="667"/>
      <c r="G885" s="3517">
        <f t="shared" si="138"/>
        <v>1</v>
      </c>
      <c r="H885" s="667"/>
      <c r="I885" s="3517">
        <f t="shared" si="139"/>
        <v>1</v>
      </c>
      <c r="J885" s="667"/>
      <c r="K885" s="3517">
        <f t="shared" si="140"/>
        <v>1</v>
      </c>
      <c r="L885" s="667"/>
      <c r="M885" s="3517">
        <f t="shared" si="141"/>
        <v>1</v>
      </c>
      <c r="N885" s="667"/>
      <c r="O885" s="3517">
        <f t="shared" si="142"/>
        <v>1</v>
      </c>
      <c r="P885" s="667"/>
      <c r="Q885" s="3517">
        <f t="shared" si="143"/>
        <v>0</v>
      </c>
      <c r="R885" s="3518">
        <f t="shared" si="144"/>
        <v>0</v>
      </c>
      <c r="S885" s="955">
        <f t="shared" si="135"/>
        <v>0</v>
      </c>
    </row>
    <row r="886" spans="1:19">
      <c r="A886" s="3520"/>
      <c r="B886" s="54"/>
      <c r="C886" s="3517">
        <f t="shared" si="136"/>
        <v>1</v>
      </c>
      <c r="D886" s="2806"/>
      <c r="E886" s="3517">
        <f t="shared" si="137"/>
        <v>1</v>
      </c>
      <c r="F886" s="667"/>
      <c r="G886" s="3517">
        <f t="shared" si="138"/>
        <v>1</v>
      </c>
      <c r="H886" s="667"/>
      <c r="I886" s="3517">
        <f t="shared" si="139"/>
        <v>1</v>
      </c>
      <c r="J886" s="667"/>
      <c r="K886" s="3517">
        <f t="shared" si="140"/>
        <v>1</v>
      </c>
      <c r="L886" s="667"/>
      <c r="M886" s="3517">
        <f t="shared" si="141"/>
        <v>1</v>
      </c>
      <c r="N886" s="667"/>
      <c r="O886" s="3517">
        <f t="shared" si="142"/>
        <v>1</v>
      </c>
      <c r="P886" s="667"/>
      <c r="Q886" s="3517">
        <f t="shared" si="143"/>
        <v>0</v>
      </c>
      <c r="R886" s="3518">
        <f t="shared" si="144"/>
        <v>0</v>
      </c>
      <c r="S886" s="955">
        <f t="shared" si="135"/>
        <v>0</v>
      </c>
    </row>
    <row r="887" spans="1:19">
      <c r="A887" s="3520"/>
      <c r="B887" s="54"/>
      <c r="C887" s="3517">
        <f t="shared" si="136"/>
        <v>1</v>
      </c>
      <c r="D887" s="2806"/>
      <c r="E887" s="3517">
        <f t="shared" si="137"/>
        <v>1</v>
      </c>
      <c r="F887" s="667"/>
      <c r="G887" s="3517">
        <f t="shared" si="138"/>
        <v>1</v>
      </c>
      <c r="H887" s="667"/>
      <c r="I887" s="3517">
        <f t="shared" si="139"/>
        <v>1</v>
      </c>
      <c r="J887" s="667"/>
      <c r="K887" s="3517">
        <f t="shared" si="140"/>
        <v>1</v>
      </c>
      <c r="L887" s="667"/>
      <c r="M887" s="3517">
        <f t="shared" si="141"/>
        <v>1</v>
      </c>
      <c r="N887" s="667"/>
      <c r="O887" s="3517">
        <f t="shared" si="142"/>
        <v>1</v>
      </c>
      <c r="P887" s="667"/>
      <c r="Q887" s="3517">
        <f t="shared" si="143"/>
        <v>0</v>
      </c>
      <c r="R887" s="3518">
        <f t="shared" si="144"/>
        <v>0</v>
      </c>
      <c r="S887" s="955">
        <f t="shared" si="135"/>
        <v>0</v>
      </c>
    </row>
    <row r="888" spans="1:19">
      <c r="A888" s="3520"/>
      <c r="B888" s="54"/>
      <c r="C888" s="3517">
        <f t="shared" si="136"/>
        <v>1</v>
      </c>
      <c r="D888" s="2806"/>
      <c r="E888" s="3517">
        <f t="shared" si="137"/>
        <v>1</v>
      </c>
      <c r="F888" s="667"/>
      <c r="G888" s="3517">
        <f t="shared" si="138"/>
        <v>1</v>
      </c>
      <c r="H888" s="667"/>
      <c r="I888" s="3517">
        <f t="shared" si="139"/>
        <v>1</v>
      </c>
      <c r="J888" s="667"/>
      <c r="K888" s="3517">
        <f t="shared" si="140"/>
        <v>1</v>
      </c>
      <c r="L888" s="667"/>
      <c r="M888" s="3517">
        <f t="shared" si="141"/>
        <v>1</v>
      </c>
      <c r="N888" s="667"/>
      <c r="O888" s="3517">
        <f t="shared" si="142"/>
        <v>1</v>
      </c>
      <c r="P888" s="667"/>
      <c r="Q888" s="3517">
        <f t="shared" si="143"/>
        <v>0</v>
      </c>
      <c r="R888" s="3518">
        <f t="shared" si="144"/>
        <v>0</v>
      </c>
      <c r="S888" s="955">
        <f t="shared" si="135"/>
        <v>0</v>
      </c>
    </row>
    <row r="889" spans="1:19">
      <c r="A889" s="3520"/>
      <c r="B889" s="54"/>
      <c r="C889" s="3517">
        <f t="shared" si="136"/>
        <v>1</v>
      </c>
      <c r="D889" s="2806"/>
      <c r="E889" s="3517">
        <f t="shared" si="137"/>
        <v>1</v>
      </c>
      <c r="F889" s="667"/>
      <c r="G889" s="3517">
        <f t="shared" si="138"/>
        <v>1</v>
      </c>
      <c r="H889" s="667"/>
      <c r="I889" s="3517">
        <f t="shared" si="139"/>
        <v>1</v>
      </c>
      <c r="J889" s="667"/>
      <c r="K889" s="3517">
        <f t="shared" si="140"/>
        <v>1</v>
      </c>
      <c r="L889" s="667"/>
      <c r="M889" s="3517">
        <f t="shared" si="141"/>
        <v>1</v>
      </c>
      <c r="N889" s="667"/>
      <c r="O889" s="3517">
        <f t="shared" si="142"/>
        <v>1</v>
      </c>
      <c r="P889" s="667"/>
      <c r="Q889" s="3517">
        <f t="shared" si="143"/>
        <v>0</v>
      </c>
      <c r="R889" s="3518">
        <f t="shared" si="144"/>
        <v>0</v>
      </c>
      <c r="S889" s="955">
        <f t="shared" si="135"/>
        <v>0</v>
      </c>
    </row>
    <row r="890" spans="1:19">
      <c r="A890" s="3520"/>
      <c r="B890" s="54"/>
      <c r="C890" s="3517">
        <f t="shared" si="136"/>
        <v>1</v>
      </c>
      <c r="D890" s="2806"/>
      <c r="E890" s="3517">
        <f t="shared" si="137"/>
        <v>1</v>
      </c>
      <c r="F890" s="667"/>
      <c r="G890" s="3517">
        <f t="shared" si="138"/>
        <v>1</v>
      </c>
      <c r="H890" s="667"/>
      <c r="I890" s="3517">
        <f t="shared" si="139"/>
        <v>1</v>
      </c>
      <c r="J890" s="667"/>
      <c r="K890" s="3517">
        <f t="shared" si="140"/>
        <v>1</v>
      </c>
      <c r="L890" s="667"/>
      <c r="M890" s="3517">
        <f t="shared" si="141"/>
        <v>1</v>
      </c>
      <c r="N890" s="667"/>
      <c r="O890" s="3517">
        <f t="shared" si="142"/>
        <v>1</v>
      </c>
      <c r="P890" s="667"/>
      <c r="Q890" s="3517">
        <f t="shared" si="143"/>
        <v>0</v>
      </c>
      <c r="R890" s="3518">
        <f t="shared" si="144"/>
        <v>0</v>
      </c>
      <c r="S890" s="955">
        <f t="shared" si="135"/>
        <v>0</v>
      </c>
    </row>
    <row r="891" spans="1:19">
      <c r="A891" s="3520"/>
      <c r="B891" s="54"/>
      <c r="C891" s="3517">
        <f t="shared" si="136"/>
        <v>1</v>
      </c>
      <c r="D891" s="2806"/>
      <c r="E891" s="3517">
        <f t="shared" si="137"/>
        <v>1</v>
      </c>
      <c r="F891" s="667"/>
      <c r="G891" s="3517">
        <f t="shared" si="138"/>
        <v>1</v>
      </c>
      <c r="H891" s="667"/>
      <c r="I891" s="3517">
        <f t="shared" si="139"/>
        <v>1</v>
      </c>
      <c r="J891" s="667"/>
      <c r="K891" s="3517">
        <f t="shared" si="140"/>
        <v>1</v>
      </c>
      <c r="L891" s="667"/>
      <c r="M891" s="3517">
        <f t="shared" si="141"/>
        <v>1</v>
      </c>
      <c r="N891" s="667"/>
      <c r="O891" s="3517">
        <f t="shared" si="142"/>
        <v>1</v>
      </c>
      <c r="P891" s="667"/>
      <c r="Q891" s="3517">
        <f t="shared" si="143"/>
        <v>0</v>
      </c>
      <c r="R891" s="3518">
        <f t="shared" si="144"/>
        <v>0</v>
      </c>
      <c r="S891" s="955">
        <f t="shared" si="135"/>
        <v>0</v>
      </c>
    </row>
    <row r="892" spans="1:19">
      <c r="A892" s="3520"/>
      <c r="B892" s="54"/>
      <c r="C892" s="3517">
        <f t="shared" si="136"/>
        <v>1</v>
      </c>
      <c r="D892" s="2806"/>
      <c r="E892" s="3517">
        <f t="shared" si="137"/>
        <v>1</v>
      </c>
      <c r="F892" s="667"/>
      <c r="G892" s="3517">
        <f t="shared" si="138"/>
        <v>1</v>
      </c>
      <c r="H892" s="667"/>
      <c r="I892" s="3517">
        <f t="shared" si="139"/>
        <v>1</v>
      </c>
      <c r="J892" s="667"/>
      <c r="K892" s="3517">
        <f t="shared" si="140"/>
        <v>1</v>
      </c>
      <c r="L892" s="667"/>
      <c r="M892" s="3517">
        <f t="shared" si="141"/>
        <v>1</v>
      </c>
      <c r="N892" s="667"/>
      <c r="O892" s="3517">
        <f t="shared" si="142"/>
        <v>1</v>
      </c>
      <c r="P892" s="667"/>
      <c r="Q892" s="3517">
        <f t="shared" si="143"/>
        <v>0</v>
      </c>
      <c r="R892" s="3518">
        <f t="shared" si="144"/>
        <v>0</v>
      </c>
      <c r="S892" s="955">
        <f t="shared" si="135"/>
        <v>0</v>
      </c>
    </row>
    <row r="893" spans="1:19">
      <c r="A893" s="3520"/>
      <c r="B893" s="54"/>
      <c r="C893" s="3517">
        <f t="shared" si="136"/>
        <v>1</v>
      </c>
      <c r="D893" s="2806"/>
      <c r="E893" s="3517">
        <f t="shared" si="137"/>
        <v>1</v>
      </c>
      <c r="F893" s="667"/>
      <c r="G893" s="3517">
        <f t="shared" si="138"/>
        <v>1</v>
      </c>
      <c r="H893" s="667"/>
      <c r="I893" s="3517">
        <f t="shared" si="139"/>
        <v>1</v>
      </c>
      <c r="J893" s="667"/>
      <c r="K893" s="3517">
        <f t="shared" si="140"/>
        <v>1</v>
      </c>
      <c r="L893" s="667"/>
      <c r="M893" s="3517">
        <f t="shared" si="141"/>
        <v>1</v>
      </c>
      <c r="N893" s="667"/>
      <c r="O893" s="3517">
        <f t="shared" si="142"/>
        <v>1</v>
      </c>
      <c r="P893" s="667"/>
      <c r="Q893" s="3517">
        <f t="shared" si="143"/>
        <v>0</v>
      </c>
      <c r="R893" s="3518">
        <f t="shared" si="144"/>
        <v>0</v>
      </c>
      <c r="S893" s="955">
        <f t="shared" si="135"/>
        <v>0</v>
      </c>
    </row>
    <row r="894" spans="1:19">
      <c r="A894" s="3520"/>
      <c r="B894" s="54"/>
      <c r="C894" s="3517">
        <f t="shared" si="136"/>
        <v>1</v>
      </c>
      <c r="D894" s="2806"/>
      <c r="E894" s="3517">
        <f t="shared" si="137"/>
        <v>1</v>
      </c>
      <c r="F894" s="667"/>
      <c r="G894" s="3517">
        <f t="shared" si="138"/>
        <v>1</v>
      </c>
      <c r="H894" s="667"/>
      <c r="I894" s="3517">
        <f t="shared" si="139"/>
        <v>1</v>
      </c>
      <c r="J894" s="667"/>
      <c r="K894" s="3517">
        <f t="shared" si="140"/>
        <v>1</v>
      </c>
      <c r="L894" s="667"/>
      <c r="M894" s="3517">
        <f t="shared" si="141"/>
        <v>1</v>
      </c>
      <c r="N894" s="667"/>
      <c r="O894" s="3517">
        <f t="shared" si="142"/>
        <v>1</v>
      </c>
      <c r="P894" s="667"/>
      <c r="Q894" s="3517">
        <f t="shared" si="143"/>
        <v>0</v>
      </c>
      <c r="R894" s="3518">
        <f t="shared" si="144"/>
        <v>0</v>
      </c>
      <c r="S894" s="955">
        <f t="shared" si="135"/>
        <v>0</v>
      </c>
    </row>
    <row r="895" spans="1:19">
      <c r="A895" s="3520"/>
      <c r="B895" s="54"/>
      <c r="C895" s="3517">
        <f t="shared" si="136"/>
        <v>1</v>
      </c>
      <c r="D895" s="2806"/>
      <c r="E895" s="3517">
        <f t="shared" si="137"/>
        <v>1</v>
      </c>
      <c r="F895" s="667"/>
      <c r="G895" s="3517">
        <f t="shared" si="138"/>
        <v>1</v>
      </c>
      <c r="H895" s="667"/>
      <c r="I895" s="3517">
        <f t="shared" si="139"/>
        <v>1</v>
      </c>
      <c r="J895" s="667"/>
      <c r="K895" s="3517">
        <f t="shared" si="140"/>
        <v>1</v>
      </c>
      <c r="L895" s="667"/>
      <c r="M895" s="3517">
        <f t="shared" si="141"/>
        <v>1</v>
      </c>
      <c r="N895" s="667"/>
      <c r="O895" s="3517">
        <f t="shared" si="142"/>
        <v>1</v>
      </c>
      <c r="P895" s="667"/>
      <c r="Q895" s="3517">
        <f t="shared" si="143"/>
        <v>0</v>
      </c>
      <c r="R895" s="3518">
        <f t="shared" si="144"/>
        <v>0</v>
      </c>
      <c r="S895" s="955">
        <f t="shared" si="135"/>
        <v>0</v>
      </c>
    </row>
    <row r="896" spans="1:19">
      <c r="A896" s="3520"/>
      <c r="B896" s="54"/>
      <c r="C896" s="3517">
        <f t="shared" si="136"/>
        <v>1</v>
      </c>
      <c r="D896" s="2806"/>
      <c r="E896" s="3517">
        <f t="shared" si="137"/>
        <v>1</v>
      </c>
      <c r="F896" s="667"/>
      <c r="G896" s="3517">
        <f t="shared" si="138"/>
        <v>1</v>
      </c>
      <c r="H896" s="667"/>
      <c r="I896" s="3517">
        <f t="shared" si="139"/>
        <v>1</v>
      </c>
      <c r="J896" s="667"/>
      <c r="K896" s="3517">
        <f t="shared" si="140"/>
        <v>1</v>
      </c>
      <c r="L896" s="667"/>
      <c r="M896" s="3517">
        <f t="shared" si="141"/>
        <v>1</v>
      </c>
      <c r="N896" s="667"/>
      <c r="O896" s="3517">
        <f t="shared" si="142"/>
        <v>1</v>
      </c>
      <c r="P896" s="667"/>
      <c r="Q896" s="3517">
        <f t="shared" si="143"/>
        <v>0</v>
      </c>
      <c r="R896" s="3518">
        <f t="shared" si="144"/>
        <v>0</v>
      </c>
      <c r="S896" s="955">
        <f t="shared" si="135"/>
        <v>0</v>
      </c>
    </row>
    <row r="897" spans="1:19">
      <c r="A897" s="3520"/>
      <c r="B897" s="54"/>
      <c r="C897" s="3517">
        <f t="shared" si="136"/>
        <v>1</v>
      </c>
      <c r="D897" s="2806"/>
      <c r="E897" s="3517">
        <f t="shared" si="137"/>
        <v>1</v>
      </c>
      <c r="F897" s="667"/>
      <c r="G897" s="3517">
        <f t="shared" si="138"/>
        <v>1</v>
      </c>
      <c r="H897" s="667"/>
      <c r="I897" s="3517">
        <f t="shared" si="139"/>
        <v>1</v>
      </c>
      <c r="J897" s="667"/>
      <c r="K897" s="3517">
        <f t="shared" si="140"/>
        <v>1</v>
      </c>
      <c r="L897" s="667"/>
      <c r="M897" s="3517">
        <f t="shared" si="141"/>
        <v>1</v>
      </c>
      <c r="N897" s="667"/>
      <c r="O897" s="3517">
        <f t="shared" si="142"/>
        <v>1</v>
      </c>
      <c r="P897" s="667"/>
      <c r="Q897" s="3517">
        <f t="shared" si="143"/>
        <v>0</v>
      </c>
      <c r="R897" s="3518">
        <f t="shared" si="144"/>
        <v>0</v>
      </c>
      <c r="S897" s="955">
        <f t="shared" si="135"/>
        <v>0</v>
      </c>
    </row>
    <row r="898" spans="1:19">
      <c r="A898" s="3520"/>
      <c r="B898" s="54"/>
      <c r="C898" s="3517">
        <f t="shared" si="136"/>
        <v>1</v>
      </c>
      <c r="D898" s="2806"/>
      <c r="E898" s="3517">
        <f t="shared" si="137"/>
        <v>1</v>
      </c>
      <c r="F898" s="667"/>
      <c r="G898" s="3517">
        <f t="shared" si="138"/>
        <v>1</v>
      </c>
      <c r="H898" s="667"/>
      <c r="I898" s="3517">
        <f t="shared" si="139"/>
        <v>1</v>
      </c>
      <c r="J898" s="667"/>
      <c r="K898" s="3517">
        <f t="shared" si="140"/>
        <v>1</v>
      </c>
      <c r="L898" s="667"/>
      <c r="M898" s="3517">
        <f t="shared" si="141"/>
        <v>1</v>
      </c>
      <c r="N898" s="667"/>
      <c r="O898" s="3517">
        <f t="shared" si="142"/>
        <v>1</v>
      </c>
      <c r="P898" s="667"/>
      <c r="Q898" s="3517">
        <f t="shared" si="143"/>
        <v>0</v>
      </c>
      <c r="R898" s="3518">
        <f t="shared" si="144"/>
        <v>0</v>
      </c>
      <c r="S898" s="955">
        <f t="shared" si="135"/>
        <v>0</v>
      </c>
    </row>
    <row r="899" spans="1:19">
      <c r="A899" s="3520"/>
      <c r="B899" s="54"/>
      <c r="C899" s="3517">
        <f t="shared" si="136"/>
        <v>1</v>
      </c>
      <c r="D899" s="2806"/>
      <c r="E899" s="3517">
        <f t="shared" si="137"/>
        <v>1</v>
      </c>
      <c r="F899" s="667"/>
      <c r="G899" s="3517">
        <f t="shared" si="138"/>
        <v>1</v>
      </c>
      <c r="H899" s="667"/>
      <c r="I899" s="3517">
        <f t="shared" si="139"/>
        <v>1</v>
      </c>
      <c r="J899" s="667"/>
      <c r="K899" s="3517">
        <f t="shared" si="140"/>
        <v>1</v>
      </c>
      <c r="L899" s="667"/>
      <c r="M899" s="3517">
        <f t="shared" si="141"/>
        <v>1</v>
      </c>
      <c r="N899" s="667"/>
      <c r="O899" s="3517">
        <f t="shared" si="142"/>
        <v>1</v>
      </c>
      <c r="P899" s="667"/>
      <c r="Q899" s="3517">
        <f t="shared" si="143"/>
        <v>0</v>
      </c>
      <c r="R899" s="3518">
        <f t="shared" si="144"/>
        <v>0</v>
      </c>
      <c r="S899" s="955">
        <f t="shared" si="135"/>
        <v>0</v>
      </c>
    </row>
    <row r="900" spans="1:19">
      <c r="A900" s="3520"/>
      <c r="B900" s="54"/>
      <c r="C900" s="3517">
        <f t="shared" si="136"/>
        <v>1</v>
      </c>
      <c r="D900" s="2806"/>
      <c r="E900" s="3517">
        <f t="shared" si="137"/>
        <v>1</v>
      </c>
      <c r="F900" s="667"/>
      <c r="G900" s="3517">
        <f t="shared" si="138"/>
        <v>1</v>
      </c>
      <c r="H900" s="667"/>
      <c r="I900" s="3517">
        <f t="shared" si="139"/>
        <v>1</v>
      </c>
      <c r="J900" s="667"/>
      <c r="K900" s="3517">
        <f t="shared" si="140"/>
        <v>1</v>
      </c>
      <c r="L900" s="667"/>
      <c r="M900" s="3517">
        <f t="shared" si="141"/>
        <v>1</v>
      </c>
      <c r="N900" s="667"/>
      <c r="O900" s="3517">
        <f t="shared" si="142"/>
        <v>1</v>
      </c>
      <c r="P900" s="667"/>
      <c r="Q900" s="3517">
        <f t="shared" si="143"/>
        <v>0</v>
      </c>
      <c r="R900" s="3518">
        <f t="shared" si="144"/>
        <v>0</v>
      </c>
      <c r="S900" s="955">
        <f t="shared" si="135"/>
        <v>0</v>
      </c>
    </row>
    <row r="901" spans="1:19">
      <c r="A901" s="3520"/>
      <c r="B901" s="54"/>
      <c r="C901" s="3517">
        <f t="shared" si="136"/>
        <v>1</v>
      </c>
      <c r="D901" s="2806"/>
      <c r="E901" s="3517">
        <f t="shared" si="137"/>
        <v>1</v>
      </c>
      <c r="F901" s="667"/>
      <c r="G901" s="3517">
        <f t="shared" si="138"/>
        <v>1</v>
      </c>
      <c r="H901" s="667"/>
      <c r="I901" s="3517">
        <f t="shared" si="139"/>
        <v>1</v>
      </c>
      <c r="J901" s="667"/>
      <c r="K901" s="3517">
        <f t="shared" si="140"/>
        <v>1</v>
      </c>
      <c r="L901" s="667"/>
      <c r="M901" s="3517">
        <f t="shared" si="141"/>
        <v>1</v>
      </c>
      <c r="N901" s="667"/>
      <c r="O901" s="3517">
        <f t="shared" si="142"/>
        <v>1</v>
      </c>
      <c r="P901" s="667"/>
      <c r="Q901" s="3517">
        <f t="shared" si="143"/>
        <v>0</v>
      </c>
      <c r="R901" s="3518">
        <f t="shared" si="144"/>
        <v>0</v>
      </c>
      <c r="S901" s="955">
        <f t="shared" si="135"/>
        <v>0</v>
      </c>
    </row>
    <row r="902" spans="1:19">
      <c r="A902" s="3520"/>
      <c r="B902" s="54"/>
      <c r="C902" s="3517">
        <f t="shared" si="136"/>
        <v>1</v>
      </c>
      <c r="D902" s="2806"/>
      <c r="E902" s="3517">
        <f t="shared" si="137"/>
        <v>1</v>
      </c>
      <c r="F902" s="667"/>
      <c r="G902" s="3517">
        <f t="shared" si="138"/>
        <v>1</v>
      </c>
      <c r="H902" s="667"/>
      <c r="I902" s="3517">
        <f t="shared" si="139"/>
        <v>1</v>
      </c>
      <c r="J902" s="667"/>
      <c r="K902" s="3517">
        <f t="shared" si="140"/>
        <v>1</v>
      </c>
      <c r="L902" s="667"/>
      <c r="M902" s="3517">
        <f t="shared" si="141"/>
        <v>1</v>
      </c>
      <c r="N902" s="667"/>
      <c r="O902" s="3517">
        <f t="shared" si="142"/>
        <v>1</v>
      </c>
      <c r="P902" s="667"/>
      <c r="Q902" s="3517">
        <f t="shared" si="143"/>
        <v>0</v>
      </c>
      <c r="R902" s="3518">
        <f t="shared" si="144"/>
        <v>0</v>
      </c>
      <c r="S902" s="955">
        <f t="shared" si="135"/>
        <v>0</v>
      </c>
    </row>
    <row r="903" spans="1:19">
      <c r="A903" s="3520"/>
      <c r="B903" s="54"/>
      <c r="C903" s="3517">
        <f t="shared" si="136"/>
        <v>1</v>
      </c>
      <c r="D903" s="2806"/>
      <c r="E903" s="3517">
        <f t="shared" si="137"/>
        <v>1</v>
      </c>
      <c r="F903" s="667"/>
      <c r="G903" s="3517">
        <f t="shared" si="138"/>
        <v>1</v>
      </c>
      <c r="H903" s="667"/>
      <c r="I903" s="3517">
        <f t="shared" si="139"/>
        <v>1</v>
      </c>
      <c r="J903" s="667"/>
      <c r="K903" s="3517">
        <f t="shared" si="140"/>
        <v>1</v>
      </c>
      <c r="L903" s="667"/>
      <c r="M903" s="3517">
        <f t="shared" si="141"/>
        <v>1</v>
      </c>
      <c r="N903" s="667"/>
      <c r="O903" s="3517">
        <f t="shared" si="142"/>
        <v>1</v>
      </c>
      <c r="P903" s="667"/>
      <c r="Q903" s="3517">
        <f t="shared" si="143"/>
        <v>0</v>
      </c>
      <c r="R903" s="3518">
        <f t="shared" si="144"/>
        <v>0</v>
      </c>
      <c r="S903" s="955">
        <f t="shared" si="135"/>
        <v>0</v>
      </c>
    </row>
    <row r="904" spans="1:19">
      <c r="A904" s="3520"/>
      <c r="B904" s="54"/>
      <c r="C904" s="3517">
        <f t="shared" si="136"/>
        <v>1</v>
      </c>
      <c r="D904" s="2806"/>
      <c r="E904" s="3517">
        <f t="shared" si="137"/>
        <v>1</v>
      </c>
      <c r="F904" s="667"/>
      <c r="G904" s="3517">
        <f t="shared" si="138"/>
        <v>1</v>
      </c>
      <c r="H904" s="667"/>
      <c r="I904" s="3517">
        <f t="shared" si="139"/>
        <v>1</v>
      </c>
      <c r="J904" s="667"/>
      <c r="K904" s="3517">
        <f t="shared" si="140"/>
        <v>1</v>
      </c>
      <c r="L904" s="667"/>
      <c r="M904" s="3517">
        <f t="shared" si="141"/>
        <v>1</v>
      </c>
      <c r="N904" s="667"/>
      <c r="O904" s="3517">
        <f t="shared" si="142"/>
        <v>1</v>
      </c>
      <c r="P904" s="667"/>
      <c r="Q904" s="3517">
        <f t="shared" si="143"/>
        <v>0</v>
      </c>
      <c r="R904" s="3518">
        <f t="shared" si="144"/>
        <v>0</v>
      </c>
      <c r="S904" s="955">
        <f t="shared" si="135"/>
        <v>0</v>
      </c>
    </row>
    <row r="905" spans="1:19">
      <c r="A905" s="3520"/>
      <c r="B905" s="54"/>
      <c r="C905" s="3517">
        <f t="shared" si="136"/>
        <v>1</v>
      </c>
      <c r="D905" s="2806"/>
      <c r="E905" s="3517">
        <f t="shared" si="137"/>
        <v>1</v>
      </c>
      <c r="F905" s="667"/>
      <c r="G905" s="3517">
        <f t="shared" si="138"/>
        <v>1</v>
      </c>
      <c r="H905" s="667"/>
      <c r="I905" s="3517">
        <f t="shared" si="139"/>
        <v>1</v>
      </c>
      <c r="J905" s="667"/>
      <c r="K905" s="3517">
        <f t="shared" si="140"/>
        <v>1</v>
      </c>
      <c r="L905" s="667"/>
      <c r="M905" s="3517">
        <f t="shared" si="141"/>
        <v>1</v>
      </c>
      <c r="N905" s="667"/>
      <c r="O905" s="3517">
        <f t="shared" si="142"/>
        <v>1</v>
      </c>
      <c r="P905" s="667"/>
      <c r="Q905" s="3517">
        <f t="shared" si="143"/>
        <v>0</v>
      </c>
      <c r="R905" s="3518">
        <f t="shared" si="144"/>
        <v>0</v>
      </c>
      <c r="S905" s="955">
        <f t="shared" si="135"/>
        <v>0</v>
      </c>
    </row>
    <row r="906" spans="1:19">
      <c r="A906" s="3520"/>
      <c r="B906" s="54"/>
      <c r="C906" s="3517">
        <f t="shared" si="136"/>
        <v>1</v>
      </c>
      <c r="D906" s="2806"/>
      <c r="E906" s="3517">
        <f t="shared" si="137"/>
        <v>1</v>
      </c>
      <c r="F906" s="667"/>
      <c r="G906" s="3517">
        <f t="shared" si="138"/>
        <v>1</v>
      </c>
      <c r="H906" s="667"/>
      <c r="I906" s="3517">
        <f t="shared" si="139"/>
        <v>1</v>
      </c>
      <c r="J906" s="667"/>
      <c r="K906" s="3517">
        <f t="shared" si="140"/>
        <v>1</v>
      </c>
      <c r="L906" s="667"/>
      <c r="M906" s="3517">
        <f t="shared" si="141"/>
        <v>1</v>
      </c>
      <c r="N906" s="667"/>
      <c r="O906" s="3517">
        <f t="shared" si="142"/>
        <v>1</v>
      </c>
      <c r="P906" s="667"/>
      <c r="Q906" s="3517">
        <f t="shared" si="143"/>
        <v>0</v>
      </c>
      <c r="R906" s="3518">
        <f t="shared" si="144"/>
        <v>0</v>
      </c>
      <c r="S906" s="955">
        <f t="shared" si="135"/>
        <v>0</v>
      </c>
    </row>
    <row r="907" spans="1:19">
      <c r="A907" s="3520"/>
      <c r="B907" s="54"/>
      <c r="C907" s="3517">
        <f t="shared" si="136"/>
        <v>1</v>
      </c>
      <c r="D907" s="2806"/>
      <c r="E907" s="3517">
        <f t="shared" si="137"/>
        <v>1</v>
      </c>
      <c r="F907" s="667"/>
      <c r="G907" s="3517">
        <f t="shared" si="138"/>
        <v>1</v>
      </c>
      <c r="H907" s="667"/>
      <c r="I907" s="3517">
        <f t="shared" si="139"/>
        <v>1</v>
      </c>
      <c r="J907" s="667"/>
      <c r="K907" s="3517">
        <f t="shared" si="140"/>
        <v>1</v>
      </c>
      <c r="L907" s="667"/>
      <c r="M907" s="3517">
        <f t="shared" si="141"/>
        <v>1</v>
      </c>
      <c r="N907" s="667"/>
      <c r="O907" s="3517">
        <f t="shared" si="142"/>
        <v>1</v>
      </c>
      <c r="P907" s="667"/>
      <c r="Q907" s="3517">
        <f t="shared" si="143"/>
        <v>0</v>
      </c>
      <c r="R907" s="3518">
        <f t="shared" si="144"/>
        <v>0</v>
      </c>
      <c r="S907" s="955">
        <f t="shared" si="135"/>
        <v>0</v>
      </c>
    </row>
    <row r="908" spans="1:19">
      <c r="A908" s="3520"/>
      <c r="B908" s="54"/>
      <c r="C908" s="3517">
        <f t="shared" si="136"/>
        <v>1</v>
      </c>
      <c r="D908" s="2806"/>
      <c r="E908" s="3517">
        <f t="shared" si="137"/>
        <v>1</v>
      </c>
      <c r="F908" s="667"/>
      <c r="G908" s="3517">
        <f t="shared" si="138"/>
        <v>1</v>
      </c>
      <c r="H908" s="667"/>
      <c r="I908" s="3517">
        <f t="shared" si="139"/>
        <v>1</v>
      </c>
      <c r="J908" s="667"/>
      <c r="K908" s="3517">
        <f t="shared" si="140"/>
        <v>1</v>
      </c>
      <c r="L908" s="667"/>
      <c r="M908" s="3517">
        <f t="shared" si="141"/>
        <v>1</v>
      </c>
      <c r="N908" s="667"/>
      <c r="O908" s="3517">
        <f t="shared" si="142"/>
        <v>1</v>
      </c>
      <c r="P908" s="667"/>
      <c r="Q908" s="3517">
        <f t="shared" si="143"/>
        <v>0</v>
      </c>
      <c r="R908" s="3518">
        <f t="shared" si="144"/>
        <v>0</v>
      </c>
      <c r="S908" s="955">
        <f t="shared" si="135"/>
        <v>0</v>
      </c>
    </row>
    <row r="909" spans="1:19">
      <c r="A909" s="3520"/>
      <c r="B909" s="54"/>
      <c r="C909" s="3517">
        <f t="shared" si="136"/>
        <v>1</v>
      </c>
      <c r="D909" s="2806"/>
      <c r="E909" s="3517">
        <f t="shared" si="137"/>
        <v>1</v>
      </c>
      <c r="F909" s="667"/>
      <c r="G909" s="3517">
        <f t="shared" si="138"/>
        <v>1</v>
      </c>
      <c r="H909" s="667"/>
      <c r="I909" s="3517">
        <f t="shared" si="139"/>
        <v>1</v>
      </c>
      <c r="J909" s="667"/>
      <c r="K909" s="3517">
        <f t="shared" si="140"/>
        <v>1</v>
      </c>
      <c r="L909" s="667"/>
      <c r="M909" s="3517">
        <f t="shared" si="141"/>
        <v>1</v>
      </c>
      <c r="N909" s="667"/>
      <c r="O909" s="3517">
        <f t="shared" si="142"/>
        <v>1</v>
      </c>
      <c r="P909" s="667"/>
      <c r="Q909" s="3517">
        <f t="shared" si="143"/>
        <v>0</v>
      </c>
      <c r="R909" s="3518">
        <f t="shared" si="144"/>
        <v>0</v>
      </c>
      <c r="S909" s="955">
        <f t="shared" si="135"/>
        <v>0</v>
      </c>
    </row>
    <row r="910" spans="1:19">
      <c r="A910" s="3520"/>
      <c r="B910" s="54"/>
      <c r="C910" s="3517">
        <f t="shared" si="136"/>
        <v>1</v>
      </c>
      <c r="D910" s="2806"/>
      <c r="E910" s="3517">
        <f t="shared" si="137"/>
        <v>1</v>
      </c>
      <c r="F910" s="667"/>
      <c r="G910" s="3517">
        <f t="shared" si="138"/>
        <v>1</v>
      </c>
      <c r="H910" s="667"/>
      <c r="I910" s="3517">
        <f t="shared" si="139"/>
        <v>1</v>
      </c>
      <c r="J910" s="667"/>
      <c r="K910" s="3517">
        <f t="shared" si="140"/>
        <v>1</v>
      </c>
      <c r="L910" s="667"/>
      <c r="M910" s="3517">
        <f t="shared" si="141"/>
        <v>1</v>
      </c>
      <c r="N910" s="667"/>
      <c r="O910" s="3517">
        <f t="shared" si="142"/>
        <v>1</v>
      </c>
      <c r="P910" s="667"/>
      <c r="Q910" s="3517">
        <f t="shared" si="143"/>
        <v>0</v>
      </c>
      <c r="R910" s="3518">
        <f t="shared" si="144"/>
        <v>0</v>
      </c>
      <c r="S910" s="955">
        <f t="shared" si="135"/>
        <v>0</v>
      </c>
    </row>
    <row r="911" spans="1:19">
      <c r="A911" s="3520"/>
      <c r="B911" s="54"/>
      <c r="C911" s="3517">
        <f t="shared" si="136"/>
        <v>1</v>
      </c>
      <c r="D911" s="2806"/>
      <c r="E911" s="3517">
        <f t="shared" si="137"/>
        <v>1</v>
      </c>
      <c r="F911" s="667"/>
      <c r="G911" s="3517">
        <f t="shared" si="138"/>
        <v>1</v>
      </c>
      <c r="H911" s="667"/>
      <c r="I911" s="3517">
        <f t="shared" si="139"/>
        <v>1</v>
      </c>
      <c r="J911" s="667"/>
      <c r="K911" s="3517">
        <f t="shared" si="140"/>
        <v>1</v>
      </c>
      <c r="L911" s="667"/>
      <c r="M911" s="3517">
        <f t="shared" si="141"/>
        <v>1</v>
      </c>
      <c r="N911" s="667"/>
      <c r="O911" s="3517">
        <f t="shared" si="142"/>
        <v>1</v>
      </c>
      <c r="P911" s="667"/>
      <c r="Q911" s="3517">
        <f t="shared" si="143"/>
        <v>0</v>
      </c>
      <c r="R911" s="3518">
        <f t="shared" si="144"/>
        <v>0</v>
      </c>
      <c r="S911" s="955">
        <f t="shared" si="135"/>
        <v>0</v>
      </c>
    </row>
    <row r="912" spans="1:19">
      <c r="A912" s="3520"/>
      <c r="B912" s="54"/>
      <c r="C912" s="3517">
        <f t="shared" si="136"/>
        <v>1</v>
      </c>
      <c r="D912" s="2806"/>
      <c r="E912" s="3517">
        <f t="shared" si="137"/>
        <v>1</v>
      </c>
      <c r="F912" s="667"/>
      <c r="G912" s="3517">
        <f t="shared" si="138"/>
        <v>1</v>
      </c>
      <c r="H912" s="667"/>
      <c r="I912" s="3517">
        <f t="shared" si="139"/>
        <v>1</v>
      </c>
      <c r="J912" s="667"/>
      <c r="K912" s="3517">
        <f t="shared" si="140"/>
        <v>1</v>
      </c>
      <c r="L912" s="667"/>
      <c r="M912" s="3517">
        <f t="shared" si="141"/>
        <v>1</v>
      </c>
      <c r="N912" s="667"/>
      <c r="O912" s="3517">
        <f t="shared" si="142"/>
        <v>1</v>
      </c>
      <c r="P912" s="667"/>
      <c r="Q912" s="3517">
        <f t="shared" si="143"/>
        <v>0</v>
      </c>
      <c r="R912" s="3518">
        <f t="shared" si="144"/>
        <v>0</v>
      </c>
      <c r="S912" s="955">
        <f t="shared" si="135"/>
        <v>0</v>
      </c>
    </row>
    <row r="913" spans="1:19">
      <c r="A913" s="3520"/>
      <c r="B913" s="54"/>
      <c r="C913" s="3517">
        <f t="shared" si="136"/>
        <v>1</v>
      </c>
      <c r="D913" s="2806"/>
      <c r="E913" s="3517">
        <f t="shared" si="137"/>
        <v>1</v>
      </c>
      <c r="F913" s="667"/>
      <c r="G913" s="3517">
        <f t="shared" si="138"/>
        <v>1</v>
      </c>
      <c r="H913" s="667"/>
      <c r="I913" s="3517">
        <f t="shared" si="139"/>
        <v>1</v>
      </c>
      <c r="J913" s="667"/>
      <c r="K913" s="3517">
        <f t="shared" si="140"/>
        <v>1</v>
      </c>
      <c r="L913" s="667"/>
      <c r="M913" s="3517">
        <f t="shared" si="141"/>
        <v>1</v>
      </c>
      <c r="N913" s="667"/>
      <c r="O913" s="3517">
        <f t="shared" si="142"/>
        <v>1</v>
      </c>
      <c r="P913" s="667"/>
      <c r="Q913" s="3517">
        <f t="shared" si="143"/>
        <v>0</v>
      </c>
      <c r="R913" s="3518">
        <f t="shared" si="144"/>
        <v>0</v>
      </c>
      <c r="S913" s="955">
        <f t="shared" si="135"/>
        <v>0</v>
      </c>
    </row>
    <row r="914" spans="1:19">
      <c r="A914" s="3520"/>
      <c r="B914" s="54"/>
      <c r="C914" s="3517">
        <f t="shared" si="136"/>
        <v>1</v>
      </c>
      <c r="D914" s="2806"/>
      <c r="E914" s="3517">
        <f t="shared" si="137"/>
        <v>1</v>
      </c>
      <c r="F914" s="667"/>
      <c r="G914" s="3517">
        <f t="shared" si="138"/>
        <v>1</v>
      </c>
      <c r="H914" s="667"/>
      <c r="I914" s="3517">
        <f t="shared" si="139"/>
        <v>1</v>
      </c>
      <c r="J914" s="667"/>
      <c r="K914" s="3517">
        <f t="shared" si="140"/>
        <v>1</v>
      </c>
      <c r="L914" s="667"/>
      <c r="M914" s="3517">
        <f t="shared" si="141"/>
        <v>1</v>
      </c>
      <c r="N914" s="667"/>
      <c r="O914" s="3517">
        <f t="shared" si="142"/>
        <v>1</v>
      </c>
      <c r="P914" s="667"/>
      <c r="Q914" s="3517">
        <f t="shared" si="143"/>
        <v>0</v>
      </c>
      <c r="R914" s="3518">
        <f t="shared" si="144"/>
        <v>0</v>
      </c>
      <c r="S914" s="955">
        <f t="shared" si="135"/>
        <v>0</v>
      </c>
    </row>
    <row r="915" spans="1:19">
      <c r="A915" s="3520"/>
      <c r="B915" s="54"/>
      <c r="C915" s="3517">
        <f t="shared" si="136"/>
        <v>1</v>
      </c>
      <c r="D915" s="2806"/>
      <c r="E915" s="3517">
        <f t="shared" si="137"/>
        <v>1</v>
      </c>
      <c r="F915" s="667"/>
      <c r="G915" s="3517">
        <f t="shared" si="138"/>
        <v>1</v>
      </c>
      <c r="H915" s="667"/>
      <c r="I915" s="3517">
        <f t="shared" si="139"/>
        <v>1</v>
      </c>
      <c r="J915" s="667"/>
      <c r="K915" s="3517">
        <f t="shared" si="140"/>
        <v>1</v>
      </c>
      <c r="L915" s="667"/>
      <c r="M915" s="3517">
        <f t="shared" si="141"/>
        <v>1</v>
      </c>
      <c r="N915" s="667"/>
      <c r="O915" s="3517">
        <f t="shared" si="142"/>
        <v>1</v>
      </c>
      <c r="P915" s="667"/>
      <c r="Q915" s="3517">
        <f t="shared" si="143"/>
        <v>0</v>
      </c>
      <c r="R915" s="3518">
        <f t="shared" si="144"/>
        <v>0</v>
      </c>
      <c r="S915" s="955">
        <f t="shared" si="135"/>
        <v>0</v>
      </c>
    </row>
    <row r="916" spans="1:19">
      <c r="A916" s="3520"/>
      <c r="B916" s="54"/>
      <c r="C916" s="3517">
        <f t="shared" si="136"/>
        <v>1</v>
      </c>
      <c r="D916" s="2806"/>
      <c r="E916" s="3517">
        <f t="shared" si="137"/>
        <v>1</v>
      </c>
      <c r="F916" s="667"/>
      <c r="G916" s="3517">
        <f t="shared" si="138"/>
        <v>1</v>
      </c>
      <c r="H916" s="667"/>
      <c r="I916" s="3517">
        <f t="shared" si="139"/>
        <v>1</v>
      </c>
      <c r="J916" s="667"/>
      <c r="K916" s="3517">
        <f t="shared" si="140"/>
        <v>1</v>
      </c>
      <c r="L916" s="667"/>
      <c r="M916" s="3517">
        <f t="shared" si="141"/>
        <v>1</v>
      </c>
      <c r="N916" s="667"/>
      <c r="O916" s="3517">
        <f t="shared" si="142"/>
        <v>1</v>
      </c>
      <c r="P916" s="667"/>
      <c r="Q916" s="3517">
        <f t="shared" si="143"/>
        <v>0</v>
      </c>
      <c r="R916" s="3518">
        <f t="shared" si="144"/>
        <v>0</v>
      </c>
      <c r="S916" s="955">
        <f t="shared" si="135"/>
        <v>0</v>
      </c>
    </row>
    <row r="917" spans="1:19">
      <c r="A917" s="3520"/>
      <c r="B917" s="54"/>
      <c r="C917" s="3517">
        <f t="shared" si="136"/>
        <v>1</v>
      </c>
      <c r="D917" s="2806"/>
      <c r="E917" s="3517">
        <f t="shared" si="137"/>
        <v>1</v>
      </c>
      <c r="F917" s="667"/>
      <c r="G917" s="3517">
        <f t="shared" si="138"/>
        <v>1</v>
      </c>
      <c r="H917" s="667"/>
      <c r="I917" s="3517">
        <f t="shared" si="139"/>
        <v>1</v>
      </c>
      <c r="J917" s="667"/>
      <c r="K917" s="3517">
        <f t="shared" si="140"/>
        <v>1</v>
      </c>
      <c r="L917" s="667"/>
      <c r="M917" s="3517">
        <f t="shared" si="141"/>
        <v>1</v>
      </c>
      <c r="N917" s="667"/>
      <c r="O917" s="3517">
        <f t="shared" si="142"/>
        <v>1</v>
      </c>
      <c r="P917" s="667"/>
      <c r="Q917" s="3517">
        <f t="shared" si="143"/>
        <v>0</v>
      </c>
      <c r="R917" s="3518">
        <f t="shared" si="144"/>
        <v>0</v>
      </c>
      <c r="S917" s="955">
        <f t="shared" si="135"/>
        <v>0</v>
      </c>
    </row>
    <row r="918" spans="1:19">
      <c r="A918" s="3520"/>
      <c r="B918" s="54"/>
      <c r="C918" s="3517">
        <f t="shared" si="136"/>
        <v>1</v>
      </c>
      <c r="D918" s="2806"/>
      <c r="E918" s="3517">
        <f t="shared" si="137"/>
        <v>1</v>
      </c>
      <c r="F918" s="667"/>
      <c r="G918" s="3517">
        <f t="shared" si="138"/>
        <v>1</v>
      </c>
      <c r="H918" s="667"/>
      <c r="I918" s="3517">
        <f t="shared" si="139"/>
        <v>1</v>
      </c>
      <c r="J918" s="667"/>
      <c r="K918" s="3517">
        <f t="shared" si="140"/>
        <v>1</v>
      </c>
      <c r="L918" s="667"/>
      <c r="M918" s="3517">
        <f t="shared" si="141"/>
        <v>1</v>
      </c>
      <c r="N918" s="667"/>
      <c r="O918" s="3517">
        <f t="shared" si="142"/>
        <v>1</v>
      </c>
      <c r="P918" s="667"/>
      <c r="Q918" s="3517">
        <f t="shared" si="143"/>
        <v>0</v>
      </c>
      <c r="R918" s="3518">
        <f t="shared" si="144"/>
        <v>0</v>
      </c>
      <c r="S918" s="955">
        <f t="shared" si="135"/>
        <v>0</v>
      </c>
    </row>
    <row r="919" spans="1:19">
      <c r="A919" s="3520"/>
      <c r="B919" s="54"/>
      <c r="C919" s="3517">
        <f t="shared" si="136"/>
        <v>1</v>
      </c>
      <c r="D919" s="2806"/>
      <c r="E919" s="3517">
        <f t="shared" si="137"/>
        <v>1</v>
      </c>
      <c r="F919" s="667"/>
      <c r="G919" s="3517">
        <f t="shared" si="138"/>
        <v>1</v>
      </c>
      <c r="H919" s="667"/>
      <c r="I919" s="3517">
        <f t="shared" si="139"/>
        <v>1</v>
      </c>
      <c r="J919" s="667"/>
      <c r="K919" s="3517">
        <f t="shared" si="140"/>
        <v>1</v>
      </c>
      <c r="L919" s="667"/>
      <c r="M919" s="3517">
        <f t="shared" si="141"/>
        <v>1</v>
      </c>
      <c r="N919" s="667"/>
      <c r="O919" s="3517">
        <f t="shared" si="142"/>
        <v>1</v>
      </c>
      <c r="P919" s="667"/>
      <c r="Q919" s="3517">
        <f t="shared" si="143"/>
        <v>0</v>
      </c>
      <c r="R919" s="3518">
        <f t="shared" si="144"/>
        <v>0</v>
      </c>
      <c r="S919" s="955">
        <f t="shared" si="135"/>
        <v>0</v>
      </c>
    </row>
    <row r="920" spans="1:19">
      <c r="A920" s="3520"/>
      <c r="B920" s="54"/>
      <c r="C920" s="3517">
        <f t="shared" si="136"/>
        <v>1</v>
      </c>
      <c r="D920" s="2806"/>
      <c r="E920" s="3517">
        <f t="shared" si="137"/>
        <v>1</v>
      </c>
      <c r="F920" s="667"/>
      <c r="G920" s="3517">
        <f t="shared" si="138"/>
        <v>1</v>
      </c>
      <c r="H920" s="667"/>
      <c r="I920" s="3517">
        <f t="shared" si="139"/>
        <v>1</v>
      </c>
      <c r="J920" s="667"/>
      <c r="K920" s="3517">
        <f t="shared" si="140"/>
        <v>1</v>
      </c>
      <c r="L920" s="667"/>
      <c r="M920" s="3517">
        <f t="shared" si="141"/>
        <v>1</v>
      </c>
      <c r="N920" s="667"/>
      <c r="O920" s="3517">
        <f t="shared" si="142"/>
        <v>1</v>
      </c>
      <c r="P920" s="667"/>
      <c r="Q920" s="3517">
        <f t="shared" si="143"/>
        <v>0</v>
      </c>
      <c r="R920" s="3518">
        <f t="shared" si="144"/>
        <v>0</v>
      </c>
      <c r="S920" s="955">
        <f t="shared" ref="S920:S983" si="145">ROUND(R920*B920/10000,0)</f>
        <v>0</v>
      </c>
    </row>
    <row r="921" spans="1:19">
      <c r="A921" s="3520"/>
      <c r="B921" s="54"/>
      <c r="C921" s="3517">
        <f t="shared" si="136"/>
        <v>1</v>
      </c>
      <c r="D921" s="2806"/>
      <c r="E921" s="3517">
        <f t="shared" si="137"/>
        <v>1</v>
      </c>
      <c r="F921" s="667"/>
      <c r="G921" s="3517">
        <f t="shared" si="138"/>
        <v>1</v>
      </c>
      <c r="H921" s="667"/>
      <c r="I921" s="3517">
        <f t="shared" si="139"/>
        <v>1</v>
      </c>
      <c r="J921" s="667"/>
      <c r="K921" s="3517">
        <f t="shared" si="140"/>
        <v>1</v>
      </c>
      <c r="L921" s="667"/>
      <c r="M921" s="3517">
        <f t="shared" si="141"/>
        <v>1</v>
      </c>
      <c r="N921" s="667"/>
      <c r="O921" s="3517">
        <f t="shared" si="142"/>
        <v>1</v>
      </c>
      <c r="P921" s="667"/>
      <c r="Q921" s="3517">
        <f t="shared" si="143"/>
        <v>0</v>
      </c>
      <c r="R921" s="3518">
        <f t="shared" si="144"/>
        <v>0</v>
      </c>
      <c r="S921" s="955">
        <f t="shared" si="145"/>
        <v>0</v>
      </c>
    </row>
    <row r="922" spans="1:19">
      <c r="A922" s="3520"/>
      <c r="B922" s="54"/>
      <c r="C922" s="3517">
        <f t="shared" ref="C922:C985" si="146">IF(B922="",1,(LOOKUP(B922,$3:$3,$4:$4)-LOOKUP($B$24,$3:$3,$4:$4)+100)/100)</f>
        <v>1</v>
      </c>
      <c r="D922" s="2806"/>
      <c r="E922" s="3517">
        <f t="shared" ref="E922:E985" si="147">(SUMIF($5:$5,D922,$6:$6)-SUMIF($5:$5,$D$24,$6:$6)+100)/100</f>
        <v>1</v>
      </c>
      <c r="F922" s="667"/>
      <c r="G922" s="3517">
        <f t="shared" ref="G922:G985" si="148">(SUMIF($7:$7,F922,$8:$8)-SUMIF($7:$7,$F$24,$8:$8)+100)/100</f>
        <v>1</v>
      </c>
      <c r="H922" s="667"/>
      <c r="I922" s="3517">
        <f t="shared" ref="I922:I985" si="149">(SUMIF($9:$9,H922,$10:$10)-SUMIF($9:$9,$H$24,$10:$10)+100)/100</f>
        <v>1</v>
      </c>
      <c r="J922" s="667"/>
      <c r="K922" s="3517">
        <f t="shared" ref="K922:K985" si="150">(SUMIF($11:$11,J922,$12:$12)-SUMIF($11:$11,$J$24,$12:$12)+100)/100</f>
        <v>1</v>
      </c>
      <c r="L922" s="667"/>
      <c r="M922" s="3517">
        <f t="shared" ref="M922:M985" si="151">(SUMIF($13:$13,L922,$14:$14)-SUMIF($13:$13,$L$24,$14:$14)+100)/100</f>
        <v>1</v>
      </c>
      <c r="N922" s="667"/>
      <c r="O922" s="3517">
        <f t="shared" ref="O922:O985" si="152">(SUMIF($15:$15,N922,$16:$16)-SUMIF($15:$15,$N$24,$16:$16)+100)/100</f>
        <v>1</v>
      </c>
      <c r="P922" s="667"/>
      <c r="Q922" s="3517">
        <f t="shared" ref="Q922:Q985" si="153">(SUMIF($17:$17,P922,$18:$18)-SUMIF($17:$17,$P$24,$18:$18)+100)/100</f>
        <v>0</v>
      </c>
      <c r="R922" s="3518">
        <f t="shared" ref="R922:R985" si="154">IF(B922="",0,ROUND($R$24*C922*E922*G922*I922*K922*M922*O922*Q922,0))</f>
        <v>0</v>
      </c>
      <c r="S922" s="955">
        <f t="shared" si="145"/>
        <v>0</v>
      </c>
    </row>
    <row r="923" spans="1:19">
      <c r="A923" s="3520"/>
      <c r="B923" s="54"/>
      <c r="C923" s="3517">
        <f t="shared" si="146"/>
        <v>1</v>
      </c>
      <c r="D923" s="2806"/>
      <c r="E923" s="3517">
        <f t="shared" si="147"/>
        <v>1</v>
      </c>
      <c r="F923" s="667"/>
      <c r="G923" s="3517">
        <f t="shared" si="148"/>
        <v>1</v>
      </c>
      <c r="H923" s="667"/>
      <c r="I923" s="3517">
        <f t="shared" si="149"/>
        <v>1</v>
      </c>
      <c r="J923" s="667"/>
      <c r="K923" s="3517">
        <f t="shared" si="150"/>
        <v>1</v>
      </c>
      <c r="L923" s="667"/>
      <c r="M923" s="3517">
        <f t="shared" si="151"/>
        <v>1</v>
      </c>
      <c r="N923" s="667"/>
      <c r="O923" s="3517">
        <f t="shared" si="152"/>
        <v>1</v>
      </c>
      <c r="P923" s="667"/>
      <c r="Q923" s="3517">
        <f t="shared" si="153"/>
        <v>0</v>
      </c>
      <c r="R923" s="3518">
        <f t="shared" si="154"/>
        <v>0</v>
      </c>
      <c r="S923" s="955">
        <f t="shared" si="145"/>
        <v>0</v>
      </c>
    </row>
    <row r="924" spans="1:19">
      <c r="A924" s="3520"/>
      <c r="B924" s="54"/>
      <c r="C924" s="3517">
        <f t="shared" si="146"/>
        <v>1</v>
      </c>
      <c r="D924" s="2806"/>
      <c r="E924" s="3517">
        <f t="shared" si="147"/>
        <v>1</v>
      </c>
      <c r="F924" s="667"/>
      <c r="G924" s="3517">
        <f t="shared" si="148"/>
        <v>1</v>
      </c>
      <c r="H924" s="667"/>
      <c r="I924" s="3517">
        <f t="shared" si="149"/>
        <v>1</v>
      </c>
      <c r="J924" s="667"/>
      <c r="K924" s="3517">
        <f t="shared" si="150"/>
        <v>1</v>
      </c>
      <c r="L924" s="667"/>
      <c r="M924" s="3517">
        <f t="shared" si="151"/>
        <v>1</v>
      </c>
      <c r="N924" s="667"/>
      <c r="O924" s="3517">
        <f t="shared" si="152"/>
        <v>1</v>
      </c>
      <c r="P924" s="667"/>
      <c r="Q924" s="3517">
        <f t="shared" si="153"/>
        <v>0</v>
      </c>
      <c r="R924" s="3518">
        <f t="shared" si="154"/>
        <v>0</v>
      </c>
      <c r="S924" s="955">
        <f t="shared" si="145"/>
        <v>0</v>
      </c>
    </row>
    <row r="925" spans="1:19">
      <c r="A925" s="3520"/>
      <c r="B925" s="54"/>
      <c r="C925" s="3517">
        <f t="shared" si="146"/>
        <v>1</v>
      </c>
      <c r="D925" s="2806"/>
      <c r="E925" s="3517">
        <f t="shared" si="147"/>
        <v>1</v>
      </c>
      <c r="F925" s="667"/>
      <c r="G925" s="3517">
        <f t="shared" si="148"/>
        <v>1</v>
      </c>
      <c r="H925" s="667"/>
      <c r="I925" s="3517">
        <f t="shared" si="149"/>
        <v>1</v>
      </c>
      <c r="J925" s="667"/>
      <c r="K925" s="3517">
        <f t="shared" si="150"/>
        <v>1</v>
      </c>
      <c r="L925" s="667"/>
      <c r="M925" s="3517">
        <f t="shared" si="151"/>
        <v>1</v>
      </c>
      <c r="N925" s="667"/>
      <c r="O925" s="3517">
        <f t="shared" si="152"/>
        <v>1</v>
      </c>
      <c r="P925" s="667"/>
      <c r="Q925" s="3517">
        <f t="shared" si="153"/>
        <v>0</v>
      </c>
      <c r="R925" s="3518">
        <f t="shared" si="154"/>
        <v>0</v>
      </c>
      <c r="S925" s="955">
        <f t="shared" si="145"/>
        <v>0</v>
      </c>
    </row>
    <row r="926" spans="1:19">
      <c r="A926" s="3520"/>
      <c r="B926" s="54"/>
      <c r="C926" s="3517">
        <f t="shared" si="146"/>
        <v>1</v>
      </c>
      <c r="D926" s="2806"/>
      <c r="E926" s="3517">
        <f t="shared" si="147"/>
        <v>1</v>
      </c>
      <c r="F926" s="667"/>
      <c r="G926" s="3517">
        <f t="shared" si="148"/>
        <v>1</v>
      </c>
      <c r="H926" s="667"/>
      <c r="I926" s="3517">
        <f t="shared" si="149"/>
        <v>1</v>
      </c>
      <c r="J926" s="667"/>
      <c r="K926" s="3517">
        <f t="shared" si="150"/>
        <v>1</v>
      </c>
      <c r="L926" s="667"/>
      <c r="M926" s="3517">
        <f t="shared" si="151"/>
        <v>1</v>
      </c>
      <c r="N926" s="667"/>
      <c r="O926" s="3517">
        <f t="shared" si="152"/>
        <v>1</v>
      </c>
      <c r="P926" s="667"/>
      <c r="Q926" s="3517">
        <f t="shared" si="153"/>
        <v>0</v>
      </c>
      <c r="R926" s="3518">
        <f t="shared" si="154"/>
        <v>0</v>
      </c>
      <c r="S926" s="955">
        <f t="shared" si="145"/>
        <v>0</v>
      </c>
    </row>
    <row r="927" spans="1:19">
      <c r="A927" s="3520"/>
      <c r="B927" s="54"/>
      <c r="C927" s="3517">
        <f t="shared" si="146"/>
        <v>1</v>
      </c>
      <c r="D927" s="2806"/>
      <c r="E927" s="3517">
        <f t="shared" si="147"/>
        <v>1</v>
      </c>
      <c r="F927" s="667"/>
      <c r="G927" s="3517">
        <f t="shared" si="148"/>
        <v>1</v>
      </c>
      <c r="H927" s="667"/>
      <c r="I927" s="3517">
        <f t="shared" si="149"/>
        <v>1</v>
      </c>
      <c r="J927" s="667"/>
      <c r="K927" s="3517">
        <f t="shared" si="150"/>
        <v>1</v>
      </c>
      <c r="L927" s="667"/>
      <c r="M927" s="3517">
        <f t="shared" si="151"/>
        <v>1</v>
      </c>
      <c r="N927" s="667"/>
      <c r="O927" s="3517">
        <f t="shared" si="152"/>
        <v>1</v>
      </c>
      <c r="P927" s="667"/>
      <c r="Q927" s="3517">
        <f t="shared" si="153"/>
        <v>0</v>
      </c>
      <c r="R927" s="3518">
        <f t="shared" si="154"/>
        <v>0</v>
      </c>
      <c r="S927" s="955">
        <f t="shared" si="145"/>
        <v>0</v>
      </c>
    </row>
    <row r="928" spans="1:19">
      <c r="A928" s="3520"/>
      <c r="B928" s="54"/>
      <c r="C928" s="3517">
        <f t="shared" si="146"/>
        <v>1</v>
      </c>
      <c r="D928" s="2806"/>
      <c r="E928" s="3517">
        <f t="shared" si="147"/>
        <v>1</v>
      </c>
      <c r="F928" s="667"/>
      <c r="G928" s="3517">
        <f t="shared" si="148"/>
        <v>1</v>
      </c>
      <c r="H928" s="667"/>
      <c r="I928" s="3517">
        <f t="shared" si="149"/>
        <v>1</v>
      </c>
      <c r="J928" s="667"/>
      <c r="K928" s="3517">
        <f t="shared" si="150"/>
        <v>1</v>
      </c>
      <c r="L928" s="667"/>
      <c r="M928" s="3517">
        <f t="shared" si="151"/>
        <v>1</v>
      </c>
      <c r="N928" s="667"/>
      <c r="O928" s="3517">
        <f t="shared" si="152"/>
        <v>1</v>
      </c>
      <c r="P928" s="667"/>
      <c r="Q928" s="3517">
        <f t="shared" si="153"/>
        <v>0</v>
      </c>
      <c r="R928" s="3518">
        <f t="shared" si="154"/>
        <v>0</v>
      </c>
      <c r="S928" s="955">
        <f t="shared" si="145"/>
        <v>0</v>
      </c>
    </row>
    <row r="929" spans="1:19">
      <c r="A929" s="3520"/>
      <c r="B929" s="54"/>
      <c r="C929" s="3517">
        <f t="shared" si="146"/>
        <v>1</v>
      </c>
      <c r="D929" s="2806"/>
      <c r="E929" s="3517">
        <f t="shared" si="147"/>
        <v>1</v>
      </c>
      <c r="F929" s="667"/>
      <c r="G929" s="3517">
        <f t="shared" si="148"/>
        <v>1</v>
      </c>
      <c r="H929" s="667"/>
      <c r="I929" s="3517">
        <f t="shared" si="149"/>
        <v>1</v>
      </c>
      <c r="J929" s="667"/>
      <c r="K929" s="3517">
        <f t="shared" si="150"/>
        <v>1</v>
      </c>
      <c r="L929" s="667"/>
      <c r="M929" s="3517">
        <f t="shared" si="151"/>
        <v>1</v>
      </c>
      <c r="N929" s="667"/>
      <c r="O929" s="3517">
        <f t="shared" si="152"/>
        <v>1</v>
      </c>
      <c r="P929" s="667"/>
      <c r="Q929" s="3517">
        <f t="shared" si="153"/>
        <v>0</v>
      </c>
      <c r="R929" s="3518">
        <f t="shared" si="154"/>
        <v>0</v>
      </c>
      <c r="S929" s="955">
        <f t="shared" si="145"/>
        <v>0</v>
      </c>
    </row>
    <row r="930" spans="1:19">
      <c r="A930" s="3520"/>
      <c r="B930" s="54"/>
      <c r="C930" s="3517">
        <f t="shared" si="146"/>
        <v>1</v>
      </c>
      <c r="D930" s="2806"/>
      <c r="E930" s="3517">
        <f t="shared" si="147"/>
        <v>1</v>
      </c>
      <c r="F930" s="667"/>
      <c r="G930" s="3517">
        <f t="shared" si="148"/>
        <v>1</v>
      </c>
      <c r="H930" s="667"/>
      <c r="I930" s="3517">
        <f t="shared" si="149"/>
        <v>1</v>
      </c>
      <c r="J930" s="667"/>
      <c r="K930" s="3517">
        <f t="shared" si="150"/>
        <v>1</v>
      </c>
      <c r="L930" s="667"/>
      <c r="M930" s="3517">
        <f t="shared" si="151"/>
        <v>1</v>
      </c>
      <c r="N930" s="667"/>
      <c r="O930" s="3517">
        <f t="shared" si="152"/>
        <v>1</v>
      </c>
      <c r="P930" s="667"/>
      <c r="Q930" s="3517">
        <f t="shared" si="153"/>
        <v>0</v>
      </c>
      <c r="R930" s="3518">
        <f t="shared" si="154"/>
        <v>0</v>
      </c>
      <c r="S930" s="955">
        <f t="shared" si="145"/>
        <v>0</v>
      </c>
    </row>
    <row r="931" spans="1:19">
      <c r="A931" s="3520"/>
      <c r="B931" s="54"/>
      <c r="C931" s="3517">
        <f t="shared" si="146"/>
        <v>1</v>
      </c>
      <c r="D931" s="2806"/>
      <c r="E931" s="3517">
        <f t="shared" si="147"/>
        <v>1</v>
      </c>
      <c r="F931" s="667"/>
      <c r="G931" s="3517">
        <f t="shared" si="148"/>
        <v>1</v>
      </c>
      <c r="H931" s="667"/>
      <c r="I931" s="3517">
        <f t="shared" si="149"/>
        <v>1</v>
      </c>
      <c r="J931" s="667"/>
      <c r="K931" s="3517">
        <f t="shared" si="150"/>
        <v>1</v>
      </c>
      <c r="L931" s="667"/>
      <c r="M931" s="3517">
        <f t="shared" si="151"/>
        <v>1</v>
      </c>
      <c r="N931" s="667"/>
      <c r="O931" s="3517">
        <f t="shared" si="152"/>
        <v>1</v>
      </c>
      <c r="P931" s="667"/>
      <c r="Q931" s="3517">
        <f t="shared" si="153"/>
        <v>0</v>
      </c>
      <c r="R931" s="3518">
        <f t="shared" si="154"/>
        <v>0</v>
      </c>
      <c r="S931" s="955">
        <f t="shared" si="145"/>
        <v>0</v>
      </c>
    </row>
    <row r="932" spans="1:19">
      <c r="A932" s="3520"/>
      <c r="B932" s="54"/>
      <c r="C932" s="3517">
        <f t="shared" si="146"/>
        <v>1</v>
      </c>
      <c r="D932" s="2806"/>
      <c r="E932" s="3517">
        <f t="shared" si="147"/>
        <v>1</v>
      </c>
      <c r="F932" s="667"/>
      <c r="G932" s="3517">
        <f t="shared" si="148"/>
        <v>1</v>
      </c>
      <c r="H932" s="667"/>
      <c r="I932" s="3517">
        <f t="shared" si="149"/>
        <v>1</v>
      </c>
      <c r="J932" s="667"/>
      <c r="K932" s="3517">
        <f t="shared" si="150"/>
        <v>1</v>
      </c>
      <c r="L932" s="667"/>
      <c r="M932" s="3517">
        <f t="shared" si="151"/>
        <v>1</v>
      </c>
      <c r="N932" s="667"/>
      <c r="O932" s="3517">
        <f t="shared" si="152"/>
        <v>1</v>
      </c>
      <c r="P932" s="667"/>
      <c r="Q932" s="3517">
        <f t="shared" si="153"/>
        <v>0</v>
      </c>
      <c r="R932" s="3518">
        <f t="shared" si="154"/>
        <v>0</v>
      </c>
      <c r="S932" s="955">
        <f t="shared" si="145"/>
        <v>0</v>
      </c>
    </row>
    <row r="933" spans="1:19">
      <c r="A933" s="3520"/>
      <c r="B933" s="54"/>
      <c r="C933" s="3517">
        <f t="shared" si="146"/>
        <v>1</v>
      </c>
      <c r="D933" s="2806"/>
      <c r="E933" s="3517">
        <f t="shared" si="147"/>
        <v>1</v>
      </c>
      <c r="F933" s="667"/>
      <c r="G933" s="3517">
        <f t="shared" si="148"/>
        <v>1</v>
      </c>
      <c r="H933" s="667"/>
      <c r="I933" s="3517">
        <f t="shared" si="149"/>
        <v>1</v>
      </c>
      <c r="J933" s="667"/>
      <c r="K933" s="3517">
        <f t="shared" si="150"/>
        <v>1</v>
      </c>
      <c r="L933" s="667"/>
      <c r="M933" s="3517">
        <f t="shared" si="151"/>
        <v>1</v>
      </c>
      <c r="N933" s="667"/>
      <c r="O933" s="3517">
        <f t="shared" si="152"/>
        <v>1</v>
      </c>
      <c r="P933" s="667"/>
      <c r="Q933" s="3517">
        <f t="shared" si="153"/>
        <v>0</v>
      </c>
      <c r="R933" s="3518">
        <f t="shared" si="154"/>
        <v>0</v>
      </c>
      <c r="S933" s="955">
        <f t="shared" si="145"/>
        <v>0</v>
      </c>
    </row>
    <row r="934" spans="1:19">
      <c r="A934" s="3520"/>
      <c r="B934" s="54"/>
      <c r="C934" s="3517">
        <f t="shared" si="146"/>
        <v>1</v>
      </c>
      <c r="D934" s="2806"/>
      <c r="E934" s="3517">
        <f t="shared" si="147"/>
        <v>1</v>
      </c>
      <c r="F934" s="667"/>
      <c r="G934" s="3517">
        <f t="shared" si="148"/>
        <v>1</v>
      </c>
      <c r="H934" s="667"/>
      <c r="I934" s="3517">
        <f t="shared" si="149"/>
        <v>1</v>
      </c>
      <c r="J934" s="667"/>
      <c r="K934" s="3517">
        <f t="shared" si="150"/>
        <v>1</v>
      </c>
      <c r="L934" s="667"/>
      <c r="M934" s="3517">
        <f t="shared" si="151"/>
        <v>1</v>
      </c>
      <c r="N934" s="667"/>
      <c r="O934" s="3517">
        <f t="shared" si="152"/>
        <v>1</v>
      </c>
      <c r="P934" s="667"/>
      <c r="Q934" s="3517">
        <f t="shared" si="153"/>
        <v>0</v>
      </c>
      <c r="R934" s="3518">
        <f t="shared" si="154"/>
        <v>0</v>
      </c>
      <c r="S934" s="955">
        <f t="shared" si="145"/>
        <v>0</v>
      </c>
    </row>
    <row r="935" spans="1:19">
      <c r="A935" s="3520"/>
      <c r="B935" s="54"/>
      <c r="C935" s="3517">
        <f t="shared" si="146"/>
        <v>1</v>
      </c>
      <c r="D935" s="2806"/>
      <c r="E935" s="3517">
        <f t="shared" si="147"/>
        <v>1</v>
      </c>
      <c r="F935" s="667"/>
      <c r="G935" s="3517">
        <f t="shared" si="148"/>
        <v>1</v>
      </c>
      <c r="H935" s="667"/>
      <c r="I935" s="3517">
        <f t="shared" si="149"/>
        <v>1</v>
      </c>
      <c r="J935" s="667"/>
      <c r="K935" s="3517">
        <f t="shared" si="150"/>
        <v>1</v>
      </c>
      <c r="L935" s="667"/>
      <c r="M935" s="3517">
        <f t="shared" si="151"/>
        <v>1</v>
      </c>
      <c r="N935" s="667"/>
      <c r="O935" s="3517">
        <f t="shared" si="152"/>
        <v>1</v>
      </c>
      <c r="P935" s="667"/>
      <c r="Q935" s="3517">
        <f t="shared" si="153"/>
        <v>0</v>
      </c>
      <c r="R935" s="3518">
        <f t="shared" si="154"/>
        <v>0</v>
      </c>
      <c r="S935" s="955">
        <f t="shared" si="145"/>
        <v>0</v>
      </c>
    </row>
    <row r="936" spans="1:19">
      <c r="A936" s="3520"/>
      <c r="B936" s="54"/>
      <c r="C936" s="3517">
        <f t="shared" si="146"/>
        <v>1</v>
      </c>
      <c r="D936" s="2806"/>
      <c r="E936" s="3517">
        <f t="shared" si="147"/>
        <v>1</v>
      </c>
      <c r="F936" s="667"/>
      <c r="G936" s="3517">
        <f t="shared" si="148"/>
        <v>1</v>
      </c>
      <c r="H936" s="667"/>
      <c r="I936" s="3517">
        <f t="shared" si="149"/>
        <v>1</v>
      </c>
      <c r="J936" s="667"/>
      <c r="K936" s="3517">
        <f t="shared" si="150"/>
        <v>1</v>
      </c>
      <c r="L936" s="667"/>
      <c r="M936" s="3517">
        <f t="shared" si="151"/>
        <v>1</v>
      </c>
      <c r="N936" s="667"/>
      <c r="O936" s="3517">
        <f t="shared" si="152"/>
        <v>1</v>
      </c>
      <c r="P936" s="667"/>
      <c r="Q936" s="3517">
        <f t="shared" si="153"/>
        <v>0</v>
      </c>
      <c r="R936" s="3518">
        <f t="shared" si="154"/>
        <v>0</v>
      </c>
      <c r="S936" s="955">
        <f t="shared" si="145"/>
        <v>0</v>
      </c>
    </row>
    <row r="937" spans="1:19">
      <c r="A937" s="3520"/>
      <c r="B937" s="54"/>
      <c r="C937" s="3517">
        <f t="shared" si="146"/>
        <v>1</v>
      </c>
      <c r="D937" s="2806"/>
      <c r="E937" s="3517">
        <f t="shared" si="147"/>
        <v>1</v>
      </c>
      <c r="F937" s="667"/>
      <c r="G937" s="3517">
        <f t="shared" si="148"/>
        <v>1</v>
      </c>
      <c r="H937" s="667"/>
      <c r="I937" s="3517">
        <f t="shared" si="149"/>
        <v>1</v>
      </c>
      <c r="J937" s="667"/>
      <c r="K937" s="3517">
        <f t="shared" si="150"/>
        <v>1</v>
      </c>
      <c r="L937" s="667"/>
      <c r="M937" s="3517">
        <f t="shared" si="151"/>
        <v>1</v>
      </c>
      <c r="N937" s="667"/>
      <c r="O937" s="3517">
        <f t="shared" si="152"/>
        <v>1</v>
      </c>
      <c r="P937" s="667"/>
      <c r="Q937" s="3517">
        <f t="shared" si="153"/>
        <v>0</v>
      </c>
      <c r="R937" s="3518">
        <f t="shared" si="154"/>
        <v>0</v>
      </c>
      <c r="S937" s="955">
        <f t="shared" si="145"/>
        <v>0</v>
      </c>
    </row>
    <row r="938" spans="1:19">
      <c r="A938" s="3520"/>
      <c r="B938" s="54"/>
      <c r="C938" s="3517">
        <f t="shared" si="146"/>
        <v>1</v>
      </c>
      <c r="D938" s="2806"/>
      <c r="E938" s="3517">
        <f t="shared" si="147"/>
        <v>1</v>
      </c>
      <c r="F938" s="667"/>
      <c r="G938" s="3517">
        <f t="shared" si="148"/>
        <v>1</v>
      </c>
      <c r="H938" s="667"/>
      <c r="I938" s="3517">
        <f t="shared" si="149"/>
        <v>1</v>
      </c>
      <c r="J938" s="667"/>
      <c r="K938" s="3517">
        <f t="shared" si="150"/>
        <v>1</v>
      </c>
      <c r="L938" s="667"/>
      <c r="M938" s="3517">
        <f t="shared" si="151"/>
        <v>1</v>
      </c>
      <c r="N938" s="667"/>
      <c r="O938" s="3517">
        <f t="shared" si="152"/>
        <v>1</v>
      </c>
      <c r="P938" s="667"/>
      <c r="Q938" s="3517">
        <f t="shared" si="153"/>
        <v>0</v>
      </c>
      <c r="R938" s="3518">
        <f t="shared" si="154"/>
        <v>0</v>
      </c>
      <c r="S938" s="955">
        <f t="shared" si="145"/>
        <v>0</v>
      </c>
    </row>
    <row r="939" spans="1:19">
      <c r="A939" s="3520"/>
      <c r="B939" s="54"/>
      <c r="C939" s="3517">
        <f t="shared" si="146"/>
        <v>1</v>
      </c>
      <c r="D939" s="2806"/>
      <c r="E939" s="3517">
        <f t="shared" si="147"/>
        <v>1</v>
      </c>
      <c r="F939" s="667"/>
      <c r="G939" s="3517">
        <f t="shared" si="148"/>
        <v>1</v>
      </c>
      <c r="H939" s="667"/>
      <c r="I939" s="3517">
        <f t="shared" si="149"/>
        <v>1</v>
      </c>
      <c r="J939" s="667"/>
      <c r="K939" s="3517">
        <f t="shared" si="150"/>
        <v>1</v>
      </c>
      <c r="L939" s="667"/>
      <c r="M939" s="3517">
        <f t="shared" si="151"/>
        <v>1</v>
      </c>
      <c r="N939" s="667"/>
      <c r="O939" s="3517">
        <f t="shared" si="152"/>
        <v>1</v>
      </c>
      <c r="P939" s="667"/>
      <c r="Q939" s="3517">
        <f t="shared" si="153"/>
        <v>0</v>
      </c>
      <c r="R939" s="3518">
        <f t="shared" si="154"/>
        <v>0</v>
      </c>
      <c r="S939" s="955">
        <f t="shared" si="145"/>
        <v>0</v>
      </c>
    </row>
    <row r="940" spans="1:19">
      <c r="A940" s="3520"/>
      <c r="B940" s="54"/>
      <c r="C940" s="3517">
        <f t="shared" si="146"/>
        <v>1</v>
      </c>
      <c r="D940" s="2806"/>
      <c r="E940" s="3517">
        <f t="shared" si="147"/>
        <v>1</v>
      </c>
      <c r="F940" s="667"/>
      <c r="G940" s="3517">
        <f t="shared" si="148"/>
        <v>1</v>
      </c>
      <c r="H940" s="667"/>
      <c r="I940" s="3517">
        <f t="shared" si="149"/>
        <v>1</v>
      </c>
      <c r="J940" s="667"/>
      <c r="K940" s="3517">
        <f t="shared" si="150"/>
        <v>1</v>
      </c>
      <c r="L940" s="667"/>
      <c r="M940" s="3517">
        <f t="shared" si="151"/>
        <v>1</v>
      </c>
      <c r="N940" s="667"/>
      <c r="O940" s="3517">
        <f t="shared" si="152"/>
        <v>1</v>
      </c>
      <c r="P940" s="667"/>
      <c r="Q940" s="3517">
        <f t="shared" si="153"/>
        <v>0</v>
      </c>
      <c r="R940" s="3518">
        <f t="shared" si="154"/>
        <v>0</v>
      </c>
      <c r="S940" s="955">
        <f t="shared" si="145"/>
        <v>0</v>
      </c>
    </row>
    <row r="941" spans="1:19">
      <c r="A941" s="3520"/>
      <c r="B941" s="54"/>
      <c r="C941" s="3517">
        <f t="shared" si="146"/>
        <v>1</v>
      </c>
      <c r="D941" s="2806"/>
      <c r="E941" s="3517">
        <f t="shared" si="147"/>
        <v>1</v>
      </c>
      <c r="F941" s="667"/>
      <c r="G941" s="3517">
        <f t="shared" si="148"/>
        <v>1</v>
      </c>
      <c r="H941" s="667"/>
      <c r="I941" s="3517">
        <f t="shared" si="149"/>
        <v>1</v>
      </c>
      <c r="J941" s="667"/>
      <c r="K941" s="3517">
        <f t="shared" si="150"/>
        <v>1</v>
      </c>
      <c r="L941" s="667"/>
      <c r="M941" s="3517">
        <f t="shared" si="151"/>
        <v>1</v>
      </c>
      <c r="N941" s="667"/>
      <c r="O941" s="3517">
        <f t="shared" si="152"/>
        <v>1</v>
      </c>
      <c r="P941" s="667"/>
      <c r="Q941" s="3517">
        <f t="shared" si="153"/>
        <v>0</v>
      </c>
      <c r="R941" s="3518">
        <f t="shared" si="154"/>
        <v>0</v>
      </c>
      <c r="S941" s="955">
        <f t="shared" si="145"/>
        <v>0</v>
      </c>
    </row>
    <row r="942" spans="1:19">
      <c r="A942" s="3520"/>
      <c r="B942" s="54"/>
      <c r="C942" s="3517">
        <f t="shared" si="146"/>
        <v>1</v>
      </c>
      <c r="D942" s="2806"/>
      <c r="E942" s="3517">
        <f t="shared" si="147"/>
        <v>1</v>
      </c>
      <c r="F942" s="667"/>
      <c r="G942" s="3517">
        <f t="shared" si="148"/>
        <v>1</v>
      </c>
      <c r="H942" s="667"/>
      <c r="I942" s="3517">
        <f t="shared" si="149"/>
        <v>1</v>
      </c>
      <c r="J942" s="667"/>
      <c r="K942" s="3517">
        <f t="shared" si="150"/>
        <v>1</v>
      </c>
      <c r="L942" s="667"/>
      <c r="M942" s="3517">
        <f t="shared" si="151"/>
        <v>1</v>
      </c>
      <c r="N942" s="667"/>
      <c r="O942" s="3517">
        <f t="shared" si="152"/>
        <v>1</v>
      </c>
      <c r="P942" s="667"/>
      <c r="Q942" s="3517">
        <f t="shared" si="153"/>
        <v>0</v>
      </c>
      <c r="R942" s="3518">
        <f t="shared" si="154"/>
        <v>0</v>
      </c>
      <c r="S942" s="955">
        <f t="shared" si="145"/>
        <v>0</v>
      </c>
    </row>
    <row r="943" spans="1:19">
      <c r="A943" s="3520"/>
      <c r="B943" s="54"/>
      <c r="C943" s="3517">
        <f t="shared" si="146"/>
        <v>1</v>
      </c>
      <c r="D943" s="2806"/>
      <c r="E943" s="3517">
        <f t="shared" si="147"/>
        <v>1</v>
      </c>
      <c r="F943" s="667"/>
      <c r="G943" s="3517">
        <f t="shared" si="148"/>
        <v>1</v>
      </c>
      <c r="H943" s="667"/>
      <c r="I943" s="3517">
        <f t="shared" si="149"/>
        <v>1</v>
      </c>
      <c r="J943" s="667"/>
      <c r="K943" s="3517">
        <f t="shared" si="150"/>
        <v>1</v>
      </c>
      <c r="L943" s="667"/>
      <c r="M943" s="3517">
        <f t="shared" si="151"/>
        <v>1</v>
      </c>
      <c r="N943" s="667"/>
      <c r="O943" s="3517">
        <f t="shared" si="152"/>
        <v>1</v>
      </c>
      <c r="P943" s="667"/>
      <c r="Q943" s="3517">
        <f t="shared" si="153"/>
        <v>0</v>
      </c>
      <c r="R943" s="3518">
        <f t="shared" si="154"/>
        <v>0</v>
      </c>
      <c r="S943" s="955">
        <f t="shared" si="145"/>
        <v>0</v>
      </c>
    </row>
    <row r="944" spans="1:19">
      <c r="A944" s="3520"/>
      <c r="B944" s="54"/>
      <c r="C944" s="3517">
        <f t="shared" si="146"/>
        <v>1</v>
      </c>
      <c r="D944" s="2806"/>
      <c r="E944" s="3517">
        <f t="shared" si="147"/>
        <v>1</v>
      </c>
      <c r="F944" s="667"/>
      <c r="G944" s="3517">
        <f t="shared" si="148"/>
        <v>1</v>
      </c>
      <c r="H944" s="667"/>
      <c r="I944" s="3517">
        <f t="shared" si="149"/>
        <v>1</v>
      </c>
      <c r="J944" s="667"/>
      <c r="K944" s="3517">
        <f t="shared" si="150"/>
        <v>1</v>
      </c>
      <c r="L944" s="667"/>
      <c r="M944" s="3517">
        <f t="shared" si="151"/>
        <v>1</v>
      </c>
      <c r="N944" s="667"/>
      <c r="O944" s="3517">
        <f t="shared" si="152"/>
        <v>1</v>
      </c>
      <c r="P944" s="667"/>
      <c r="Q944" s="3517">
        <f t="shared" si="153"/>
        <v>0</v>
      </c>
      <c r="R944" s="3518">
        <f t="shared" si="154"/>
        <v>0</v>
      </c>
      <c r="S944" s="955">
        <f t="shared" si="145"/>
        <v>0</v>
      </c>
    </row>
    <row r="945" spans="1:19">
      <c r="A945" s="3520"/>
      <c r="B945" s="54"/>
      <c r="C945" s="3517">
        <f t="shared" si="146"/>
        <v>1</v>
      </c>
      <c r="D945" s="2806"/>
      <c r="E945" s="3517">
        <f t="shared" si="147"/>
        <v>1</v>
      </c>
      <c r="F945" s="667"/>
      <c r="G945" s="3517">
        <f t="shared" si="148"/>
        <v>1</v>
      </c>
      <c r="H945" s="667"/>
      <c r="I945" s="3517">
        <f t="shared" si="149"/>
        <v>1</v>
      </c>
      <c r="J945" s="667"/>
      <c r="K945" s="3517">
        <f t="shared" si="150"/>
        <v>1</v>
      </c>
      <c r="L945" s="667"/>
      <c r="M945" s="3517">
        <f t="shared" si="151"/>
        <v>1</v>
      </c>
      <c r="N945" s="667"/>
      <c r="O945" s="3517">
        <f t="shared" si="152"/>
        <v>1</v>
      </c>
      <c r="P945" s="667"/>
      <c r="Q945" s="3517">
        <f t="shared" si="153"/>
        <v>0</v>
      </c>
      <c r="R945" s="3518">
        <f t="shared" si="154"/>
        <v>0</v>
      </c>
      <c r="S945" s="955">
        <f t="shared" si="145"/>
        <v>0</v>
      </c>
    </row>
    <row r="946" spans="1:19">
      <c r="A946" s="3520"/>
      <c r="B946" s="54"/>
      <c r="C946" s="3517">
        <f t="shared" si="146"/>
        <v>1</v>
      </c>
      <c r="D946" s="2806"/>
      <c r="E946" s="3517">
        <f t="shared" si="147"/>
        <v>1</v>
      </c>
      <c r="F946" s="667"/>
      <c r="G946" s="3517">
        <f t="shared" si="148"/>
        <v>1</v>
      </c>
      <c r="H946" s="667"/>
      <c r="I946" s="3517">
        <f t="shared" si="149"/>
        <v>1</v>
      </c>
      <c r="J946" s="667"/>
      <c r="K946" s="3517">
        <f t="shared" si="150"/>
        <v>1</v>
      </c>
      <c r="L946" s="667"/>
      <c r="M946" s="3517">
        <f t="shared" si="151"/>
        <v>1</v>
      </c>
      <c r="N946" s="667"/>
      <c r="O946" s="3517">
        <f t="shared" si="152"/>
        <v>1</v>
      </c>
      <c r="P946" s="667"/>
      <c r="Q946" s="3517">
        <f t="shared" si="153"/>
        <v>0</v>
      </c>
      <c r="R946" s="3518">
        <f t="shared" si="154"/>
        <v>0</v>
      </c>
      <c r="S946" s="955">
        <f t="shared" si="145"/>
        <v>0</v>
      </c>
    </row>
    <row r="947" spans="1:19">
      <c r="A947" s="3520"/>
      <c r="B947" s="54"/>
      <c r="C947" s="3517">
        <f t="shared" si="146"/>
        <v>1</v>
      </c>
      <c r="D947" s="2806"/>
      <c r="E947" s="3517">
        <f t="shared" si="147"/>
        <v>1</v>
      </c>
      <c r="F947" s="667"/>
      <c r="G947" s="3517">
        <f t="shared" si="148"/>
        <v>1</v>
      </c>
      <c r="H947" s="667"/>
      <c r="I947" s="3517">
        <f t="shared" si="149"/>
        <v>1</v>
      </c>
      <c r="J947" s="667"/>
      <c r="K947" s="3517">
        <f t="shared" si="150"/>
        <v>1</v>
      </c>
      <c r="L947" s="667"/>
      <c r="M947" s="3517">
        <f t="shared" si="151"/>
        <v>1</v>
      </c>
      <c r="N947" s="667"/>
      <c r="O947" s="3517">
        <f t="shared" si="152"/>
        <v>1</v>
      </c>
      <c r="P947" s="667"/>
      <c r="Q947" s="3517">
        <f t="shared" si="153"/>
        <v>0</v>
      </c>
      <c r="R947" s="3518">
        <f t="shared" si="154"/>
        <v>0</v>
      </c>
      <c r="S947" s="955">
        <f t="shared" si="145"/>
        <v>0</v>
      </c>
    </row>
    <row r="948" spans="1:19">
      <c r="A948" s="3520"/>
      <c r="B948" s="54"/>
      <c r="C948" s="3517">
        <f t="shared" si="146"/>
        <v>1</v>
      </c>
      <c r="D948" s="2806"/>
      <c r="E948" s="3517">
        <f t="shared" si="147"/>
        <v>1</v>
      </c>
      <c r="F948" s="667"/>
      <c r="G948" s="3517">
        <f t="shared" si="148"/>
        <v>1</v>
      </c>
      <c r="H948" s="667"/>
      <c r="I948" s="3517">
        <f t="shared" si="149"/>
        <v>1</v>
      </c>
      <c r="J948" s="667"/>
      <c r="K948" s="3517">
        <f t="shared" si="150"/>
        <v>1</v>
      </c>
      <c r="L948" s="667"/>
      <c r="M948" s="3517">
        <f t="shared" si="151"/>
        <v>1</v>
      </c>
      <c r="N948" s="667"/>
      <c r="O948" s="3517">
        <f t="shared" si="152"/>
        <v>1</v>
      </c>
      <c r="P948" s="667"/>
      <c r="Q948" s="3517">
        <f t="shared" si="153"/>
        <v>0</v>
      </c>
      <c r="R948" s="3518">
        <f t="shared" si="154"/>
        <v>0</v>
      </c>
      <c r="S948" s="955">
        <f t="shared" si="145"/>
        <v>0</v>
      </c>
    </row>
    <row r="949" spans="1:19">
      <c r="A949" s="3520"/>
      <c r="B949" s="54"/>
      <c r="C949" s="3517">
        <f t="shared" si="146"/>
        <v>1</v>
      </c>
      <c r="D949" s="2806"/>
      <c r="E949" s="3517">
        <f t="shared" si="147"/>
        <v>1</v>
      </c>
      <c r="F949" s="667"/>
      <c r="G949" s="3517">
        <f t="shared" si="148"/>
        <v>1</v>
      </c>
      <c r="H949" s="667"/>
      <c r="I949" s="3517">
        <f t="shared" si="149"/>
        <v>1</v>
      </c>
      <c r="J949" s="667"/>
      <c r="K949" s="3517">
        <f t="shared" si="150"/>
        <v>1</v>
      </c>
      <c r="L949" s="667"/>
      <c r="M949" s="3517">
        <f t="shared" si="151"/>
        <v>1</v>
      </c>
      <c r="N949" s="667"/>
      <c r="O949" s="3517">
        <f t="shared" si="152"/>
        <v>1</v>
      </c>
      <c r="P949" s="667"/>
      <c r="Q949" s="3517">
        <f t="shared" si="153"/>
        <v>0</v>
      </c>
      <c r="R949" s="3518">
        <f t="shared" si="154"/>
        <v>0</v>
      </c>
      <c r="S949" s="955">
        <f t="shared" si="145"/>
        <v>0</v>
      </c>
    </row>
    <row r="950" spans="1:19">
      <c r="A950" s="3520"/>
      <c r="B950" s="54"/>
      <c r="C950" s="3517">
        <f t="shared" si="146"/>
        <v>1</v>
      </c>
      <c r="D950" s="2806"/>
      <c r="E950" s="3517">
        <f t="shared" si="147"/>
        <v>1</v>
      </c>
      <c r="F950" s="667"/>
      <c r="G950" s="3517">
        <f t="shared" si="148"/>
        <v>1</v>
      </c>
      <c r="H950" s="667"/>
      <c r="I950" s="3517">
        <f t="shared" si="149"/>
        <v>1</v>
      </c>
      <c r="J950" s="667"/>
      <c r="K950" s="3517">
        <f t="shared" si="150"/>
        <v>1</v>
      </c>
      <c r="L950" s="667"/>
      <c r="M950" s="3517">
        <f t="shared" si="151"/>
        <v>1</v>
      </c>
      <c r="N950" s="667"/>
      <c r="O950" s="3517">
        <f t="shared" si="152"/>
        <v>1</v>
      </c>
      <c r="P950" s="667"/>
      <c r="Q950" s="3517">
        <f t="shared" si="153"/>
        <v>0</v>
      </c>
      <c r="R950" s="3518">
        <f t="shared" si="154"/>
        <v>0</v>
      </c>
      <c r="S950" s="955">
        <f t="shared" si="145"/>
        <v>0</v>
      </c>
    </row>
    <row r="951" spans="1:19">
      <c r="A951" s="3520"/>
      <c r="B951" s="54"/>
      <c r="C951" s="3517">
        <f t="shared" si="146"/>
        <v>1</v>
      </c>
      <c r="D951" s="2806"/>
      <c r="E951" s="3517">
        <f t="shared" si="147"/>
        <v>1</v>
      </c>
      <c r="F951" s="667"/>
      <c r="G951" s="3517">
        <f t="shared" si="148"/>
        <v>1</v>
      </c>
      <c r="H951" s="667"/>
      <c r="I951" s="3517">
        <f t="shared" si="149"/>
        <v>1</v>
      </c>
      <c r="J951" s="667"/>
      <c r="K951" s="3517">
        <f t="shared" si="150"/>
        <v>1</v>
      </c>
      <c r="L951" s="667"/>
      <c r="M951" s="3517">
        <f t="shared" si="151"/>
        <v>1</v>
      </c>
      <c r="N951" s="667"/>
      <c r="O951" s="3517">
        <f t="shared" si="152"/>
        <v>1</v>
      </c>
      <c r="P951" s="667"/>
      <c r="Q951" s="3517">
        <f t="shared" si="153"/>
        <v>0</v>
      </c>
      <c r="R951" s="3518">
        <f t="shared" si="154"/>
        <v>0</v>
      </c>
      <c r="S951" s="955">
        <f t="shared" si="145"/>
        <v>0</v>
      </c>
    </row>
    <row r="952" spans="1:19">
      <c r="A952" s="3520"/>
      <c r="B952" s="54"/>
      <c r="C952" s="3517">
        <f t="shared" si="146"/>
        <v>1</v>
      </c>
      <c r="D952" s="2806"/>
      <c r="E952" s="3517">
        <f t="shared" si="147"/>
        <v>1</v>
      </c>
      <c r="F952" s="667"/>
      <c r="G952" s="3517">
        <f t="shared" si="148"/>
        <v>1</v>
      </c>
      <c r="H952" s="667"/>
      <c r="I952" s="3517">
        <f t="shared" si="149"/>
        <v>1</v>
      </c>
      <c r="J952" s="667"/>
      <c r="K952" s="3517">
        <f t="shared" si="150"/>
        <v>1</v>
      </c>
      <c r="L952" s="667"/>
      <c r="M952" s="3517">
        <f t="shared" si="151"/>
        <v>1</v>
      </c>
      <c r="N952" s="667"/>
      <c r="O952" s="3517">
        <f t="shared" si="152"/>
        <v>1</v>
      </c>
      <c r="P952" s="667"/>
      <c r="Q952" s="3517">
        <f t="shared" si="153"/>
        <v>0</v>
      </c>
      <c r="R952" s="3518">
        <f t="shared" si="154"/>
        <v>0</v>
      </c>
      <c r="S952" s="955">
        <f t="shared" si="145"/>
        <v>0</v>
      </c>
    </row>
    <row r="953" spans="1:19">
      <c r="A953" s="3520"/>
      <c r="B953" s="54"/>
      <c r="C953" s="3517">
        <f t="shared" si="146"/>
        <v>1</v>
      </c>
      <c r="D953" s="2806"/>
      <c r="E953" s="3517">
        <f t="shared" si="147"/>
        <v>1</v>
      </c>
      <c r="F953" s="667"/>
      <c r="G953" s="3517">
        <f t="shared" si="148"/>
        <v>1</v>
      </c>
      <c r="H953" s="667"/>
      <c r="I953" s="3517">
        <f t="shared" si="149"/>
        <v>1</v>
      </c>
      <c r="J953" s="667"/>
      <c r="K953" s="3517">
        <f t="shared" si="150"/>
        <v>1</v>
      </c>
      <c r="L953" s="667"/>
      <c r="M953" s="3517">
        <f t="shared" si="151"/>
        <v>1</v>
      </c>
      <c r="N953" s="667"/>
      <c r="O953" s="3517">
        <f t="shared" si="152"/>
        <v>1</v>
      </c>
      <c r="P953" s="667"/>
      <c r="Q953" s="3517">
        <f t="shared" si="153"/>
        <v>0</v>
      </c>
      <c r="R953" s="3518">
        <f t="shared" si="154"/>
        <v>0</v>
      </c>
      <c r="S953" s="955">
        <f t="shared" si="145"/>
        <v>0</v>
      </c>
    </row>
    <row r="954" spans="1:19">
      <c r="A954" s="3520"/>
      <c r="B954" s="54"/>
      <c r="C954" s="3517">
        <f t="shared" si="146"/>
        <v>1</v>
      </c>
      <c r="D954" s="2806"/>
      <c r="E954" s="3517">
        <f t="shared" si="147"/>
        <v>1</v>
      </c>
      <c r="F954" s="667"/>
      <c r="G954" s="3517">
        <f t="shared" si="148"/>
        <v>1</v>
      </c>
      <c r="H954" s="667"/>
      <c r="I954" s="3517">
        <f t="shared" si="149"/>
        <v>1</v>
      </c>
      <c r="J954" s="667"/>
      <c r="K954" s="3517">
        <f t="shared" si="150"/>
        <v>1</v>
      </c>
      <c r="L954" s="667"/>
      <c r="M954" s="3517">
        <f t="shared" si="151"/>
        <v>1</v>
      </c>
      <c r="N954" s="667"/>
      <c r="O954" s="3517">
        <f t="shared" si="152"/>
        <v>1</v>
      </c>
      <c r="P954" s="667"/>
      <c r="Q954" s="3517">
        <f t="shared" si="153"/>
        <v>0</v>
      </c>
      <c r="R954" s="3518">
        <f t="shared" si="154"/>
        <v>0</v>
      </c>
      <c r="S954" s="955">
        <f t="shared" si="145"/>
        <v>0</v>
      </c>
    </row>
    <row r="955" spans="1:19">
      <c r="A955" s="3520"/>
      <c r="B955" s="54"/>
      <c r="C955" s="3517">
        <f t="shared" si="146"/>
        <v>1</v>
      </c>
      <c r="D955" s="2806"/>
      <c r="E955" s="3517">
        <f t="shared" si="147"/>
        <v>1</v>
      </c>
      <c r="F955" s="667"/>
      <c r="G955" s="3517">
        <f t="shared" si="148"/>
        <v>1</v>
      </c>
      <c r="H955" s="667"/>
      <c r="I955" s="3517">
        <f t="shared" si="149"/>
        <v>1</v>
      </c>
      <c r="J955" s="667"/>
      <c r="K955" s="3517">
        <f t="shared" si="150"/>
        <v>1</v>
      </c>
      <c r="L955" s="667"/>
      <c r="M955" s="3517">
        <f t="shared" si="151"/>
        <v>1</v>
      </c>
      <c r="N955" s="667"/>
      <c r="O955" s="3517">
        <f t="shared" si="152"/>
        <v>1</v>
      </c>
      <c r="P955" s="667"/>
      <c r="Q955" s="3517">
        <f t="shared" si="153"/>
        <v>0</v>
      </c>
      <c r="R955" s="3518">
        <f t="shared" si="154"/>
        <v>0</v>
      </c>
      <c r="S955" s="955">
        <f t="shared" si="145"/>
        <v>0</v>
      </c>
    </row>
    <row r="956" spans="1:19">
      <c r="A956" s="3520"/>
      <c r="B956" s="54"/>
      <c r="C956" s="3517">
        <f t="shared" si="146"/>
        <v>1</v>
      </c>
      <c r="D956" s="2806"/>
      <c r="E956" s="3517">
        <f t="shared" si="147"/>
        <v>1</v>
      </c>
      <c r="F956" s="667"/>
      <c r="G956" s="3517">
        <f t="shared" si="148"/>
        <v>1</v>
      </c>
      <c r="H956" s="667"/>
      <c r="I956" s="3517">
        <f t="shared" si="149"/>
        <v>1</v>
      </c>
      <c r="J956" s="667"/>
      <c r="K956" s="3517">
        <f t="shared" si="150"/>
        <v>1</v>
      </c>
      <c r="L956" s="667"/>
      <c r="M956" s="3517">
        <f t="shared" si="151"/>
        <v>1</v>
      </c>
      <c r="N956" s="667"/>
      <c r="O956" s="3517">
        <f t="shared" si="152"/>
        <v>1</v>
      </c>
      <c r="P956" s="667"/>
      <c r="Q956" s="3517">
        <f t="shared" si="153"/>
        <v>0</v>
      </c>
      <c r="R956" s="3518">
        <f t="shared" si="154"/>
        <v>0</v>
      </c>
      <c r="S956" s="955">
        <f t="shared" si="145"/>
        <v>0</v>
      </c>
    </row>
    <row r="957" spans="1:19">
      <c r="A957" s="3520"/>
      <c r="B957" s="54"/>
      <c r="C957" s="3517">
        <f t="shared" si="146"/>
        <v>1</v>
      </c>
      <c r="D957" s="2806"/>
      <c r="E957" s="3517">
        <f t="shared" si="147"/>
        <v>1</v>
      </c>
      <c r="F957" s="667"/>
      <c r="G957" s="3517">
        <f t="shared" si="148"/>
        <v>1</v>
      </c>
      <c r="H957" s="667"/>
      <c r="I957" s="3517">
        <f t="shared" si="149"/>
        <v>1</v>
      </c>
      <c r="J957" s="667"/>
      <c r="K957" s="3517">
        <f t="shared" si="150"/>
        <v>1</v>
      </c>
      <c r="L957" s="667"/>
      <c r="M957" s="3517">
        <f t="shared" si="151"/>
        <v>1</v>
      </c>
      <c r="N957" s="667"/>
      <c r="O957" s="3517">
        <f t="shared" si="152"/>
        <v>1</v>
      </c>
      <c r="P957" s="667"/>
      <c r="Q957" s="3517">
        <f t="shared" si="153"/>
        <v>0</v>
      </c>
      <c r="R957" s="3518">
        <f t="shared" si="154"/>
        <v>0</v>
      </c>
      <c r="S957" s="955">
        <f t="shared" si="145"/>
        <v>0</v>
      </c>
    </row>
    <row r="958" spans="1:19">
      <c r="A958" s="3520"/>
      <c r="B958" s="54"/>
      <c r="C958" s="3517">
        <f t="shared" si="146"/>
        <v>1</v>
      </c>
      <c r="D958" s="2806"/>
      <c r="E958" s="3517">
        <f t="shared" si="147"/>
        <v>1</v>
      </c>
      <c r="F958" s="667"/>
      <c r="G958" s="3517">
        <f t="shared" si="148"/>
        <v>1</v>
      </c>
      <c r="H958" s="667"/>
      <c r="I958" s="3517">
        <f t="shared" si="149"/>
        <v>1</v>
      </c>
      <c r="J958" s="667"/>
      <c r="K958" s="3517">
        <f t="shared" si="150"/>
        <v>1</v>
      </c>
      <c r="L958" s="667"/>
      <c r="M958" s="3517">
        <f t="shared" si="151"/>
        <v>1</v>
      </c>
      <c r="N958" s="667"/>
      <c r="O958" s="3517">
        <f t="shared" si="152"/>
        <v>1</v>
      </c>
      <c r="P958" s="667"/>
      <c r="Q958" s="3517">
        <f t="shared" si="153"/>
        <v>0</v>
      </c>
      <c r="R958" s="3518">
        <f t="shared" si="154"/>
        <v>0</v>
      </c>
      <c r="S958" s="955">
        <f t="shared" si="145"/>
        <v>0</v>
      </c>
    </row>
    <row r="959" spans="1:19">
      <c r="A959" s="3520"/>
      <c r="B959" s="54"/>
      <c r="C959" s="3517">
        <f t="shared" si="146"/>
        <v>1</v>
      </c>
      <c r="D959" s="2806"/>
      <c r="E959" s="3517">
        <f t="shared" si="147"/>
        <v>1</v>
      </c>
      <c r="F959" s="667"/>
      <c r="G959" s="3517">
        <f t="shared" si="148"/>
        <v>1</v>
      </c>
      <c r="H959" s="667"/>
      <c r="I959" s="3517">
        <f t="shared" si="149"/>
        <v>1</v>
      </c>
      <c r="J959" s="667"/>
      <c r="K959" s="3517">
        <f t="shared" si="150"/>
        <v>1</v>
      </c>
      <c r="L959" s="667"/>
      <c r="M959" s="3517">
        <f t="shared" si="151"/>
        <v>1</v>
      </c>
      <c r="N959" s="667"/>
      <c r="O959" s="3517">
        <f t="shared" si="152"/>
        <v>1</v>
      </c>
      <c r="P959" s="667"/>
      <c r="Q959" s="3517">
        <f t="shared" si="153"/>
        <v>0</v>
      </c>
      <c r="R959" s="3518">
        <f t="shared" si="154"/>
        <v>0</v>
      </c>
      <c r="S959" s="955">
        <f t="shared" si="145"/>
        <v>0</v>
      </c>
    </row>
    <row r="960" spans="1:19">
      <c r="A960" s="3520"/>
      <c r="B960" s="54"/>
      <c r="C960" s="3517">
        <f t="shared" si="146"/>
        <v>1</v>
      </c>
      <c r="D960" s="2806"/>
      <c r="E960" s="3517">
        <f t="shared" si="147"/>
        <v>1</v>
      </c>
      <c r="F960" s="667"/>
      <c r="G960" s="3517">
        <f t="shared" si="148"/>
        <v>1</v>
      </c>
      <c r="H960" s="667"/>
      <c r="I960" s="3517">
        <f t="shared" si="149"/>
        <v>1</v>
      </c>
      <c r="J960" s="667"/>
      <c r="K960" s="3517">
        <f t="shared" si="150"/>
        <v>1</v>
      </c>
      <c r="L960" s="667"/>
      <c r="M960" s="3517">
        <f t="shared" si="151"/>
        <v>1</v>
      </c>
      <c r="N960" s="667"/>
      <c r="O960" s="3517">
        <f t="shared" si="152"/>
        <v>1</v>
      </c>
      <c r="P960" s="667"/>
      <c r="Q960" s="3517">
        <f t="shared" si="153"/>
        <v>0</v>
      </c>
      <c r="R960" s="3518">
        <f t="shared" si="154"/>
        <v>0</v>
      </c>
      <c r="S960" s="955">
        <f t="shared" si="145"/>
        <v>0</v>
      </c>
    </row>
    <row r="961" spans="1:19">
      <c r="A961" s="3520"/>
      <c r="B961" s="54"/>
      <c r="C961" s="3517">
        <f t="shared" si="146"/>
        <v>1</v>
      </c>
      <c r="D961" s="2806"/>
      <c r="E961" s="3517">
        <f t="shared" si="147"/>
        <v>1</v>
      </c>
      <c r="F961" s="667"/>
      <c r="G961" s="3517">
        <f t="shared" si="148"/>
        <v>1</v>
      </c>
      <c r="H961" s="667"/>
      <c r="I961" s="3517">
        <f t="shared" si="149"/>
        <v>1</v>
      </c>
      <c r="J961" s="667"/>
      <c r="K961" s="3517">
        <f t="shared" si="150"/>
        <v>1</v>
      </c>
      <c r="L961" s="667"/>
      <c r="M961" s="3517">
        <f t="shared" si="151"/>
        <v>1</v>
      </c>
      <c r="N961" s="667"/>
      <c r="O961" s="3517">
        <f t="shared" si="152"/>
        <v>1</v>
      </c>
      <c r="P961" s="667"/>
      <c r="Q961" s="3517">
        <f t="shared" si="153"/>
        <v>0</v>
      </c>
      <c r="R961" s="3518">
        <f t="shared" si="154"/>
        <v>0</v>
      </c>
      <c r="S961" s="955">
        <f t="shared" si="145"/>
        <v>0</v>
      </c>
    </row>
    <row r="962" spans="1:19">
      <c r="A962" s="3520"/>
      <c r="B962" s="54"/>
      <c r="C962" s="3517">
        <f t="shared" si="146"/>
        <v>1</v>
      </c>
      <c r="D962" s="2806"/>
      <c r="E962" s="3517">
        <f t="shared" si="147"/>
        <v>1</v>
      </c>
      <c r="F962" s="667"/>
      <c r="G962" s="3517">
        <f t="shared" si="148"/>
        <v>1</v>
      </c>
      <c r="H962" s="667"/>
      <c r="I962" s="3517">
        <f t="shared" si="149"/>
        <v>1</v>
      </c>
      <c r="J962" s="667"/>
      <c r="K962" s="3517">
        <f t="shared" si="150"/>
        <v>1</v>
      </c>
      <c r="L962" s="667"/>
      <c r="M962" s="3517">
        <f t="shared" si="151"/>
        <v>1</v>
      </c>
      <c r="N962" s="667"/>
      <c r="O962" s="3517">
        <f t="shared" si="152"/>
        <v>1</v>
      </c>
      <c r="P962" s="667"/>
      <c r="Q962" s="3517">
        <f t="shared" si="153"/>
        <v>0</v>
      </c>
      <c r="R962" s="3518">
        <f t="shared" si="154"/>
        <v>0</v>
      </c>
      <c r="S962" s="955">
        <f t="shared" si="145"/>
        <v>0</v>
      </c>
    </row>
    <row r="963" spans="1:19">
      <c r="A963" s="3520"/>
      <c r="B963" s="54"/>
      <c r="C963" s="3517">
        <f t="shared" si="146"/>
        <v>1</v>
      </c>
      <c r="D963" s="2806"/>
      <c r="E963" s="3517">
        <f t="shared" si="147"/>
        <v>1</v>
      </c>
      <c r="F963" s="667"/>
      <c r="G963" s="3517">
        <f t="shared" si="148"/>
        <v>1</v>
      </c>
      <c r="H963" s="667"/>
      <c r="I963" s="3517">
        <f t="shared" si="149"/>
        <v>1</v>
      </c>
      <c r="J963" s="667"/>
      <c r="K963" s="3517">
        <f t="shared" si="150"/>
        <v>1</v>
      </c>
      <c r="L963" s="667"/>
      <c r="M963" s="3517">
        <f t="shared" si="151"/>
        <v>1</v>
      </c>
      <c r="N963" s="667"/>
      <c r="O963" s="3517">
        <f t="shared" si="152"/>
        <v>1</v>
      </c>
      <c r="P963" s="667"/>
      <c r="Q963" s="3517">
        <f t="shared" si="153"/>
        <v>0</v>
      </c>
      <c r="R963" s="3518">
        <f t="shared" si="154"/>
        <v>0</v>
      </c>
      <c r="S963" s="955">
        <f t="shared" si="145"/>
        <v>0</v>
      </c>
    </row>
    <row r="964" spans="1:19">
      <c r="A964" s="3520"/>
      <c r="B964" s="54"/>
      <c r="C964" s="3517">
        <f t="shared" si="146"/>
        <v>1</v>
      </c>
      <c r="D964" s="2806"/>
      <c r="E964" s="3517">
        <f t="shared" si="147"/>
        <v>1</v>
      </c>
      <c r="F964" s="667"/>
      <c r="G964" s="3517">
        <f t="shared" si="148"/>
        <v>1</v>
      </c>
      <c r="H964" s="667"/>
      <c r="I964" s="3517">
        <f t="shared" si="149"/>
        <v>1</v>
      </c>
      <c r="J964" s="667"/>
      <c r="K964" s="3517">
        <f t="shared" si="150"/>
        <v>1</v>
      </c>
      <c r="L964" s="667"/>
      <c r="M964" s="3517">
        <f t="shared" si="151"/>
        <v>1</v>
      </c>
      <c r="N964" s="667"/>
      <c r="O964" s="3517">
        <f t="shared" si="152"/>
        <v>1</v>
      </c>
      <c r="P964" s="667"/>
      <c r="Q964" s="3517">
        <f t="shared" si="153"/>
        <v>0</v>
      </c>
      <c r="R964" s="3518">
        <f t="shared" si="154"/>
        <v>0</v>
      </c>
      <c r="S964" s="955">
        <f t="shared" si="145"/>
        <v>0</v>
      </c>
    </row>
    <row r="965" spans="1:19">
      <c r="A965" s="3520"/>
      <c r="B965" s="54"/>
      <c r="C965" s="3517">
        <f t="shared" si="146"/>
        <v>1</v>
      </c>
      <c r="D965" s="2806"/>
      <c r="E965" s="3517">
        <f t="shared" si="147"/>
        <v>1</v>
      </c>
      <c r="F965" s="667"/>
      <c r="G965" s="3517">
        <f t="shared" si="148"/>
        <v>1</v>
      </c>
      <c r="H965" s="667"/>
      <c r="I965" s="3517">
        <f t="shared" si="149"/>
        <v>1</v>
      </c>
      <c r="J965" s="667"/>
      <c r="K965" s="3517">
        <f t="shared" si="150"/>
        <v>1</v>
      </c>
      <c r="L965" s="667"/>
      <c r="M965" s="3517">
        <f t="shared" si="151"/>
        <v>1</v>
      </c>
      <c r="N965" s="667"/>
      <c r="O965" s="3517">
        <f t="shared" si="152"/>
        <v>1</v>
      </c>
      <c r="P965" s="667"/>
      <c r="Q965" s="3517">
        <f t="shared" si="153"/>
        <v>0</v>
      </c>
      <c r="R965" s="3518">
        <f t="shared" si="154"/>
        <v>0</v>
      </c>
      <c r="S965" s="955">
        <f t="shared" si="145"/>
        <v>0</v>
      </c>
    </row>
    <row r="966" spans="1:19">
      <c r="A966" s="3520"/>
      <c r="B966" s="54"/>
      <c r="C966" s="3517">
        <f t="shared" si="146"/>
        <v>1</v>
      </c>
      <c r="D966" s="2806"/>
      <c r="E966" s="3517">
        <f t="shared" si="147"/>
        <v>1</v>
      </c>
      <c r="F966" s="667"/>
      <c r="G966" s="3517">
        <f t="shared" si="148"/>
        <v>1</v>
      </c>
      <c r="H966" s="667"/>
      <c r="I966" s="3517">
        <f t="shared" si="149"/>
        <v>1</v>
      </c>
      <c r="J966" s="667"/>
      <c r="K966" s="3517">
        <f t="shared" si="150"/>
        <v>1</v>
      </c>
      <c r="L966" s="667"/>
      <c r="M966" s="3517">
        <f t="shared" si="151"/>
        <v>1</v>
      </c>
      <c r="N966" s="667"/>
      <c r="O966" s="3517">
        <f t="shared" si="152"/>
        <v>1</v>
      </c>
      <c r="P966" s="667"/>
      <c r="Q966" s="3517">
        <f t="shared" si="153"/>
        <v>0</v>
      </c>
      <c r="R966" s="3518">
        <f t="shared" si="154"/>
        <v>0</v>
      </c>
      <c r="S966" s="955">
        <f t="shared" si="145"/>
        <v>0</v>
      </c>
    </row>
    <row r="967" spans="1:19">
      <c r="A967" s="3520"/>
      <c r="B967" s="54"/>
      <c r="C967" s="3517">
        <f t="shared" si="146"/>
        <v>1</v>
      </c>
      <c r="D967" s="2806"/>
      <c r="E967" s="3517">
        <f t="shared" si="147"/>
        <v>1</v>
      </c>
      <c r="F967" s="667"/>
      <c r="G967" s="3517">
        <f t="shared" si="148"/>
        <v>1</v>
      </c>
      <c r="H967" s="667"/>
      <c r="I967" s="3517">
        <f t="shared" si="149"/>
        <v>1</v>
      </c>
      <c r="J967" s="667"/>
      <c r="K967" s="3517">
        <f t="shared" si="150"/>
        <v>1</v>
      </c>
      <c r="L967" s="667"/>
      <c r="M967" s="3517">
        <f t="shared" si="151"/>
        <v>1</v>
      </c>
      <c r="N967" s="667"/>
      <c r="O967" s="3517">
        <f t="shared" si="152"/>
        <v>1</v>
      </c>
      <c r="P967" s="667"/>
      <c r="Q967" s="3517">
        <f t="shared" si="153"/>
        <v>0</v>
      </c>
      <c r="R967" s="3518">
        <f t="shared" si="154"/>
        <v>0</v>
      </c>
      <c r="S967" s="955">
        <f t="shared" si="145"/>
        <v>0</v>
      </c>
    </row>
    <row r="968" spans="1:19">
      <c r="A968" s="3520"/>
      <c r="B968" s="54"/>
      <c r="C968" s="3517">
        <f t="shared" si="146"/>
        <v>1</v>
      </c>
      <c r="D968" s="2806"/>
      <c r="E968" s="3517">
        <f t="shared" si="147"/>
        <v>1</v>
      </c>
      <c r="F968" s="667"/>
      <c r="G968" s="3517">
        <f t="shared" si="148"/>
        <v>1</v>
      </c>
      <c r="H968" s="667"/>
      <c r="I968" s="3517">
        <f t="shared" si="149"/>
        <v>1</v>
      </c>
      <c r="J968" s="667"/>
      <c r="K968" s="3517">
        <f t="shared" si="150"/>
        <v>1</v>
      </c>
      <c r="L968" s="667"/>
      <c r="M968" s="3517">
        <f t="shared" si="151"/>
        <v>1</v>
      </c>
      <c r="N968" s="667"/>
      <c r="O968" s="3517">
        <f t="shared" si="152"/>
        <v>1</v>
      </c>
      <c r="P968" s="667"/>
      <c r="Q968" s="3517">
        <f t="shared" si="153"/>
        <v>0</v>
      </c>
      <c r="R968" s="3518">
        <f t="shared" si="154"/>
        <v>0</v>
      </c>
      <c r="S968" s="955">
        <f t="shared" si="145"/>
        <v>0</v>
      </c>
    </row>
    <row r="969" spans="1:19">
      <c r="A969" s="3520"/>
      <c r="B969" s="54"/>
      <c r="C969" s="3517">
        <f t="shared" si="146"/>
        <v>1</v>
      </c>
      <c r="D969" s="2806"/>
      <c r="E969" s="3517">
        <f t="shared" si="147"/>
        <v>1</v>
      </c>
      <c r="F969" s="667"/>
      <c r="G969" s="3517">
        <f t="shared" si="148"/>
        <v>1</v>
      </c>
      <c r="H969" s="667"/>
      <c r="I969" s="3517">
        <f t="shared" si="149"/>
        <v>1</v>
      </c>
      <c r="J969" s="667"/>
      <c r="K969" s="3517">
        <f t="shared" si="150"/>
        <v>1</v>
      </c>
      <c r="L969" s="667"/>
      <c r="M969" s="3517">
        <f t="shared" si="151"/>
        <v>1</v>
      </c>
      <c r="N969" s="667"/>
      <c r="O969" s="3517">
        <f t="shared" si="152"/>
        <v>1</v>
      </c>
      <c r="P969" s="667"/>
      <c r="Q969" s="3517">
        <f t="shared" si="153"/>
        <v>0</v>
      </c>
      <c r="R969" s="3518">
        <f t="shared" si="154"/>
        <v>0</v>
      </c>
      <c r="S969" s="955">
        <f t="shared" si="145"/>
        <v>0</v>
      </c>
    </row>
    <row r="970" spans="1:19">
      <c r="A970" s="3520"/>
      <c r="B970" s="54"/>
      <c r="C970" s="3517">
        <f t="shared" si="146"/>
        <v>1</v>
      </c>
      <c r="D970" s="2806"/>
      <c r="E970" s="3517">
        <f t="shared" si="147"/>
        <v>1</v>
      </c>
      <c r="F970" s="667"/>
      <c r="G970" s="3517">
        <f t="shared" si="148"/>
        <v>1</v>
      </c>
      <c r="H970" s="667"/>
      <c r="I970" s="3517">
        <f t="shared" si="149"/>
        <v>1</v>
      </c>
      <c r="J970" s="667"/>
      <c r="K970" s="3517">
        <f t="shared" si="150"/>
        <v>1</v>
      </c>
      <c r="L970" s="667"/>
      <c r="M970" s="3517">
        <f t="shared" si="151"/>
        <v>1</v>
      </c>
      <c r="N970" s="667"/>
      <c r="O970" s="3517">
        <f t="shared" si="152"/>
        <v>1</v>
      </c>
      <c r="P970" s="667"/>
      <c r="Q970" s="3517">
        <f t="shared" si="153"/>
        <v>0</v>
      </c>
      <c r="R970" s="3518">
        <f t="shared" si="154"/>
        <v>0</v>
      </c>
      <c r="S970" s="955">
        <f t="shared" si="145"/>
        <v>0</v>
      </c>
    </row>
    <row r="971" spans="1:19">
      <c r="A971" s="3520"/>
      <c r="B971" s="54"/>
      <c r="C971" s="3517">
        <f t="shared" si="146"/>
        <v>1</v>
      </c>
      <c r="D971" s="2806"/>
      <c r="E971" s="3517">
        <f t="shared" si="147"/>
        <v>1</v>
      </c>
      <c r="F971" s="667"/>
      <c r="G971" s="3517">
        <f t="shared" si="148"/>
        <v>1</v>
      </c>
      <c r="H971" s="667"/>
      <c r="I971" s="3517">
        <f t="shared" si="149"/>
        <v>1</v>
      </c>
      <c r="J971" s="667"/>
      <c r="K971" s="3517">
        <f t="shared" si="150"/>
        <v>1</v>
      </c>
      <c r="L971" s="667"/>
      <c r="M971" s="3517">
        <f t="shared" si="151"/>
        <v>1</v>
      </c>
      <c r="N971" s="667"/>
      <c r="O971" s="3517">
        <f t="shared" si="152"/>
        <v>1</v>
      </c>
      <c r="P971" s="667"/>
      <c r="Q971" s="3517">
        <f t="shared" si="153"/>
        <v>0</v>
      </c>
      <c r="R971" s="3518">
        <f t="shared" si="154"/>
        <v>0</v>
      </c>
      <c r="S971" s="955">
        <f t="shared" si="145"/>
        <v>0</v>
      </c>
    </row>
    <row r="972" spans="1:19">
      <c r="A972" s="3520"/>
      <c r="B972" s="54"/>
      <c r="C972" s="3517">
        <f t="shared" si="146"/>
        <v>1</v>
      </c>
      <c r="D972" s="2806"/>
      <c r="E972" s="3517">
        <f t="shared" si="147"/>
        <v>1</v>
      </c>
      <c r="F972" s="667"/>
      <c r="G972" s="3517">
        <f t="shared" si="148"/>
        <v>1</v>
      </c>
      <c r="H972" s="667"/>
      <c r="I972" s="3517">
        <f t="shared" si="149"/>
        <v>1</v>
      </c>
      <c r="J972" s="667"/>
      <c r="K972" s="3517">
        <f t="shared" si="150"/>
        <v>1</v>
      </c>
      <c r="L972" s="667"/>
      <c r="M972" s="3517">
        <f t="shared" si="151"/>
        <v>1</v>
      </c>
      <c r="N972" s="667"/>
      <c r="O972" s="3517">
        <f t="shared" si="152"/>
        <v>1</v>
      </c>
      <c r="P972" s="667"/>
      <c r="Q972" s="3517">
        <f t="shared" si="153"/>
        <v>0</v>
      </c>
      <c r="R972" s="3518">
        <f t="shared" si="154"/>
        <v>0</v>
      </c>
      <c r="S972" s="955">
        <f t="shared" si="145"/>
        <v>0</v>
      </c>
    </row>
    <row r="973" spans="1:19">
      <c r="A973" s="3520"/>
      <c r="B973" s="54"/>
      <c r="C973" s="3517">
        <f t="shared" si="146"/>
        <v>1</v>
      </c>
      <c r="D973" s="2806"/>
      <c r="E973" s="3517">
        <f t="shared" si="147"/>
        <v>1</v>
      </c>
      <c r="F973" s="667"/>
      <c r="G973" s="3517">
        <f t="shared" si="148"/>
        <v>1</v>
      </c>
      <c r="H973" s="667"/>
      <c r="I973" s="3517">
        <f t="shared" si="149"/>
        <v>1</v>
      </c>
      <c r="J973" s="667"/>
      <c r="K973" s="3517">
        <f t="shared" si="150"/>
        <v>1</v>
      </c>
      <c r="L973" s="667"/>
      <c r="M973" s="3517">
        <f t="shared" si="151"/>
        <v>1</v>
      </c>
      <c r="N973" s="667"/>
      <c r="O973" s="3517">
        <f t="shared" si="152"/>
        <v>1</v>
      </c>
      <c r="P973" s="667"/>
      <c r="Q973" s="3517">
        <f t="shared" si="153"/>
        <v>0</v>
      </c>
      <c r="R973" s="3518">
        <f t="shared" si="154"/>
        <v>0</v>
      </c>
      <c r="S973" s="955">
        <f t="shared" si="145"/>
        <v>0</v>
      </c>
    </row>
    <row r="974" spans="1:19">
      <c r="A974" s="3520"/>
      <c r="B974" s="54"/>
      <c r="C974" s="3517">
        <f t="shared" si="146"/>
        <v>1</v>
      </c>
      <c r="D974" s="2806"/>
      <c r="E974" s="3517">
        <f t="shared" si="147"/>
        <v>1</v>
      </c>
      <c r="F974" s="667"/>
      <c r="G974" s="3517">
        <f t="shared" si="148"/>
        <v>1</v>
      </c>
      <c r="H974" s="667"/>
      <c r="I974" s="3517">
        <f t="shared" si="149"/>
        <v>1</v>
      </c>
      <c r="J974" s="667"/>
      <c r="K974" s="3517">
        <f t="shared" si="150"/>
        <v>1</v>
      </c>
      <c r="L974" s="667"/>
      <c r="M974" s="3517">
        <f t="shared" si="151"/>
        <v>1</v>
      </c>
      <c r="N974" s="667"/>
      <c r="O974" s="3517">
        <f t="shared" si="152"/>
        <v>1</v>
      </c>
      <c r="P974" s="667"/>
      <c r="Q974" s="3517">
        <f t="shared" si="153"/>
        <v>0</v>
      </c>
      <c r="R974" s="3518">
        <f t="shared" si="154"/>
        <v>0</v>
      </c>
      <c r="S974" s="955">
        <f t="shared" si="145"/>
        <v>0</v>
      </c>
    </row>
    <row r="975" spans="1:19">
      <c r="A975" s="3520"/>
      <c r="B975" s="54"/>
      <c r="C975" s="3517">
        <f t="shared" si="146"/>
        <v>1</v>
      </c>
      <c r="D975" s="2806"/>
      <c r="E975" s="3517">
        <f t="shared" si="147"/>
        <v>1</v>
      </c>
      <c r="F975" s="667"/>
      <c r="G975" s="3517">
        <f t="shared" si="148"/>
        <v>1</v>
      </c>
      <c r="H975" s="667"/>
      <c r="I975" s="3517">
        <f t="shared" si="149"/>
        <v>1</v>
      </c>
      <c r="J975" s="667"/>
      <c r="K975" s="3517">
        <f t="shared" si="150"/>
        <v>1</v>
      </c>
      <c r="L975" s="667"/>
      <c r="M975" s="3517">
        <f t="shared" si="151"/>
        <v>1</v>
      </c>
      <c r="N975" s="667"/>
      <c r="O975" s="3517">
        <f t="shared" si="152"/>
        <v>1</v>
      </c>
      <c r="P975" s="667"/>
      <c r="Q975" s="3517">
        <f t="shared" si="153"/>
        <v>0</v>
      </c>
      <c r="R975" s="3518">
        <f t="shared" si="154"/>
        <v>0</v>
      </c>
      <c r="S975" s="955">
        <f t="shared" si="145"/>
        <v>0</v>
      </c>
    </row>
    <row r="976" spans="1:19">
      <c r="A976" s="3520"/>
      <c r="B976" s="54"/>
      <c r="C976" s="3517">
        <f t="shared" si="146"/>
        <v>1</v>
      </c>
      <c r="D976" s="2806"/>
      <c r="E976" s="3517">
        <f t="shared" si="147"/>
        <v>1</v>
      </c>
      <c r="F976" s="667"/>
      <c r="G976" s="3517">
        <f t="shared" si="148"/>
        <v>1</v>
      </c>
      <c r="H976" s="667"/>
      <c r="I976" s="3517">
        <f t="shared" si="149"/>
        <v>1</v>
      </c>
      <c r="J976" s="667"/>
      <c r="K976" s="3517">
        <f t="shared" si="150"/>
        <v>1</v>
      </c>
      <c r="L976" s="667"/>
      <c r="M976" s="3517">
        <f t="shared" si="151"/>
        <v>1</v>
      </c>
      <c r="N976" s="667"/>
      <c r="O976" s="3517">
        <f t="shared" si="152"/>
        <v>1</v>
      </c>
      <c r="P976" s="667"/>
      <c r="Q976" s="3517">
        <f t="shared" si="153"/>
        <v>0</v>
      </c>
      <c r="R976" s="3518">
        <f t="shared" si="154"/>
        <v>0</v>
      </c>
      <c r="S976" s="955">
        <f t="shared" si="145"/>
        <v>0</v>
      </c>
    </row>
    <row r="977" spans="1:19">
      <c r="A977" s="3520"/>
      <c r="B977" s="54"/>
      <c r="C977" s="3517">
        <f t="shared" si="146"/>
        <v>1</v>
      </c>
      <c r="D977" s="2806"/>
      <c r="E977" s="3517">
        <f t="shared" si="147"/>
        <v>1</v>
      </c>
      <c r="F977" s="667"/>
      <c r="G977" s="3517">
        <f t="shared" si="148"/>
        <v>1</v>
      </c>
      <c r="H977" s="667"/>
      <c r="I977" s="3517">
        <f t="shared" si="149"/>
        <v>1</v>
      </c>
      <c r="J977" s="667"/>
      <c r="K977" s="3517">
        <f t="shared" si="150"/>
        <v>1</v>
      </c>
      <c r="L977" s="667"/>
      <c r="M977" s="3517">
        <f t="shared" si="151"/>
        <v>1</v>
      </c>
      <c r="N977" s="667"/>
      <c r="O977" s="3517">
        <f t="shared" si="152"/>
        <v>1</v>
      </c>
      <c r="P977" s="667"/>
      <c r="Q977" s="3517">
        <f t="shared" si="153"/>
        <v>0</v>
      </c>
      <c r="R977" s="3518">
        <f t="shared" si="154"/>
        <v>0</v>
      </c>
      <c r="S977" s="955">
        <f t="shared" si="145"/>
        <v>0</v>
      </c>
    </row>
    <row r="978" spans="1:19">
      <c r="A978" s="3520"/>
      <c r="B978" s="54"/>
      <c r="C978" s="3517">
        <f t="shared" si="146"/>
        <v>1</v>
      </c>
      <c r="D978" s="2806"/>
      <c r="E978" s="3517">
        <f t="shared" si="147"/>
        <v>1</v>
      </c>
      <c r="F978" s="667"/>
      <c r="G978" s="3517">
        <f t="shared" si="148"/>
        <v>1</v>
      </c>
      <c r="H978" s="667"/>
      <c r="I978" s="3517">
        <f t="shared" si="149"/>
        <v>1</v>
      </c>
      <c r="J978" s="667"/>
      <c r="K978" s="3517">
        <f t="shared" si="150"/>
        <v>1</v>
      </c>
      <c r="L978" s="667"/>
      <c r="M978" s="3517">
        <f t="shared" si="151"/>
        <v>1</v>
      </c>
      <c r="N978" s="667"/>
      <c r="O978" s="3517">
        <f t="shared" si="152"/>
        <v>1</v>
      </c>
      <c r="P978" s="667"/>
      <c r="Q978" s="3517">
        <f t="shared" si="153"/>
        <v>0</v>
      </c>
      <c r="R978" s="3518">
        <f t="shared" si="154"/>
        <v>0</v>
      </c>
      <c r="S978" s="955">
        <f t="shared" si="145"/>
        <v>0</v>
      </c>
    </row>
    <row r="979" spans="1:19">
      <c r="A979" s="3520"/>
      <c r="B979" s="54"/>
      <c r="C979" s="3517">
        <f t="shared" si="146"/>
        <v>1</v>
      </c>
      <c r="D979" s="2806"/>
      <c r="E979" s="3517">
        <f t="shared" si="147"/>
        <v>1</v>
      </c>
      <c r="F979" s="667"/>
      <c r="G979" s="3517">
        <f t="shared" si="148"/>
        <v>1</v>
      </c>
      <c r="H979" s="667"/>
      <c r="I979" s="3517">
        <f t="shared" si="149"/>
        <v>1</v>
      </c>
      <c r="J979" s="667"/>
      <c r="K979" s="3517">
        <f t="shared" si="150"/>
        <v>1</v>
      </c>
      <c r="L979" s="667"/>
      <c r="M979" s="3517">
        <f t="shared" si="151"/>
        <v>1</v>
      </c>
      <c r="N979" s="667"/>
      <c r="O979" s="3517">
        <f t="shared" si="152"/>
        <v>1</v>
      </c>
      <c r="P979" s="667"/>
      <c r="Q979" s="3517">
        <f t="shared" si="153"/>
        <v>0</v>
      </c>
      <c r="R979" s="3518">
        <f t="shared" si="154"/>
        <v>0</v>
      </c>
      <c r="S979" s="955">
        <f t="shared" si="145"/>
        <v>0</v>
      </c>
    </row>
    <row r="980" spans="1:19">
      <c r="A980" s="3520"/>
      <c r="B980" s="54"/>
      <c r="C980" s="3517">
        <f t="shared" si="146"/>
        <v>1</v>
      </c>
      <c r="D980" s="2806"/>
      <c r="E980" s="3517">
        <f t="shared" si="147"/>
        <v>1</v>
      </c>
      <c r="F980" s="667"/>
      <c r="G980" s="3517">
        <f t="shared" si="148"/>
        <v>1</v>
      </c>
      <c r="H980" s="667"/>
      <c r="I980" s="3517">
        <f t="shared" si="149"/>
        <v>1</v>
      </c>
      <c r="J980" s="667"/>
      <c r="K980" s="3517">
        <f t="shared" si="150"/>
        <v>1</v>
      </c>
      <c r="L980" s="667"/>
      <c r="M980" s="3517">
        <f t="shared" si="151"/>
        <v>1</v>
      </c>
      <c r="N980" s="667"/>
      <c r="O980" s="3517">
        <f t="shared" si="152"/>
        <v>1</v>
      </c>
      <c r="P980" s="667"/>
      <c r="Q980" s="3517">
        <f t="shared" si="153"/>
        <v>0</v>
      </c>
      <c r="R980" s="3518">
        <f t="shared" si="154"/>
        <v>0</v>
      </c>
      <c r="S980" s="955">
        <f t="shared" si="145"/>
        <v>0</v>
      </c>
    </row>
    <row r="981" spans="1:19">
      <c r="A981" s="3520"/>
      <c r="B981" s="54"/>
      <c r="C981" s="3517">
        <f t="shared" si="146"/>
        <v>1</v>
      </c>
      <c r="D981" s="2806"/>
      <c r="E981" s="3517">
        <f t="shared" si="147"/>
        <v>1</v>
      </c>
      <c r="F981" s="667"/>
      <c r="G981" s="3517">
        <f t="shared" si="148"/>
        <v>1</v>
      </c>
      <c r="H981" s="667"/>
      <c r="I981" s="3517">
        <f t="shared" si="149"/>
        <v>1</v>
      </c>
      <c r="J981" s="667"/>
      <c r="K981" s="3517">
        <f t="shared" si="150"/>
        <v>1</v>
      </c>
      <c r="L981" s="667"/>
      <c r="M981" s="3517">
        <f t="shared" si="151"/>
        <v>1</v>
      </c>
      <c r="N981" s="667"/>
      <c r="O981" s="3517">
        <f t="shared" si="152"/>
        <v>1</v>
      </c>
      <c r="P981" s="667"/>
      <c r="Q981" s="3517">
        <f t="shared" si="153"/>
        <v>0</v>
      </c>
      <c r="R981" s="3518">
        <f t="shared" si="154"/>
        <v>0</v>
      </c>
      <c r="S981" s="955">
        <f t="shared" si="145"/>
        <v>0</v>
      </c>
    </row>
    <row r="982" spans="1:19">
      <c r="A982" s="3520"/>
      <c r="B982" s="54"/>
      <c r="C982" s="3517">
        <f t="shared" si="146"/>
        <v>1</v>
      </c>
      <c r="D982" s="2806"/>
      <c r="E982" s="3517">
        <f t="shared" si="147"/>
        <v>1</v>
      </c>
      <c r="F982" s="667"/>
      <c r="G982" s="3517">
        <f t="shared" si="148"/>
        <v>1</v>
      </c>
      <c r="H982" s="667"/>
      <c r="I982" s="3517">
        <f t="shared" si="149"/>
        <v>1</v>
      </c>
      <c r="J982" s="667"/>
      <c r="K982" s="3517">
        <f t="shared" si="150"/>
        <v>1</v>
      </c>
      <c r="L982" s="667"/>
      <c r="M982" s="3517">
        <f t="shared" si="151"/>
        <v>1</v>
      </c>
      <c r="N982" s="667"/>
      <c r="O982" s="3517">
        <f t="shared" si="152"/>
        <v>1</v>
      </c>
      <c r="P982" s="667"/>
      <c r="Q982" s="3517">
        <f t="shared" si="153"/>
        <v>0</v>
      </c>
      <c r="R982" s="3518">
        <f t="shared" si="154"/>
        <v>0</v>
      </c>
      <c r="S982" s="955">
        <f t="shared" si="145"/>
        <v>0</v>
      </c>
    </row>
    <row r="983" spans="1:19">
      <c r="A983" s="3520"/>
      <c r="B983" s="54"/>
      <c r="C983" s="3517">
        <f t="shared" si="146"/>
        <v>1</v>
      </c>
      <c r="D983" s="2806"/>
      <c r="E983" s="3517">
        <f t="shared" si="147"/>
        <v>1</v>
      </c>
      <c r="F983" s="667"/>
      <c r="G983" s="3517">
        <f t="shared" si="148"/>
        <v>1</v>
      </c>
      <c r="H983" s="667"/>
      <c r="I983" s="3517">
        <f t="shared" si="149"/>
        <v>1</v>
      </c>
      <c r="J983" s="667"/>
      <c r="K983" s="3517">
        <f t="shared" si="150"/>
        <v>1</v>
      </c>
      <c r="L983" s="667"/>
      <c r="M983" s="3517">
        <f t="shared" si="151"/>
        <v>1</v>
      </c>
      <c r="N983" s="667"/>
      <c r="O983" s="3517">
        <f t="shared" si="152"/>
        <v>1</v>
      </c>
      <c r="P983" s="667"/>
      <c r="Q983" s="3517">
        <f t="shared" si="153"/>
        <v>0</v>
      </c>
      <c r="R983" s="3518">
        <f t="shared" si="154"/>
        <v>0</v>
      </c>
      <c r="S983" s="955">
        <f t="shared" si="145"/>
        <v>0</v>
      </c>
    </row>
    <row r="984" spans="1:19">
      <c r="A984" s="3520"/>
      <c r="B984" s="54"/>
      <c r="C984" s="3517">
        <f t="shared" si="146"/>
        <v>1</v>
      </c>
      <c r="D984" s="2806"/>
      <c r="E984" s="3517">
        <f t="shared" si="147"/>
        <v>1</v>
      </c>
      <c r="F984" s="667"/>
      <c r="G984" s="3517">
        <f t="shared" si="148"/>
        <v>1</v>
      </c>
      <c r="H984" s="667"/>
      <c r="I984" s="3517">
        <f t="shared" si="149"/>
        <v>1</v>
      </c>
      <c r="J984" s="667"/>
      <c r="K984" s="3517">
        <f t="shared" si="150"/>
        <v>1</v>
      </c>
      <c r="L984" s="667"/>
      <c r="M984" s="3517">
        <f t="shared" si="151"/>
        <v>1</v>
      </c>
      <c r="N984" s="667"/>
      <c r="O984" s="3517">
        <f t="shared" si="152"/>
        <v>1</v>
      </c>
      <c r="P984" s="667"/>
      <c r="Q984" s="3517">
        <f t="shared" si="153"/>
        <v>0</v>
      </c>
      <c r="R984" s="3518">
        <f t="shared" si="154"/>
        <v>0</v>
      </c>
      <c r="S984" s="955">
        <f t="shared" ref="S984:S1047" si="155">ROUND(R984*B984/10000,0)</f>
        <v>0</v>
      </c>
    </row>
    <row r="985" spans="1:19">
      <c r="A985" s="3520"/>
      <c r="B985" s="54"/>
      <c r="C985" s="3517">
        <f t="shared" si="146"/>
        <v>1</v>
      </c>
      <c r="D985" s="2806"/>
      <c r="E985" s="3517">
        <f t="shared" si="147"/>
        <v>1</v>
      </c>
      <c r="F985" s="667"/>
      <c r="G985" s="3517">
        <f t="shared" si="148"/>
        <v>1</v>
      </c>
      <c r="H985" s="667"/>
      <c r="I985" s="3517">
        <f t="shared" si="149"/>
        <v>1</v>
      </c>
      <c r="J985" s="667"/>
      <c r="K985" s="3517">
        <f t="shared" si="150"/>
        <v>1</v>
      </c>
      <c r="L985" s="667"/>
      <c r="M985" s="3517">
        <f t="shared" si="151"/>
        <v>1</v>
      </c>
      <c r="N985" s="667"/>
      <c r="O985" s="3517">
        <f t="shared" si="152"/>
        <v>1</v>
      </c>
      <c r="P985" s="667"/>
      <c r="Q985" s="3517">
        <f t="shared" si="153"/>
        <v>0</v>
      </c>
      <c r="R985" s="3518">
        <f t="shared" si="154"/>
        <v>0</v>
      </c>
      <c r="S985" s="955">
        <f t="shared" si="155"/>
        <v>0</v>
      </c>
    </row>
    <row r="986" spans="1:19">
      <c r="A986" s="3520"/>
      <c r="B986" s="54"/>
      <c r="C986" s="3517">
        <f t="shared" ref="C986:C1049" si="156">IF(B986="",1,(LOOKUP(B986,$3:$3,$4:$4)-LOOKUP($B$24,$3:$3,$4:$4)+100)/100)</f>
        <v>1</v>
      </c>
      <c r="D986" s="2806"/>
      <c r="E986" s="3517">
        <f t="shared" ref="E986:E1049" si="157">(SUMIF($5:$5,D986,$6:$6)-SUMIF($5:$5,$D$24,$6:$6)+100)/100</f>
        <v>1</v>
      </c>
      <c r="F986" s="667"/>
      <c r="G986" s="3517">
        <f t="shared" ref="G986:G1049" si="158">(SUMIF($7:$7,F986,$8:$8)-SUMIF($7:$7,$F$24,$8:$8)+100)/100</f>
        <v>1</v>
      </c>
      <c r="H986" s="667"/>
      <c r="I986" s="3517">
        <f t="shared" ref="I986:I1049" si="159">(SUMIF($9:$9,H986,$10:$10)-SUMIF($9:$9,$H$24,$10:$10)+100)/100</f>
        <v>1</v>
      </c>
      <c r="J986" s="667"/>
      <c r="K986" s="3517">
        <f t="shared" ref="K986:K1049" si="160">(SUMIF($11:$11,J986,$12:$12)-SUMIF($11:$11,$J$24,$12:$12)+100)/100</f>
        <v>1</v>
      </c>
      <c r="L986" s="667"/>
      <c r="M986" s="3517">
        <f t="shared" ref="M986:M1049" si="161">(SUMIF($13:$13,L986,$14:$14)-SUMIF($13:$13,$L$24,$14:$14)+100)/100</f>
        <v>1</v>
      </c>
      <c r="N986" s="667"/>
      <c r="O986" s="3517">
        <f t="shared" ref="O986:O1049" si="162">(SUMIF($15:$15,N986,$16:$16)-SUMIF($15:$15,$N$24,$16:$16)+100)/100</f>
        <v>1</v>
      </c>
      <c r="P986" s="667"/>
      <c r="Q986" s="3517">
        <f t="shared" ref="Q986:Q1049" si="163">(SUMIF($17:$17,P986,$18:$18)-SUMIF($17:$17,$P$24,$18:$18)+100)/100</f>
        <v>0</v>
      </c>
      <c r="R986" s="3518">
        <f t="shared" ref="R986:R1049" si="164">IF(B986="",0,ROUND($R$24*C986*E986*G986*I986*K986*M986*O986*Q986,0))</f>
        <v>0</v>
      </c>
      <c r="S986" s="955">
        <f t="shared" si="155"/>
        <v>0</v>
      </c>
    </row>
    <row r="987" spans="1:19">
      <c r="A987" s="3520"/>
      <c r="B987" s="54"/>
      <c r="C987" s="3517">
        <f t="shared" si="156"/>
        <v>1</v>
      </c>
      <c r="D987" s="2806"/>
      <c r="E987" s="3517">
        <f t="shared" si="157"/>
        <v>1</v>
      </c>
      <c r="F987" s="667"/>
      <c r="G987" s="3517">
        <f t="shared" si="158"/>
        <v>1</v>
      </c>
      <c r="H987" s="667"/>
      <c r="I987" s="3517">
        <f t="shared" si="159"/>
        <v>1</v>
      </c>
      <c r="J987" s="667"/>
      <c r="K987" s="3517">
        <f t="shared" si="160"/>
        <v>1</v>
      </c>
      <c r="L987" s="667"/>
      <c r="M987" s="3517">
        <f t="shared" si="161"/>
        <v>1</v>
      </c>
      <c r="N987" s="667"/>
      <c r="O987" s="3517">
        <f t="shared" si="162"/>
        <v>1</v>
      </c>
      <c r="P987" s="667"/>
      <c r="Q987" s="3517">
        <f t="shared" si="163"/>
        <v>0</v>
      </c>
      <c r="R987" s="3518">
        <f t="shared" si="164"/>
        <v>0</v>
      </c>
      <c r="S987" s="955">
        <f t="shared" si="155"/>
        <v>0</v>
      </c>
    </row>
    <row r="988" spans="1:19">
      <c r="A988" s="3520"/>
      <c r="B988" s="54"/>
      <c r="C988" s="3517">
        <f t="shared" si="156"/>
        <v>1</v>
      </c>
      <c r="D988" s="2806"/>
      <c r="E988" s="3517">
        <f t="shared" si="157"/>
        <v>1</v>
      </c>
      <c r="F988" s="667"/>
      <c r="G988" s="3517">
        <f t="shared" si="158"/>
        <v>1</v>
      </c>
      <c r="H988" s="667"/>
      <c r="I988" s="3517">
        <f t="shared" si="159"/>
        <v>1</v>
      </c>
      <c r="J988" s="667"/>
      <c r="K988" s="3517">
        <f t="shared" si="160"/>
        <v>1</v>
      </c>
      <c r="L988" s="667"/>
      <c r="M988" s="3517">
        <f t="shared" si="161"/>
        <v>1</v>
      </c>
      <c r="N988" s="667"/>
      <c r="O988" s="3517">
        <f t="shared" si="162"/>
        <v>1</v>
      </c>
      <c r="P988" s="667"/>
      <c r="Q988" s="3517">
        <f t="shared" si="163"/>
        <v>0</v>
      </c>
      <c r="R988" s="3518">
        <f t="shared" si="164"/>
        <v>0</v>
      </c>
      <c r="S988" s="955">
        <f t="shared" si="155"/>
        <v>0</v>
      </c>
    </row>
    <row r="989" spans="1:19">
      <c r="A989" s="3520"/>
      <c r="B989" s="54"/>
      <c r="C989" s="3517">
        <f t="shared" si="156"/>
        <v>1</v>
      </c>
      <c r="D989" s="2806"/>
      <c r="E989" s="3517">
        <f t="shared" si="157"/>
        <v>1</v>
      </c>
      <c r="F989" s="667"/>
      <c r="G989" s="3517">
        <f t="shared" si="158"/>
        <v>1</v>
      </c>
      <c r="H989" s="667"/>
      <c r="I989" s="3517">
        <f t="shared" si="159"/>
        <v>1</v>
      </c>
      <c r="J989" s="667"/>
      <c r="K989" s="3517">
        <f t="shared" si="160"/>
        <v>1</v>
      </c>
      <c r="L989" s="667"/>
      <c r="M989" s="3517">
        <f t="shared" si="161"/>
        <v>1</v>
      </c>
      <c r="N989" s="667"/>
      <c r="O989" s="3517">
        <f t="shared" si="162"/>
        <v>1</v>
      </c>
      <c r="P989" s="667"/>
      <c r="Q989" s="3517">
        <f t="shared" si="163"/>
        <v>0</v>
      </c>
      <c r="R989" s="3518">
        <f t="shared" si="164"/>
        <v>0</v>
      </c>
      <c r="S989" s="955">
        <f t="shared" si="155"/>
        <v>0</v>
      </c>
    </row>
    <row r="990" spans="1:19">
      <c r="A990" s="3520"/>
      <c r="B990" s="54"/>
      <c r="C990" s="3517">
        <f t="shared" si="156"/>
        <v>1</v>
      </c>
      <c r="D990" s="2806"/>
      <c r="E990" s="3517">
        <f t="shared" si="157"/>
        <v>1</v>
      </c>
      <c r="F990" s="667"/>
      <c r="G990" s="3517">
        <f t="shared" si="158"/>
        <v>1</v>
      </c>
      <c r="H990" s="667"/>
      <c r="I990" s="3517">
        <f t="shared" si="159"/>
        <v>1</v>
      </c>
      <c r="J990" s="667"/>
      <c r="K990" s="3517">
        <f t="shared" si="160"/>
        <v>1</v>
      </c>
      <c r="L990" s="667"/>
      <c r="M990" s="3517">
        <f t="shared" si="161"/>
        <v>1</v>
      </c>
      <c r="N990" s="667"/>
      <c r="O990" s="3517">
        <f t="shared" si="162"/>
        <v>1</v>
      </c>
      <c r="P990" s="667"/>
      <c r="Q990" s="3517">
        <f t="shared" si="163"/>
        <v>0</v>
      </c>
      <c r="R990" s="3518">
        <f t="shared" si="164"/>
        <v>0</v>
      </c>
      <c r="S990" s="955">
        <f t="shared" si="155"/>
        <v>0</v>
      </c>
    </row>
    <row r="991" spans="1:19">
      <c r="A991" s="3520"/>
      <c r="B991" s="54"/>
      <c r="C991" s="3517">
        <f t="shared" si="156"/>
        <v>1</v>
      </c>
      <c r="D991" s="2806"/>
      <c r="E991" s="3517">
        <f t="shared" si="157"/>
        <v>1</v>
      </c>
      <c r="F991" s="667"/>
      <c r="G991" s="3517">
        <f t="shared" si="158"/>
        <v>1</v>
      </c>
      <c r="H991" s="667"/>
      <c r="I991" s="3517">
        <f t="shared" si="159"/>
        <v>1</v>
      </c>
      <c r="J991" s="667"/>
      <c r="K991" s="3517">
        <f t="shared" si="160"/>
        <v>1</v>
      </c>
      <c r="L991" s="667"/>
      <c r="M991" s="3517">
        <f t="shared" si="161"/>
        <v>1</v>
      </c>
      <c r="N991" s="667"/>
      <c r="O991" s="3517">
        <f t="shared" si="162"/>
        <v>1</v>
      </c>
      <c r="P991" s="667"/>
      <c r="Q991" s="3517">
        <f t="shared" si="163"/>
        <v>0</v>
      </c>
      <c r="R991" s="3518">
        <f t="shared" si="164"/>
        <v>0</v>
      </c>
      <c r="S991" s="955">
        <f t="shared" si="155"/>
        <v>0</v>
      </c>
    </row>
    <row r="992" spans="1:19">
      <c r="A992" s="3520"/>
      <c r="B992" s="54"/>
      <c r="C992" s="3517">
        <f t="shared" si="156"/>
        <v>1</v>
      </c>
      <c r="D992" s="2806"/>
      <c r="E992" s="3517">
        <f t="shared" si="157"/>
        <v>1</v>
      </c>
      <c r="F992" s="667"/>
      <c r="G992" s="3517">
        <f t="shared" si="158"/>
        <v>1</v>
      </c>
      <c r="H992" s="667"/>
      <c r="I992" s="3517">
        <f t="shared" si="159"/>
        <v>1</v>
      </c>
      <c r="J992" s="667"/>
      <c r="K992" s="3517">
        <f t="shared" si="160"/>
        <v>1</v>
      </c>
      <c r="L992" s="667"/>
      <c r="M992" s="3517">
        <f t="shared" si="161"/>
        <v>1</v>
      </c>
      <c r="N992" s="667"/>
      <c r="O992" s="3517">
        <f t="shared" si="162"/>
        <v>1</v>
      </c>
      <c r="P992" s="667"/>
      <c r="Q992" s="3517">
        <f t="shared" si="163"/>
        <v>0</v>
      </c>
      <c r="R992" s="3518">
        <f t="shared" si="164"/>
        <v>0</v>
      </c>
      <c r="S992" s="955">
        <f t="shared" si="155"/>
        <v>0</v>
      </c>
    </row>
    <row r="993" spans="1:19">
      <c r="A993" s="3520"/>
      <c r="B993" s="54"/>
      <c r="C993" s="3517">
        <f t="shared" si="156"/>
        <v>1</v>
      </c>
      <c r="D993" s="2806"/>
      <c r="E993" s="3517">
        <f t="shared" si="157"/>
        <v>1</v>
      </c>
      <c r="F993" s="667"/>
      <c r="G993" s="3517">
        <f t="shared" si="158"/>
        <v>1</v>
      </c>
      <c r="H993" s="667"/>
      <c r="I993" s="3517">
        <f t="shared" si="159"/>
        <v>1</v>
      </c>
      <c r="J993" s="667"/>
      <c r="K993" s="3517">
        <f t="shared" si="160"/>
        <v>1</v>
      </c>
      <c r="L993" s="667"/>
      <c r="M993" s="3517">
        <f t="shared" si="161"/>
        <v>1</v>
      </c>
      <c r="N993" s="667"/>
      <c r="O993" s="3517">
        <f t="shared" si="162"/>
        <v>1</v>
      </c>
      <c r="P993" s="667"/>
      <c r="Q993" s="3517">
        <f t="shared" si="163"/>
        <v>0</v>
      </c>
      <c r="R993" s="3518">
        <f t="shared" si="164"/>
        <v>0</v>
      </c>
      <c r="S993" s="955">
        <f t="shared" si="155"/>
        <v>0</v>
      </c>
    </row>
    <row r="994" spans="1:19">
      <c r="A994" s="3520"/>
      <c r="B994" s="54"/>
      <c r="C994" s="3517">
        <f t="shared" si="156"/>
        <v>1</v>
      </c>
      <c r="D994" s="2806"/>
      <c r="E994" s="3517">
        <f t="shared" si="157"/>
        <v>1</v>
      </c>
      <c r="F994" s="667"/>
      <c r="G994" s="3517">
        <f t="shared" si="158"/>
        <v>1</v>
      </c>
      <c r="H994" s="667"/>
      <c r="I994" s="3517">
        <f t="shared" si="159"/>
        <v>1</v>
      </c>
      <c r="J994" s="667"/>
      <c r="K994" s="3517">
        <f t="shared" si="160"/>
        <v>1</v>
      </c>
      <c r="L994" s="667"/>
      <c r="M994" s="3517">
        <f t="shared" si="161"/>
        <v>1</v>
      </c>
      <c r="N994" s="667"/>
      <c r="O994" s="3517">
        <f t="shared" si="162"/>
        <v>1</v>
      </c>
      <c r="P994" s="667"/>
      <c r="Q994" s="3517">
        <f t="shared" si="163"/>
        <v>0</v>
      </c>
      <c r="R994" s="3518">
        <f t="shared" si="164"/>
        <v>0</v>
      </c>
      <c r="S994" s="955">
        <f t="shared" si="155"/>
        <v>0</v>
      </c>
    </row>
    <row r="995" spans="1:19">
      <c r="A995" s="3520"/>
      <c r="B995" s="54"/>
      <c r="C995" s="3517">
        <f t="shared" si="156"/>
        <v>1</v>
      </c>
      <c r="D995" s="2806"/>
      <c r="E995" s="3517">
        <f t="shared" si="157"/>
        <v>1</v>
      </c>
      <c r="F995" s="667"/>
      <c r="G995" s="3517">
        <f t="shared" si="158"/>
        <v>1</v>
      </c>
      <c r="H995" s="667"/>
      <c r="I995" s="3517">
        <f t="shared" si="159"/>
        <v>1</v>
      </c>
      <c r="J995" s="667"/>
      <c r="K995" s="3517">
        <f t="shared" si="160"/>
        <v>1</v>
      </c>
      <c r="L995" s="667"/>
      <c r="M995" s="3517">
        <f t="shared" si="161"/>
        <v>1</v>
      </c>
      <c r="N995" s="667"/>
      <c r="O995" s="3517">
        <f t="shared" si="162"/>
        <v>1</v>
      </c>
      <c r="P995" s="667"/>
      <c r="Q995" s="3517">
        <f t="shared" si="163"/>
        <v>0</v>
      </c>
      <c r="R995" s="3518">
        <f t="shared" si="164"/>
        <v>0</v>
      </c>
      <c r="S995" s="955">
        <f t="shared" si="155"/>
        <v>0</v>
      </c>
    </row>
    <row r="996" spans="1:19">
      <c r="A996" s="3520"/>
      <c r="B996" s="54"/>
      <c r="C996" s="3517">
        <f t="shared" si="156"/>
        <v>1</v>
      </c>
      <c r="D996" s="2806"/>
      <c r="E996" s="3517">
        <f t="shared" si="157"/>
        <v>1</v>
      </c>
      <c r="F996" s="667"/>
      <c r="G996" s="3517">
        <f t="shared" si="158"/>
        <v>1</v>
      </c>
      <c r="H996" s="667"/>
      <c r="I996" s="3517">
        <f t="shared" si="159"/>
        <v>1</v>
      </c>
      <c r="J996" s="667"/>
      <c r="K996" s="3517">
        <f t="shared" si="160"/>
        <v>1</v>
      </c>
      <c r="L996" s="667"/>
      <c r="M996" s="3517">
        <f t="shared" si="161"/>
        <v>1</v>
      </c>
      <c r="N996" s="667"/>
      <c r="O996" s="3517">
        <f t="shared" si="162"/>
        <v>1</v>
      </c>
      <c r="P996" s="667"/>
      <c r="Q996" s="3517">
        <f t="shared" si="163"/>
        <v>0</v>
      </c>
      <c r="R996" s="3518">
        <f t="shared" si="164"/>
        <v>0</v>
      </c>
      <c r="S996" s="955">
        <f t="shared" si="155"/>
        <v>0</v>
      </c>
    </row>
    <row r="997" spans="1:19">
      <c r="A997" s="3520"/>
      <c r="B997" s="54"/>
      <c r="C997" s="3517">
        <f t="shared" si="156"/>
        <v>1</v>
      </c>
      <c r="D997" s="2806"/>
      <c r="E997" s="3517">
        <f t="shared" si="157"/>
        <v>1</v>
      </c>
      <c r="F997" s="667"/>
      <c r="G997" s="3517">
        <f t="shared" si="158"/>
        <v>1</v>
      </c>
      <c r="H997" s="667"/>
      <c r="I997" s="3517">
        <f t="shared" si="159"/>
        <v>1</v>
      </c>
      <c r="J997" s="667"/>
      <c r="K997" s="3517">
        <f t="shared" si="160"/>
        <v>1</v>
      </c>
      <c r="L997" s="667"/>
      <c r="M997" s="3517">
        <f t="shared" si="161"/>
        <v>1</v>
      </c>
      <c r="N997" s="667"/>
      <c r="O997" s="3517">
        <f t="shared" si="162"/>
        <v>1</v>
      </c>
      <c r="P997" s="667"/>
      <c r="Q997" s="3517">
        <f t="shared" si="163"/>
        <v>0</v>
      </c>
      <c r="R997" s="3518">
        <f t="shared" si="164"/>
        <v>0</v>
      </c>
      <c r="S997" s="955">
        <f t="shared" si="155"/>
        <v>0</v>
      </c>
    </row>
    <row r="998" spans="1:19">
      <c r="A998" s="3520"/>
      <c r="B998" s="54"/>
      <c r="C998" s="3517">
        <f t="shared" si="156"/>
        <v>1</v>
      </c>
      <c r="D998" s="2806"/>
      <c r="E998" s="3517">
        <f t="shared" si="157"/>
        <v>1</v>
      </c>
      <c r="F998" s="667"/>
      <c r="G998" s="3517">
        <f t="shared" si="158"/>
        <v>1</v>
      </c>
      <c r="H998" s="667"/>
      <c r="I998" s="3517">
        <f t="shared" si="159"/>
        <v>1</v>
      </c>
      <c r="J998" s="667"/>
      <c r="K998" s="3517">
        <f t="shared" si="160"/>
        <v>1</v>
      </c>
      <c r="L998" s="667"/>
      <c r="M998" s="3517">
        <f t="shared" si="161"/>
        <v>1</v>
      </c>
      <c r="N998" s="667"/>
      <c r="O998" s="3517">
        <f t="shared" si="162"/>
        <v>1</v>
      </c>
      <c r="P998" s="667"/>
      <c r="Q998" s="3517">
        <f t="shared" si="163"/>
        <v>0</v>
      </c>
      <c r="R998" s="3518">
        <f t="shared" si="164"/>
        <v>0</v>
      </c>
      <c r="S998" s="955">
        <f t="shared" si="155"/>
        <v>0</v>
      </c>
    </row>
    <row r="999" spans="1:19">
      <c r="A999" s="3520"/>
      <c r="B999" s="54"/>
      <c r="C999" s="3517">
        <f t="shared" si="156"/>
        <v>1</v>
      </c>
      <c r="D999" s="2806"/>
      <c r="E999" s="3517">
        <f t="shared" si="157"/>
        <v>1</v>
      </c>
      <c r="F999" s="667"/>
      <c r="G999" s="3517">
        <f t="shared" si="158"/>
        <v>1</v>
      </c>
      <c r="H999" s="667"/>
      <c r="I999" s="3517">
        <f t="shared" si="159"/>
        <v>1</v>
      </c>
      <c r="J999" s="667"/>
      <c r="K999" s="3517">
        <f t="shared" si="160"/>
        <v>1</v>
      </c>
      <c r="L999" s="667"/>
      <c r="M999" s="3517">
        <f t="shared" si="161"/>
        <v>1</v>
      </c>
      <c r="N999" s="667"/>
      <c r="O999" s="3517">
        <f t="shared" si="162"/>
        <v>1</v>
      </c>
      <c r="P999" s="667"/>
      <c r="Q999" s="3517">
        <f t="shared" si="163"/>
        <v>0</v>
      </c>
      <c r="R999" s="3518">
        <f t="shared" si="164"/>
        <v>0</v>
      </c>
      <c r="S999" s="955">
        <f t="shared" si="155"/>
        <v>0</v>
      </c>
    </row>
    <row r="1000" spans="1:19">
      <c r="A1000" s="3520"/>
      <c r="B1000" s="54"/>
      <c r="C1000" s="3517">
        <f t="shared" si="156"/>
        <v>1</v>
      </c>
      <c r="D1000" s="2806"/>
      <c r="E1000" s="3517">
        <f t="shared" si="157"/>
        <v>1</v>
      </c>
      <c r="F1000" s="667"/>
      <c r="G1000" s="3517">
        <f t="shared" si="158"/>
        <v>1</v>
      </c>
      <c r="H1000" s="667"/>
      <c r="I1000" s="3517">
        <f t="shared" si="159"/>
        <v>1</v>
      </c>
      <c r="J1000" s="667"/>
      <c r="K1000" s="3517">
        <f t="shared" si="160"/>
        <v>1</v>
      </c>
      <c r="L1000" s="667"/>
      <c r="M1000" s="3517">
        <f t="shared" si="161"/>
        <v>1</v>
      </c>
      <c r="N1000" s="667"/>
      <c r="O1000" s="3517">
        <f t="shared" si="162"/>
        <v>1</v>
      </c>
      <c r="P1000" s="667"/>
      <c r="Q1000" s="3517">
        <f t="shared" si="163"/>
        <v>0</v>
      </c>
      <c r="R1000" s="3518">
        <f t="shared" si="164"/>
        <v>0</v>
      </c>
      <c r="S1000" s="955">
        <f t="shared" si="155"/>
        <v>0</v>
      </c>
    </row>
    <row r="1001" spans="1:19">
      <c r="A1001" s="3520"/>
      <c r="B1001" s="54"/>
      <c r="C1001" s="3517">
        <f t="shared" si="156"/>
        <v>1</v>
      </c>
      <c r="D1001" s="2806"/>
      <c r="E1001" s="3517">
        <f t="shared" si="157"/>
        <v>1</v>
      </c>
      <c r="F1001" s="667"/>
      <c r="G1001" s="3517">
        <f t="shared" si="158"/>
        <v>1</v>
      </c>
      <c r="H1001" s="667"/>
      <c r="I1001" s="3517">
        <f t="shared" si="159"/>
        <v>1</v>
      </c>
      <c r="J1001" s="667"/>
      <c r="K1001" s="3517">
        <f t="shared" si="160"/>
        <v>1</v>
      </c>
      <c r="L1001" s="667"/>
      <c r="M1001" s="3517">
        <f t="shared" si="161"/>
        <v>1</v>
      </c>
      <c r="N1001" s="667"/>
      <c r="O1001" s="3517">
        <f t="shared" si="162"/>
        <v>1</v>
      </c>
      <c r="P1001" s="667"/>
      <c r="Q1001" s="3517">
        <f t="shared" si="163"/>
        <v>0</v>
      </c>
      <c r="R1001" s="3518">
        <f t="shared" si="164"/>
        <v>0</v>
      </c>
      <c r="S1001" s="955">
        <f t="shared" si="155"/>
        <v>0</v>
      </c>
    </row>
    <row r="1002" spans="1:19">
      <c r="A1002" s="3520"/>
      <c r="B1002" s="54"/>
      <c r="C1002" s="3517">
        <f t="shared" si="156"/>
        <v>1</v>
      </c>
      <c r="D1002" s="2806"/>
      <c r="E1002" s="3517">
        <f t="shared" si="157"/>
        <v>1</v>
      </c>
      <c r="F1002" s="667"/>
      <c r="G1002" s="3517">
        <f t="shared" si="158"/>
        <v>1</v>
      </c>
      <c r="H1002" s="667"/>
      <c r="I1002" s="3517">
        <f t="shared" si="159"/>
        <v>1</v>
      </c>
      <c r="J1002" s="667"/>
      <c r="K1002" s="3517">
        <f t="shared" si="160"/>
        <v>1</v>
      </c>
      <c r="L1002" s="667"/>
      <c r="M1002" s="3517">
        <f t="shared" si="161"/>
        <v>1</v>
      </c>
      <c r="N1002" s="667"/>
      <c r="O1002" s="3517">
        <f t="shared" si="162"/>
        <v>1</v>
      </c>
      <c r="P1002" s="667"/>
      <c r="Q1002" s="3517">
        <f t="shared" si="163"/>
        <v>0</v>
      </c>
      <c r="R1002" s="3518">
        <f t="shared" si="164"/>
        <v>0</v>
      </c>
      <c r="S1002" s="955">
        <f t="shared" si="155"/>
        <v>0</v>
      </c>
    </row>
    <row r="1003" spans="1:19">
      <c r="A1003" s="3520"/>
      <c r="B1003" s="54"/>
      <c r="C1003" s="3517">
        <f t="shared" si="156"/>
        <v>1</v>
      </c>
      <c r="D1003" s="2806"/>
      <c r="E1003" s="3517">
        <f t="shared" si="157"/>
        <v>1</v>
      </c>
      <c r="F1003" s="667"/>
      <c r="G1003" s="3517">
        <f t="shared" si="158"/>
        <v>1</v>
      </c>
      <c r="H1003" s="667"/>
      <c r="I1003" s="3517">
        <f t="shared" si="159"/>
        <v>1</v>
      </c>
      <c r="J1003" s="667"/>
      <c r="K1003" s="3517">
        <f t="shared" si="160"/>
        <v>1</v>
      </c>
      <c r="L1003" s="667"/>
      <c r="M1003" s="3517">
        <f t="shared" si="161"/>
        <v>1</v>
      </c>
      <c r="N1003" s="667"/>
      <c r="O1003" s="3517">
        <f t="shared" si="162"/>
        <v>1</v>
      </c>
      <c r="P1003" s="667"/>
      <c r="Q1003" s="3517">
        <f t="shared" si="163"/>
        <v>0</v>
      </c>
      <c r="R1003" s="3518">
        <f t="shared" si="164"/>
        <v>0</v>
      </c>
      <c r="S1003" s="955">
        <f t="shared" si="155"/>
        <v>0</v>
      </c>
    </row>
    <row r="1004" spans="1:19">
      <c r="A1004" s="3520"/>
      <c r="B1004" s="54"/>
      <c r="C1004" s="3517">
        <f t="shared" si="156"/>
        <v>1</v>
      </c>
      <c r="D1004" s="2806"/>
      <c r="E1004" s="3517">
        <f t="shared" si="157"/>
        <v>1</v>
      </c>
      <c r="F1004" s="667"/>
      <c r="G1004" s="3517">
        <f t="shared" si="158"/>
        <v>1</v>
      </c>
      <c r="H1004" s="667"/>
      <c r="I1004" s="3517">
        <f t="shared" si="159"/>
        <v>1</v>
      </c>
      <c r="J1004" s="667"/>
      <c r="K1004" s="3517">
        <f t="shared" si="160"/>
        <v>1</v>
      </c>
      <c r="L1004" s="667"/>
      <c r="M1004" s="3517">
        <f t="shared" si="161"/>
        <v>1</v>
      </c>
      <c r="N1004" s="667"/>
      <c r="O1004" s="3517">
        <f t="shared" si="162"/>
        <v>1</v>
      </c>
      <c r="P1004" s="667"/>
      <c r="Q1004" s="3517">
        <f t="shared" si="163"/>
        <v>0</v>
      </c>
      <c r="R1004" s="3518">
        <f t="shared" si="164"/>
        <v>0</v>
      </c>
      <c r="S1004" s="955">
        <f t="shared" si="155"/>
        <v>0</v>
      </c>
    </row>
    <row r="1005" spans="1:19">
      <c r="A1005" s="3520"/>
      <c r="B1005" s="54"/>
      <c r="C1005" s="3517">
        <f t="shared" si="156"/>
        <v>1</v>
      </c>
      <c r="D1005" s="2806"/>
      <c r="E1005" s="3517">
        <f t="shared" si="157"/>
        <v>1</v>
      </c>
      <c r="F1005" s="667"/>
      <c r="G1005" s="3517">
        <f t="shared" si="158"/>
        <v>1</v>
      </c>
      <c r="H1005" s="667"/>
      <c r="I1005" s="3517">
        <f t="shared" si="159"/>
        <v>1</v>
      </c>
      <c r="J1005" s="667"/>
      <c r="K1005" s="3517">
        <f t="shared" si="160"/>
        <v>1</v>
      </c>
      <c r="L1005" s="667"/>
      <c r="M1005" s="3517">
        <f t="shared" si="161"/>
        <v>1</v>
      </c>
      <c r="N1005" s="667"/>
      <c r="O1005" s="3517">
        <f t="shared" si="162"/>
        <v>1</v>
      </c>
      <c r="P1005" s="667"/>
      <c r="Q1005" s="3517">
        <f t="shared" si="163"/>
        <v>0</v>
      </c>
      <c r="R1005" s="3518">
        <f t="shared" si="164"/>
        <v>0</v>
      </c>
      <c r="S1005" s="955">
        <f t="shared" si="155"/>
        <v>0</v>
      </c>
    </row>
    <row r="1006" spans="1:19">
      <c r="A1006" s="3520"/>
      <c r="B1006" s="54"/>
      <c r="C1006" s="3517">
        <f t="shared" si="156"/>
        <v>1</v>
      </c>
      <c r="D1006" s="2806"/>
      <c r="E1006" s="3517">
        <f t="shared" si="157"/>
        <v>1</v>
      </c>
      <c r="F1006" s="667"/>
      <c r="G1006" s="3517">
        <f t="shared" si="158"/>
        <v>1</v>
      </c>
      <c r="H1006" s="667"/>
      <c r="I1006" s="3517">
        <f t="shared" si="159"/>
        <v>1</v>
      </c>
      <c r="J1006" s="667"/>
      <c r="K1006" s="3517">
        <f t="shared" si="160"/>
        <v>1</v>
      </c>
      <c r="L1006" s="667"/>
      <c r="M1006" s="3517">
        <f t="shared" si="161"/>
        <v>1</v>
      </c>
      <c r="N1006" s="667"/>
      <c r="O1006" s="3517">
        <f t="shared" si="162"/>
        <v>1</v>
      </c>
      <c r="P1006" s="667"/>
      <c r="Q1006" s="3517">
        <f t="shared" si="163"/>
        <v>0</v>
      </c>
      <c r="R1006" s="3518">
        <f t="shared" si="164"/>
        <v>0</v>
      </c>
      <c r="S1006" s="955">
        <f t="shared" si="155"/>
        <v>0</v>
      </c>
    </row>
    <row r="1007" spans="1:19">
      <c r="A1007" s="3520"/>
      <c r="B1007" s="54"/>
      <c r="C1007" s="3517">
        <f t="shared" si="156"/>
        <v>1</v>
      </c>
      <c r="D1007" s="2806"/>
      <c r="E1007" s="3517">
        <f t="shared" si="157"/>
        <v>1</v>
      </c>
      <c r="F1007" s="667"/>
      <c r="G1007" s="3517">
        <f t="shared" si="158"/>
        <v>1</v>
      </c>
      <c r="H1007" s="667"/>
      <c r="I1007" s="3517">
        <f t="shared" si="159"/>
        <v>1</v>
      </c>
      <c r="J1007" s="667"/>
      <c r="K1007" s="3517">
        <f t="shared" si="160"/>
        <v>1</v>
      </c>
      <c r="L1007" s="667"/>
      <c r="M1007" s="3517">
        <f t="shared" si="161"/>
        <v>1</v>
      </c>
      <c r="N1007" s="667"/>
      <c r="O1007" s="3517">
        <f t="shared" si="162"/>
        <v>1</v>
      </c>
      <c r="P1007" s="667"/>
      <c r="Q1007" s="3517">
        <f t="shared" si="163"/>
        <v>0</v>
      </c>
      <c r="R1007" s="3518">
        <f t="shared" si="164"/>
        <v>0</v>
      </c>
      <c r="S1007" s="955">
        <f t="shared" si="155"/>
        <v>0</v>
      </c>
    </row>
    <row r="1008" spans="1:19">
      <c r="A1008" s="3520"/>
      <c r="B1008" s="54"/>
      <c r="C1008" s="3517">
        <f t="shared" si="156"/>
        <v>1</v>
      </c>
      <c r="D1008" s="2806"/>
      <c r="E1008" s="3517">
        <f t="shared" si="157"/>
        <v>1</v>
      </c>
      <c r="F1008" s="667"/>
      <c r="G1008" s="3517">
        <f t="shared" si="158"/>
        <v>1</v>
      </c>
      <c r="H1008" s="667"/>
      <c r="I1008" s="3517">
        <f t="shared" si="159"/>
        <v>1</v>
      </c>
      <c r="J1008" s="667"/>
      <c r="K1008" s="3517">
        <f t="shared" si="160"/>
        <v>1</v>
      </c>
      <c r="L1008" s="667"/>
      <c r="M1008" s="3517">
        <f t="shared" si="161"/>
        <v>1</v>
      </c>
      <c r="N1008" s="667"/>
      <c r="O1008" s="3517">
        <f t="shared" si="162"/>
        <v>1</v>
      </c>
      <c r="P1008" s="667"/>
      <c r="Q1008" s="3517">
        <f t="shared" si="163"/>
        <v>0</v>
      </c>
      <c r="R1008" s="3518">
        <f t="shared" si="164"/>
        <v>0</v>
      </c>
      <c r="S1008" s="955">
        <f t="shared" si="155"/>
        <v>0</v>
      </c>
    </row>
    <row r="1009" spans="1:19">
      <c r="A1009" s="3520"/>
      <c r="B1009" s="54"/>
      <c r="C1009" s="3517">
        <f t="shared" si="156"/>
        <v>1</v>
      </c>
      <c r="D1009" s="2806"/>
      <c r="E1009" s="3517">
        <f t="shared" si="157"/>
        <v>1</v>
      </c>
      <c r="F1009" s="667"/>
      <c r="G1009" s="3517">
        <f t="shared" si="158"/>
        <v>1</v>
      </c>
      <c r="H1009" s="667"/>
      <c r="I1009" s="3517">
        <f t="shared" si="159"/>
        <v>1</v>
      </c>
      <c r="J1009" s="667"/>
      <c r="K1009" s="3517">
        <f t="shared" si="160"/>
        <v>1</v>
      </c>
      <c r="L1009" s="667"/>
      <c r="M1009" s="3517">
        <f t="shared" si="161"/>
        <v>1</v>
      </c>
      <c r="N1009" s="667"/>
      <c r="O1009" s="3517">
        <f t="shared" si="162"/>
        <v>1</v>
      </c>
      <c r="P1009" s="667"/>
      <c r="Q1009" s="3517">
        <f t="shared" si="163"/>
        <v>0</v>
      </c>
      <c r="R1009" s="3518">
        <f t="shared" si="164"/>
        <v>0</v>
      </c>
      <c r="S1009" s="955">
        <f t="shared" si="155"/>
        <v>0</v>
      </c>
    </row>
    <row r="1010" spans="1:19">
      <c r="A1010" s="3520"/>
      <c r="B1010" s="54"/>
      <c r="C1010" s="3517">
        <f t="shared" si="156"/>
        <v>1</v>
      </c>
      <c r="D1010" s="2806"/>
      <c r="E1010" s="3517">
        <f t="shared" si="157"/>
        <v>1</v>
      </c>
      <c r="F1010" s="667"/>
      <c r="G1010" s="3517">
        <f t="shared" si="158"/>
        <v>1</v>
      </c>
      <c r="H1010" s="667"/>
      <c r="I1010" s="3517">
        <f t="shared" si="159"/>
        <v>1</v>
      </c>
      <c r="J1010" s="667"/>
      <c r="K1010" s="3517">
        <f t="shared" si="160"/>
        <v>1</v>
      </c>
      <c r="L1010" s="667"/>
      <c r="M1010" s="3517">
        <f t="shared" si="161"/>
        <v>1</v>
      </c>
      <c r="N1010" s="667"/>
      <c r="O1010" s="3517">
        <f t="shared" si="162"/>
        <v>1</v>
      </c>
      <c r="P1010" s="667"/>
      <c r="Q1010" s="3517">
        <f t="shared" si="163"/>
        <v>0</v>
      </c>
      <c r="R1010" s="3518">
        <f t="shared" si="164"/>
        <v>0</v>
      </c>
      <c r="S1010" s="955">
        <f t="shared" si="155"/>
        <v>0</v>
      </c>
    </row>
    <row r="1011" spans="1:19">
      <c r="A1011" s="3520"/>
      <c r="B1011" s="54"/>
      <c r="C1011" s="3517">
        <f t="shared" si="156"/>
        <v>1</v>
      </c>
      <c r="D1011" s="2806"/>
      <c r="E1011" s="3517">
        <f t="shared" si="157"/>
        <v>1</v>
      </c>
      <c r="F1011" s="667"/>
      <c r="G1011" s="3517">
        <f t="shared" si="158"/>
        <v>1</v>
      </c>
      <c r="H1011" s="667"/>
      <c r="I1011" s="3517">
        <f t="shared" si="159"/>
        <v>1</v>
      </c>
      <c r="J1011" s="667"/>
      <c r="K1011" s="3517">
        <f t="shared" si="160"/>
        <v>1</v>
      </c>
      <c r="L1011" s="667"/>
      <c r="M1011" s="3517">
        <f t="shared" si="161"/>
        <v>1</v>
      </c>
      <c r="N1011" s="667"/>
      <c r="O1011" s="3517">
        <f t="shared" si="162"/>
        <v>1</v>
      </c>
      <c r="P1011" s="667"/>
      <c r="Q1011" s="3517">
        <f t="shared" si="163"/>
        <v>0</v>
      </c>
      <c r="R1011" s="3518">
        <f t="shared" si="164"/>
        <v>0</v>
      </c>
      <c r="S1011" s="955">
        <f t="shared" si="155"/>
        <v>0</v>
      </c>
    </row>
    <row r="1012" spans="1:19">
      <c r="A1012" s="3520"/>
      <c r="B1012" s="54"/>
      <c r="C1012" s="3517">
        <f t="shared" si="156"/>
        <v>1</v>
      </c>
      <c r="D1012" s="2806"/>
      <c r="E1012" s="3517">
        <f t="shared" si="157"/>
        <v>1</v>
      </c>
      <c r="F1012" s="667"/>
      <c r="G1012" s="3517">
        <f t="shared" si="158"/>
        <v>1</v>
      </c>
      <c r="H1012" s="667"/>
      <c r="I1012" s="3517">
        <f t="shared" si="159"/>
        <v>1</v>
      </c>
      <c r="J1012" s="667"/>
      <c r="K1012" s="3517">
        <f t="shared" si="160"/>
        <v>1</v>
      </c>
      <c r="L1012" s="667"/>
      <c r="M1012" s="3517">
        <f t="shared" si="161"/>
        <v>1</v>
      </c>
      <c r="N1012" s="667"/>
      <c r="O1012" s="3517">
        <f t="shared" si="162"/>
        <v>1</v>
      </c>
      <c r="P1012" s="667"/>
      <c r="Q1012" s="3517">
        <f t="shared" si="163"/>
        <v>0</v>
      </c>
      <c r="R1012" s="3518">
        <f t="shared" si="164"/>
        <v>0</v>
      </c>
      <c r="S1012" s="955">
        <f t="shared" si="155"/>
        <v>0</v>
      </c>
    </row>
    <row r="1013" spans="1:19">
      <c r="A1013" s="3520"/>
      <c r="B1013" s="54"/>
      <c r="C1013" s="3517">
        <f t="shared" si="156"/>
        <v>1</v>
      </c>
      <c r="D1013" s="2806"/>
      <c r="E1013" s="3517">
        <f t="shared" si="157"/>
        <v>1</v>
      </c>
      <c r="F1013" s="667"/>
      <c r="G1013" s="3517">
        <f t="shared" si="158"/>
        <v>1</v>
      </c>
      <c r="H1013" s="667"/>
      <c r="I1013" s="3517">
        <f t="shared" si="159"/>
        <v>1</v>
      </c>
      <c r="J1013" s="667"/>
      <c r="K1013" s="3517">
        <f t="shared" si="160"/>
        <v>1</v>
      </c>
      <c r="L1013" s="667"/>
      <c r="M1013" s="3517">
        <f t="shared" si="161"/>
        <v>1</v>
      </c>
      <c r="N1013" s="667"/>
      <c r="O1013" s="3517">
        <f t="shared" si="162"/>
        <v>1</v>
      </c>
      <c r="P1013" s="667"/>
      <c r="Q1013" s="3517">
        <f t="shared" si="163"/>
        <v>0</v>
      </c>
      <c r="R1013" s="3518">
        <f t="shared" si="164"/>
        <v>0</v>
      </c>
      <c r="S1013" s="955">
        <f t="shared" si="155"/>
        <v>0</v>
      </c>
    </row>
    <row r="1014" spans="1:19">
      <c r="A1014" s="3520"/>
      <c r="B1014" s="54"/>
      <c r="C1014" s="3517">
        <f t="shared" si="156"/>
        <v>1</v>
      </c>
      <c r="D1014" s="2806"/>
      <c r="E1014" s="3517">
        <f t="shared" si="157"/>
        <v>1</v>
      </c>
      <c r="F1014" s="667"/>
      <c r="G1014" s="3517">
        <f t="shared" si="158"/>
        <v>1</v>
      </c>
      <c r="H1014" s="667"/>
      <c r="I1014" s="3517">
        <f t="shared" si="159"/>
        <v>1</v>
      </c>
      <c r="J1014" s="667"/>
      <c r="K1014" s="3517">
        <f t="shared" si="160"/>
        <v>1</v>
      </c>
      <c r="L1014" s="667"/>
      <c r="M1014" s="3517">
        <f t="shared" si="161"/>
        <v>1</v>
      </c>
      <c r="N1014" s="667"/>
      <c r="O1014" s="3517">
        <f t="shared" si="162"/>
        <v>1</v>
      </c>
      <c r="P1014" s="667"/>
      <c r="Q1014" s="3517">
        <f t="shared" si="163"/>
        <v>0</v>
      </c>
      <c r="R1014" s="3518">
        <f t="shared" si="164"/>
        <v>0</v>
      </c>
      <c r="S1014" s="955">
        <f t="shared" si="155"/>
        <v>0</v>
      </c>
    </row>
    <row r="1015" spans="1:19">
      <c r="A1015" s="3520"/>
      <c r="B1015" s="54"/>
      <c r="C1015" s="3517">
        <f t="shared" si="156"/>
        <v>1</v>
      </c>
      <c r="D1015" s="2806"/>
      <c r="E1015" s="3517">
        <f t="shared" si="157"/>
        <v>1</v>
      </c>
      <c r="F1015" s="667"/>
      <c r="G1015" s="3517">
        <f t="shared" si="158"/>
        <v>1</v>
      </c>
      <c r="H1015" s="667"/>
      <c r="I1015" s="3517">
        <f t="shared" si="159"/>
        <v>1</v>
      </c>
      <c r="J1015" s="667"/>
      <c r="K1015" s="3517">
        <f t="shared" si="160"/>
        <v>1</v>
      </c>
      <c r="L1015" s="667"/>
      <c r="M1015" s="3517">
        <f t="shared" si="161"/>
        <v>1</v>
      </c>
      <c r="N1015" s="667"/>
      <c r="O1015" s="3517">
        <f t="shared" si="162"/>
        <v>1</v>
      </c>
      <c r="P1015" s="667"/>
      <c r="Q1015" s="3517">
        <f t="shared" si="163"/>
        <v>0</v>
      </c>
      <c r="R1015" s="3518">
        <f t="shared" si="164"/>
        <v>0</v>
      </c>
      <c r="S1015" s="955">
        <f t="shared" si="155"/>
        <v>0</v>
      </c>
    </row>
    <row r="1016" spans="1:19">
      <c r="A1016" s="3520"/>
      <c r="B1016" s="54"/>
      <c r="C1016" s="3517">
        <f t="shared" si="156"/>
        <v>1</v>
      </c>
      <c r="D1016" s="2806"/>
      <c r="E1016" s="3517">
        <f t="shared" si="157"/>
        <v>1</v>
      </c>
      <c r="F1016" s="667"/>
      <c r="G1016" s="3517">
        <f t="shared" si="158"/>
        <v>1</v>
      </c>
      <c r="H1016" s="667"/>
      <c r="I1016" s="3517">
        <f t="shared" si="159"/>
        <v>1</v>
      </c>
      <c r="J1016" s="667"/>
      <c r="K1016" s="3517">
        <f t="shared" si="160"/>
        <v>1</v>
      </c>
      <c r="L1016" s="667"/>
      <c r="M1016" s="3517">
        <f t="shared" si="161"/>
        <v>1</v>
      </c>
      <c r="N1016" s="667"/>
      <c r="O1016" s="3517">
        <f t="shared" si="162"/>
        <v>1</v>
      </c>
      <c r="P1016" s="667"/>
      <c r="Q1016" s="3517">
        <f t="shared" si="163"/>
        <v>0</v>
      </c>
      <c r="R1016" s="3518">
        <f t="shared" si="164"/>
        <v>0</v>
      </c>
      <c r="S1016" s="955">
        <f t="shared" si="155"/>
        <v>0</v>
      </c>
    </row>
    <row r="1017" spans="1:19">
      <c r="A1017" s="3520"/>
      <c r="B1017" s="54"/>
      <c r="C1017" s="3517">
        <f t="shared" si="156"/>
        <v>1</v>
      </c>
      <c r="D1017" s="2806"/>
      <c r="E1017" s="3517">
        <f t="shared" si="157"/>
        <v>1</v>
      </c>
      <c r="F1017" s="667"/>
      <c r="G1017" s="3517">
        <f t="shared" si="158"/>
        <v>1</v>
      </c>
      <c r="H1017" s="667"/>
      <c r="I1017" s="3517">
        <f t="shared" si="159"/>
        <v>1</v>
      </c>
      <c r="J1017" s="667"/>
      <c r="K1017" s="3517">
        <f t="shared" si="160"/>
        <v>1</v>
      </c>
      <c r="L1017" s="667"/>
      <c r="M1017" s="3517">
        <f t="shared" si="161"/>
        <v>1</v>
      </c>
      <c r="N1017" s="667"/>
      <c r="O1017" s="3517">
        <f t="shared" si="162"/>
        <v>1</v>
      </c>
      <c r="P1017" s="667"/>
      <c r="Q1017" s="3517">
        <f t="shared" si="163"/>
        <v>0</v>
      </c>
      <c r="R1017" s="3518">
        <f t="shared" si="164"/>
        <v>0</v>
      </c>
      <c r="S1017" s="955">
        <f t="shared" si="155"/>
        <v>0</v>
      </c>
    </row>
    <row r="1018" spans="1:19">
      <c r="A1018" s="3520"/>
      <c r="B1018" s="54"/>
      <c r="C1018" s="3517">
        <f t="shared" si="156"/>
        <v>1</v>
      </c>
      <c r="D1018" s="2806"/>
      <c r="E1018" s="3517">
        <f t="shared" si="157"/>
        <v>1</v>
      </c>
      <c r="F1018" s="667"/>
      <c r="G1018" s="3517">
        <f t="shared" si="158"/>
        <v>1</v>
      </c>
      <c r="H1018" s="667"/>
      <c r="I1018" s="3517">
        <f t="shared" si="159"/>
        <v>1</v>
      </c>
      <c r="J1018" s="667"/>
      <c r="K1018" s="3517">
        <f t="shared" si="160"/>
        <v>1</v>
      </c>
      <c r="L1018" s="667"/>
      <c r="M1018" s="3517">
        <f t="shared" si="161"/>
        <v>1</v>
      </c>
      <c r="N1018" s="667"/>
      <c r="O1018" s="3517">
        <f t="shared" si="162"/>
        <v>1</v>
      </c>
      <c r="P1018" s="667"/>
      <c r="Q1018" s="3517">
        <f t="shared" si="163"/>
        <v>0</v>
      </c>
      <c r="R1018" s="3518">
        <f t="shared" si="164"/>
        <v>0</v>
      </c>
      <c r="S1018" s="955">
        <f t="shared" si="155"/>
        <v>0</v>
      </c>
    </row>
    <row r="1019" spans="1:19">
      <c r="A1019" s="3520"/>
      <c r="B1019" s="54"/>
      <c r="C1019" s="3517">
        <f t="shared" si="156"/>
        <v>1</v>
      </c>
      <c r="D1019" s="2806"/>
      <c r="E1019" s="3517">
        <f t="shared" si="157"/>
        <v>1</v>
      </c>
      <c r="F1019" s="667"/>
      <c r="G1019" s="3517">
        <f t="shared" si="158"/>
        <v>1</v>
      </c>
      <c r="H1019" s="667"/>
      <c r="I1019" s="3517">
        <f t="shared" si="159"/>
        <v>1</v>
      </c>
      <c r="J1019" s="667"/>
      <c r="K1019" s="3517">
        <f t="shared" si="160"/>
        <v>1</v>
      </c>
      <c r="L1019" s="667"/>
      <c r="M1019" s="3517">
        <f t="shared" si="161"/>
        <v>1</v>
      </c>
      <c r="N1019" s="667"/>
      <c r="O1019" s="3517">
        <f t="shared" si="162"/>
        <v>1</v>
      </c>
      <c r="P1019" s="667"/>
      <c r="Q1019" s="3517">
        <f t="shared" si="163"/>
        <v>0</v>
      </c>
      <c r="R1019" s="3518">
        <f t="shared" si="164"/>
        <v>0</v>
      </c>
      <c r="S1019" s="955">
        <f t="shared" si="155"/>
        <v>0</v>
      </c>
    </row>
    <row r="1020" spans="1:19">
      <c r="A1020" s="3520"/>
      <c r="B1020" s="54"/>
      <c r="C1020" s="3517">
        <f t="shared" si="156"/>
        <v>1</v>
      </c>
      <c r="D1020" s="2806"/>
      <c r="E1020" s="3517">
        <f t="shared" si="157"/>
        <v>1</v>
      </c>
      <c r="F1020" s="667"/>
      <c r="G1020" s="3517">
        <f t="shared" si="158"/>
        <v>1</v>
      </c>
      <c r="H1020" s="667"/>
      <c r="I1020" s="3517">
        <f t="shared" si="159"/>
        <v>1</v>
      </c>
      <c r="J1020" s="667"/>
      <c r="K1020" s="3517">
        <f t="shared" si="160"/>
        <v>1</v>
      </c>
      <c r="L1020" s="667"/>
      <c r="M1020" s="3517">
        <f t="shared" si="161"/>
        <v>1</v>
      </c>
      <c r="N1020" s="667"/>
      <c r="O1020" s="3517">
        <f t="shared" si="162"/>
        <v>1</v>
      </c>
      <c r="P1020" s="667"/>
      <c r="Q1020" s="3517">
        <f t="shared" si="163"/>
        <v>0</v>
      </c>
      <c r="R1020" s="3518">
        <f t="shared" si="164"/>
        <v>0</v>
      </c>
      <c r="S1020" s="955">
        <f t="shared" si="155"/>
        <v>0</v>
      </c>
    </row>
    <row r="1021" spans="1:19">
      <c r="A1021" s="3520"/>
      <c r="B1021" s="54"/>
      <c r="C1021" s="3517">
        <f t="shared" si="156"/>
        <v>1</v>
      </c>
      <c r="D1021" s="2806"/>
      <c r="E1021" s="3517">
        <f t="shared" si="157"/>
        <v>1</v>
      </c>
      <c r="F1021" s="667"/>
      <c r="G1021" s="3517">
        <f t="shared" si="158"/>
        <v>1</v>
      </c>
      <c r="H1021" s="667"/>
      <c r="I1021" s="3517">
        <f t="shared" si="159"/>
        <v>1</v>
      </c>
      <c r="J1021" s="667"/>
      <c r="K1021" s="3517">
        <f t="shared" si="160"/>
        <v>1</v>
      </c>
      <c r="L1021" s="667"/>
      <c r="M1021" s="3517">
        <f t="shared" si="161"/>
        <v>1</v>
      </c>
      <c r="N1021" s="667"/>
      <c r="O1021" s="3517">
        <f t="shared" si="162"/>
        <v>1</v>
      </c>
      <c r="P1021" s="667"/>
      <c r="Q1021" s="3517">
        <f t="shared" si="163"/>
        <v>0</v>
      </c>
      <c r="R1021" s="3518">
        <f t="shared" si="164"/>
        <v>0</v>
      </c>
      <c r="S1021" s="955">
        <f t="shared" si="155"/>
        <v>0</v>
      </c>
    </row>
    <row r="1022" spans="1:19">
      <c r="A1022" s="3520"/>
      <c r="B1022" s="54"/>
      <c r="C1022" s="3517">
        <f t="shared" si="156"/>
        <v>1</v>
      </c>
      <c r="D1022" s="2806"/>
      <c r="E1022" s="3517">
        <f t="shared" si="157"/>
        <v>1</v>
      </c>
      <c r="F1022" s="667"/>
      <c r="G1022" s="3517">
        <f t="shared" si="158"/>
        <v>1</v>
      </c>
      <c r="H1022" s="667"/>
      <c r="I1022" s="3517">
        <f t="shared" si="159"/>
        <v>1</v>
      </c>
      <c r="J1022" s="667"/>
      <c r="K1022" s="3517">
        <f t="shared" si="160"/>
        <v>1</v>
      </c>
      <c r="L1022" s="667"/>
      <c r="M1022" s="3517">
        <f t="shared" si="161"/>
        <v>1</v>
      </c>
      <c r="N1022" s="667"/>
      <c r="O1022" s="3517">
        <f t="shared" si="162"/>
        <v>1</v>
      </c>
      <c r="P1022" s="667"/>
      <c r="Q1022" s="3517">
        <f t="shared" si="163"/>
        <v>0</v>
      </c>
      <c r="R1022" s="3518">
        <f t="shared" si="164"/>
        <v>0</v>
      </c>
      <c r="S1022" s="955">
        <f t="shared" si="155"/>
        <v>0</v>
      </c>
    </row>
    <row r="1023" spans="1:19">
      <c r="A1023" s="3520"/>
      <c r="B1023" s="54"/>
      <c r="C1023" s="3517">
        <f t="shared" si="156"/>
        <v>1</v>
      </c>
      <c r="D1023" s="2806"/>
      <c r="E1023" s="3517">
        <f t="shared" si="157"/>
        <v>1</v>
      </c>
      <c r="F1023" s="667"/>
      <c r="G1023" s="3517">
        <f t="shared" si="158"/>
        <v>1</v>
      </c>
      <c r="H1023" s="667"/>
      <c r="I1023" s="3517">
        <f t="shared" si="159"/>
        <v>1</v>
      </c>
      <c r="J1023" s="667"/>
      <c r="K1023" s="3517">
        <f t="shared" si="160"/>
        <v>1</v>
      </c>
      <c r="L1023" s="667"/>
      <c r="M1023" s="3517">
        <f t="shared" si="161"/>
        <v>1</v>
      </c>
      <c r="N1023" s="667"/>
      <c r="O1023" s="3517">
        <f t="shared" si="162"/>
        <v>1</v>
      </c>
      <c r="P1023" s="667"/>
      <c r="Q1023" s="3517">
        <f t="shared" si="163"/>
        <v>0</v>
      </c>
      <c r="R1023" s="3518">
        <f t="shared" si="164"/>
        <v>0</v>
      </c>
      <c r="S1023" s="955">
        <f t="shared" si="155"/>
        <v>0</v>
      </c>
    </row>
    <row r="1024" spans="1:19">
      <c r="A1024" s="3520"/>
      <c r="B1024" s="54"/>
      <c r="C1024" s="3517">
        <f t="shared" si="156"/>
        <v>1</v>
      </c>
      <c r="D1024" s="2806"/>
      <c r="E1024" s="3517">
        <f t="shared" si="157"/>
        <v>1</v>
      </c>
      <c r="F1024" s="667"/>
      <c r="G1024" s="3517">
        <f t="shared" si="158"/>
        <v>1</v>
      </c>
      <c r="H1024" s="667"/>
      <c r="I1024" s="3517">
        <f t="shared" si="159"/>
        <v>1</v>
      </c>
      <c r="J1024" s="667"/>
      <c r="K1024" s="3517">
        <f t="shared" si="160"/>
        <v>1</v>
      </c>
      <c r="L1024" s="667"/>
      <c r="M1024" s="3517">
        <f t="shared" si="161"/>
        <v>1</v>
      </c>
      <c r="N1024" s="667"/>
      <c r="O1024" s="3517">
        <f t="shared" si="162"/>
        <v>1</v>
      </c>
      <c r="P1024" s="667"/>
      <c r="Q1024" s="3517">
        <f t="shared" si="163"/>
        <v>0</v>
      </c>
      <c r="R1024" s="3518">
        <f t="shared" si="164"/>
        <v>0</v>
      </c>
      <c r="S1024" s="955">
        <f t="shared" si="155"/>
        <v>0</v>
      </c>
    </row>
    <row r="1025" spans="1:19">
      <c r="A1025" s="3520"/>
      <c r="B1025" s="54"/>
      <c r="C1025" s="3517">
        <f t="shared" si="156"/>
        <v>1</v>
      </c>
      <c r="D1025" s="2806"/>
      <c r="E1025" s="3517">
        <f t="shared" si="157"/>
        <v>1</v>
      </c>
      <c r="F1025" s="667"/>
      <c r="G1025" s="3517">
        <f t="shared" si="158"/>
        <v>1</v>
      </c>
      <c r="H1025" s="667"/>
      <c r="I1025" s="3517">
        <f t="shared" si="159"/>
        <v>1</v>
      </c>
      <c r="J1025" s="667"/>
      <c r="K1025" s="3517">
        <f t="shared" si="160"/>
        <v>1</v>
      </c>
      <c r="L1025" s="667"/>
      <c r="M1025" s="3517">
        <f t="shared" si="161"/>
        <v>1</v>
      </c>
      <c r="N1025" s="667"/>
      <c r="O1025" s="3517">
        <f t="shared" si="162"/>
        <v>1</v>
      </c>
      <c r="P1025" s="667"/>
      <c r="Q1025" s="3517">
        <f t="shared" si="163"/>
        <v>0</v>
      </c>
      <c r="R1025" s="3518">
        <f t="shared" si="164"/>
        <v>0</v>
      </c>
      <c r="S1025" s="955">
        <f t="shared" si="155"/>
        <v>0</v>
      </c>
    </row>
    <row r="1026" spans="1:19">
      <c r="A1026" s="3520"/>
      <c r="B1026" s="54"/>
      <c r="C1026" s="3517">
        <f t="shared" si="156"/>
        <v>1</v>
      </c>
      <c r="D1026" s="2806"/>
      <c r="E1026" s="3517">
        <f t="shared" si="157"/>
        <v>1</v>
      </c>
      <c r="F1026" s="667"/>
      <c r="G1026" s="3517">
        <f t="shared" si="158"/>
        <v>1</v>
      </c>
      <c r="H1026" s="667"/>
      <c r="I1026" s="3517">
        <f t="shared" si="159"/>
        <v>1</v>
      </c>
      <c r="J1026" s="667"/>
      <c r="K1026" s="3517">
        <f t="shared" si="160"/>
        <v>1</v>
      </c>
      <c r="L1026" s="667"/>
      <c r="M1026" s="3517">
        <f t="shared" si="161"/>
        <v>1</v>
      </c>
      <c r="N1026" s="667"/>
      <c r="O1026" s="3517">
        <f t="shared" si="162"/>
        <v>1</v>
      </c>
      <c r="P1026" s="667"/>
      <c r="Q1026" s="3517">
        <f t="shared" si="163"/>
        <v>0</v>
      </c>
      <c r="R1026" s="3518">
        <f t="shared" si="164"/>
        <v>0</v>
      </c>
      <c r="S1026" s="955">
        <f t="shared" si="155"/>
        <v>0</v>
      </c>
    </row>
    <row r="1027" spans="1:19">
      <c r="A1027" s="3520"/>
      <c r="B1027" s="54"/>
      <c r="C1027" s="3517">
        <f t="shared" si="156"/>
        <v>1</v>
      </c>
      <c r="D1027" s="2806"/>
      <c r="E1027" s="3517">
        <f t="shared" si="157"/>
        <v>1</v>
      </c>
      <c r="F1027" s="667"/>
      <c r="G1027" s="3517">
        <f t="shared" si="158"/>
        <v>1</v>
      </c>
      <c r="H1027" s="667"/>
      <c r="I1027" s="3517">
        <f t="shared" si="159"/>
        <v>1</v>
      </c>
      <c r="J1027" s="667"/>
      <c r="K1027" s="3517">
        <f t="shared" si="160"/>
        <v>1</v>
      </c>
      <c r="L1027" s="667"/>
      <c r="M1027" s="3517">
        <f t="shared" si="161"/>
        <v>1</v>
      </c>
      <c r="N1027" s="667"/>
      <c r="O1027" s="3517">
        <f t="shared" si="162"/>
        <v>1</v>
      </c>
      <c r="P1027" s="667"/>
      <c r="Q1027" s="3517">
        <f t="shared" si="163"/>
        <v>0</v>
      </c>
      <c r="R1027" s="3518">
        <f t="shared" si="164"/>
        <v>0</v>
      </c>
      <c r="S1027" s="955">
        <f t="shared" si="155"/>
        <v>0</v>
      </c>
    </row>
    <row r="1028" spans="1:19">
      <c r="A1028" s="3520"/>
      <c r="B1028" s="54"/>
      <c r="C1028" s="3517">
        <f t="shared" si="156"/>
        <v>1</v>
      </c>
      <c r="D1028" s="2806"/>
      <c r="E1028" s="3517">
        <f t="shared" si="157"/>
        <v>1</v>
      </c>
      <c r="F1028" s="667"/>
      <c r="G1028" s="3517">
        <f t="shared" si="158"/>
        <v>1</v>
      </c>
      <c r="H1028" s="667"/>
      <c r="I1028" s="3517">
        <f t="shared" si="159"/>
        <v>1</v>
      </c>
      <c r="J1028" s="667"/>
      <c r="K1028" s="3517">
        <f t="shared" si="160"/>
        <v>1</v>
      </c>
      <c r="L1028" s="667"/>
      <c r="M1028" s="3517">
        <f t="shared" si="161"/>
        <v>1</v>
      </c>
      <c r="N1028" s="667"/>
      <c r="O1028" s="3517">
        <f t="shared" si="162"/>
        <v>1</v>
      </c>
      <c r="P1028" s="667"/>
      <c r="Q1028" s="3517">
        <f t="shared" si="163"/>
        <v>0</v>
      </c>
      <c r="R1028" s="3518">
        <f t="shared" si="164"/>
        <v>0</v>
      </c>
      <c r="S1028" s="955">
        <f t="shared" si="155"/>
        <v>0</v>
      </c>
    </row>
    <row r="1029" spans="1:19">
      <c r="A1029" s="3520"/>
      <c r="B1029" s="54"/>
      <c r="C1029" s="3517">
        <f t="shared" si="156"/>
        <v>1</v>
      </c>
      <c r="D1029" s="2806"/>
      <c r="E1029" s="3517">
        <f t="shared" si="157"/>
        <v>1</v>
      </c>
      <c r="F1029" s="667"/>
      <c r="G1029" s="3517">
        <f t="shared" si="158"/>
        <v>1</v>
      </c>
      <c r="H1029" s="667"/>
      <c r="I1029" s="3517">
        <f t="shared" si="159"/>
        <v>1</v>
      </c>
      <c r="J1029" s="667"/>
      <c r="K1029" s="3517">
        <f t="shared" si="160"/>
        <v>1</v>
      </c>
      <c r="L1029" s="667"/>
      <c r="M1029" s="3517">
        <f t="shared" si="161"/>
        <v>1</v>
      </c>
      <c r="N1029" s="667"/>
      <c r="O1029" s="3517">
        <f t="shared" si="162"/>
        <v>1</v>
      </c>
      <c r="P1029" s="667"/>
      <c r="Q1029" s="3517">
        <f t="shared" si="163"/>
        <v>0</v>
      </c>
      <c r="R1029" s="3518">
        <f t="shared" si="164"/>
        <v>0</v>
      </c>
      <c r="S1029" s="955">
        <f t="shared" si="155"/>
        <v>0</v>
      </c>
    </row>
    <row r="1030" spans="1:19">
      <c r="A1030" s="3520"/>
      <c r="B1030" s="54"/>
      <c r="C1030" s="3517">
        <f t="shared" si="156"/>
        <v>1</v>
      </c>
      <c r="D1030" s="2806"/>
      <c r="E1030" s="3517">
        <f t="shared" si="157"/>
        <v>1</v>
      </c>
      <c r="F1030" s="667"/>
      <c r="G1030" s="3517">
        <f t="shared" si="158"/>
        <v>1</v>
      </c>
      <c r="H1030" s="667"/>
      <c r="I1030" s="3517">
        <f t="shared" si="159"/>
        <v>1</v>
      </c>
      <c r="J1030" s="667"/>
      <c r="K1030" s="3517">
        <f t="shared" si="160"/>
        <v>1</v>
      </c>
      <c r="L1030" s="667"/>
      <c r="M1030" s="3517">
        <f t="shared" si="161"/>
        <v>1</v>
      </c>
      <c r="N1030" s="667"/>
      <c r="O1030" s="3517">
        <f t="shared" si="162"/>
        <v>1</v>
      </c>
      <c r="P1030" s="667"/>
      <c r="Q1030" s="3517">
        <f t="shared" si="163"/>
        <v>0</v>
      </c>
      <c r="R1030" s="3518">
        <f t="shared" si="164"/>
        <v>0</v>
      </c>
      <c r="S1030" s="955">
        <f t="shared" si="155"/>
        <v>0</v>
      </c>
    </row>
    <row r="1031" spans="1:19">
      <c r="A1031" s="3520"/>
      <c r="B1031" s="54"/>
      <c r="C1031" s="3517">
        <f t="shared" si="156"/>
        <v>1</v>
      </c>
      <c r="D1031" s="2806"/>
      <c r="E1031" s="3517">
        <f t="shared" si="157"/>
        <v>1</v>
      </c>
      <c r="F1031" s="667"/>
      <c r="G1031" s="3517">
        <f t="shared" si="158"/>
        <v>1</v>
      </c>
      <c r="H1031" s="667"/>
      <c r="I1031" s="3517">
        <f t="shared" si="159"/>
        <v>1</v>
      </c>
      <c r="J1031" s="667"/>
      <c r="K1031" s="3517">
        <f t="shared" si="160"/>
        <v>1</v>
      </c>
      <c r="L1031" s="667"/>
      <c r="M1031" s="3517">
        <f t="shared" si="161"/>
        <v>1</v>
      </c>
      <c r="N1031" s="667"/>
      <c r="O1031" s="3517">
        <f t="shared" si="162"/>
        <v>1</v>
      </c>
      <c r="P1031" s="667"/>
      <c r="Q1031" s="3517">
        <f t="shared" si="163"/>
        <v>0</v>
      </c>
      <c r="R1031" s="3518">
        <f t="shared" si="164"/>
        <v>0</v>
      </c>
      <c r="S1031" s="955">
        <f t="shared" si="155"/>
        <v>0</v>
      </c>
    </row>
    <row r="1032" spans="1:19">
      <c r="A1032" s="3520"/>
      <c r="B1032" s="54"/>
      <c r="C1032" s="3517">
        <f t="shared" si="156"/>
        <v>1</v>
      </c>
      <c r="D1032" s="2806"/>
      <c r="E1032" s="3517">
        <f t="shared" si="157"/>
        <v>1</v>
      </c>
      <c r="F1032" s="667"/>
      <c r="G1032" s="3517">
        <f t="shared" si="158"/>
        <v>1</v>
      </c>
      <c r="H1032" s="667"/>
      <c r="I1032" s="3517">
        <f t="shared" si="159"/>
        <v>1</v>
      </c>
      <c r="J1032" s="667"/>
      <c r="K1032" s="3517">
        <f t="shared" si="160"/>
        <v>1</v>
      </c>
      <c r="L1032" s="667"/>
      <c r="M1032" s="3517">
        <f t="shared" si="161"/>
        <v>1</v>
      </c>
      <c r="N1032" s="667"/>
      <c r="O1032" s="3517">
        <f t="shared" si="162"/>
        <v>1</v>
      </c>
      <c r="P1032" s="667"/>
      <c r="Q1032" s="3517">
        <f t="shared" si="163"/>
        <v>0</v>
      </c>
      <c r="R1032" s="3518">
        <f t="shared" si="164"/>
        <v>0</v>
      </c>
      <c r="S1032" s="955">
        <f t="shared" si="155"/>
        <v>0</v>
      </c>
    </row>
    <row r="1033" spans="1:19">
      <c r="A1033" s="3520"/>
      <c r="B1033" s="54"/>
      <c r="C1033" s="3517">
        <f t="shared" si="156"/>
        <v>1</v>
      </c>
      <c r="D1033" s="2806"/>
      <c r="E1033" s="3517">
        <f t="shared" si="157"/>
        <v>1</v>
      </c>
      <c r="F1033" s="667"/>
      <c r="G1033" s="3517">
        <f t="shared" si="158"/>
        <v>1</v>
      </c>
      <c r="H1033" s="667"/>
      <c r="I1033" s="3517">
        <f t="shared" si="159"/>
        <v>1</v>
      </c>
      <c r="J1033" s="667"/>
      <c r="K1033" s="3517">
        <f t="shared" si="160"/>
        <v>1</v>
      </c>
      <c r="L1033" s="667"/>
      <c r="M1033" s="3517">
        <f t="shared" si="161"/>
        <v>1</v>
      </c>
      <c r="N1033" s="667"/>
      <c r="O1033" s="3517">
        <f t="shared" si="162"/>
        <v>1</v>
      </c>
      <c r="P1033" s="667"/>
      <c r="Q1033" s="3517">
        <f t="shared" si="163"/>
        <v>0</v>
      </c>
      <c r="R1033" s="3518">
        <f t="shared" si="164"/>
        <v>0</v>
      </c>
      <c r="S1033" s="955">
        <f t="shared" si="155"/>
        <v>0</v>
      </c>
    </row>
    <row r="1034" spans="1:19">
      <c r="A1034" s="3520"/>
      <c r="B1034" s="54"/>
      <c r="C1034" s="3517">
        <f t="shared" si="156"/>
        <v>1</v>
      </c>
      <c r="D1034" s="2806"/>
      <c r="E1034" s="3517">
        <f t="shared" si="157"/>
        <v>1</v>
      </c>
      <c r="F1034" s="667"/>
      <c r="G1034" s="3517">
        <f t="shared" si="158"/>
        <v>1</v>
      </c>
      <c r="H1034" s="667"/>
      <c r="I1034" s="3517">
        <f t="shared" si="159"/>
        <v>1</v>
      </c>
      <c r="J1034" s="667"/>
      <c r="K1034" s="3517">
        <f t="shared" si="160"/>
        <v>1</v>
      </c>
      <c r="L1034" s="667"/>
      <c r="M1034" s="3517">
        <f t="shared" si="161"/>
        <v>1</v>
      </c>
      <c r="N1034" s="667"/>
      <c r="O1034" s="3517">
        <f t="shared" si="162"/>
        <v>1</v>
      </c>
      <c r="P1034" s="667"/>
      <c r="Q1034" s="3517">
        <f t="shared" si="163"/>
        <v>0</v>
      </c>
      <c r="R1034" s="3518">
        <f t="shared" si="164"/>
        <v>0</v>
      </c>
      <c r="S1034" s="955">
        <f t="shared" si="155"/>
        <v>0</v>
      </c>
    </row>
    <row r="1035" spans="1:19">
      <c r="A1035" s="3520"/>
      <c r="B1035" s="54"/>
      <c r="C1035" s="3517">
        <f t="shared" si="156"/>
        <v>1</v>
      </c>
      <c r="D1035" s="2806"/>
      <c r="E1035" s="3517">
        <f t="shared" si="157"/>
        <v>1</v>
      </c>
      <c r="F1035" s="667"/>
      <c r="G1035" s="3517">
        <f t="shared" si="158"/>
        <v>1</v>
      </c>
      <c r="H1035" s="667"/>
      <c r="I1035" s="3517">
        <f t="shared" si="159"/>
        <v>1</v>
      </c>
      <c r="J1035" s="667"/>
      <c r="K1035" s="3517">
        <f t="shared" si="160"/>
        <v>1</v>
      </c>
      <c r="L1035" s="667"/>
      <c r="M1035" s="3517">
        <f t="shared" si="161"/>
        <v>1</v>
      </c>
      <c r="N1035" s="667"/>
      <c r="O1035" s="3517">
        <f t="shared" si="162"/>
        <v>1</v>
      </c>
      <c r="P1035" s="667"/>
      <c r="Q1035" s="3517">
        <f t="shared" si="163"/>
        <v>0</v>
      </c>
      <c r="R1035" s="3518">
        <f t="shared" si="164"/>
        <v>0</v>
      </c>
      <c r="S1035" s="955">
        <f t="shared" si="155"/>
        <v>0</v>
      </c>
    </row>
    <row r="1036" spans="1:19">
      <c r="A1036" s="3520"/>
      <c r="B1036" s="54"/>
      <c r="C1036" s="3517">
        <f t="shared" si="156"/>
        <v>1</v>
      </c>
      <c r="D1036" s="2806"/>
      <c r="E1036" s="3517">
        <f t="shared" si="157"/>
        <v>1</v>
      </c>
      <c r="F1036" s="667"/>
      <c r="G1036" s="3517">
        <f t="shared" si="158"/>
        <v>1</v>
      </c>
      <c r="H1036" s="667"/>
      <c r="I1036" s="3517">
        <f t="shared" si="159"/>
        <v>1</v>
      </c>
      <c r="J1036" s="667"/>
      <c r="K1036" s="3517">
        <f t="shared" si="160"/>
        <v>1</v>
      </c>
      <c r="L1036" s="667"/>
      <c r="M1036" s="3517">
        <f t="shared" si="161"/>
        <v>1</v>
      </c>
      <c r="N1036" s="667"/>
      <c r="O1036" s="3517">
        <f t="shared" si="162"/>
        <v>1</v>
      </c>
      <c r="P1036" s="667"/>
      <c r="Q1036" s="3517">
        <f t="shared" si="163"/>
        <v>0</v>
      </c>
      <c r="R1036" s="3518">
        <f t="shared" si="164"/>
        <v>0</v>
      </c>
      <c r="S1036" s="955">
        <f t="shared" si="155"/>
        <v>0</v>
      </c>
    </row>
    <row r="1037" spans="1:19">
      <c r="A1037" s="3520"/>
      <c r="B1037" s="54"/>
      <c r="C1037" s="3517">
        <f t="shared" si="156"/>
        <v>1</v>
      </c>
      <c r="D1037" s="2806"/>
      <c r="E1037" s="3517">
        <f t="shared" si="157"/>
        <v>1</v>
      </c>
      <c r="F1037" s="667"/>
      <c r="G1037" s="3517">
        <f t="shared" si="158"/>
        <v>1</v>
      </c>
      <c r="H1037" s="667"/>
      <c r="I1037" s="3517">
        <f t="shared" si="159"/>
        <v>1</v>
      </c>
      <c r="J1037" s="667"/>
      <c r="K1037" s="3517">
        <f t="shared" si="160"/>
        <v>1</v>
      </c>
      <c r="L1037" s="667"/>
      <c r="M1037" s="3517">
        <f t="shared" si="161"/>
        <v>1</v>
      </c>
      <c r="N1037" s="667"/>
      <c r="O1037" s="3517">
        <f t="shared" si="162"/>
        <v>1</v>
      </c>
      <c r="P1037" s="667"/>
      <c r="Q1037" s="3517">
        <f t="shared" si="163"/>
        <v>0</v>
      </c>
      <c r="R1037" s="3518">
        <f t="shared" si="164"/>
        <v>0</v>
      </c>
      <c r="S1037" s="955">
        <f t="shared" si="155"/>
        <v>0</v>
      </c>
    </row>
    <row r="1038" spans="1:19">
      <c r="A1038" s="3520"/>
      <c r="B1038" s="54"/>
      <c r="C1038" s="3517">
        <f t="shared" si="156"/>
        <v>1</v>
      </c>
      <c r="D1038" s="2806"/>
      <c r="E1038" s="3517">
        <f t="shared" si="157"/>
        <v>1</v>
      </c>
      <c r="F1038" s="667"/>
      <c r="G1038" s="3517">
        <f t="shared" si="158"/>
        <v>1</v>
      </c>
      <c r="H1038" s="667"/>
      <c r="I1038" s="3517">
        <f t="shared" si="159"/>
        <v>1</v>
      </c>
      <c r="J1038" s="667"/>
      <c r="K1038" s="3517">
        <f t="shared" si="160"/>
        <v>1</v>
      </c>
      <c r="L1038" s="667"/>
      <c r="M1038" s="3517">
        <f t="shared" si="161"/>
        <v>1</v>
      </c>
      <c r="N1038" s="667"/>
      <c r="O1038" s="3517">
        <f t="shared" si="162"/>
        <v>1</v>
      </c>
      <c r="P1038" s="667"/>
      <c r="Q1038" s="3517">
        <f t="shared" si="163"/>
        <v>0</v>
      </c>
      <c r="R1038" s="3518">
        <f t="shared" si="164"/>
        <v>0</v>
      </c>
      <c r="S1038" s="955">
        <f t="shared" si="155"/>
        <v>0</v>
      </c>
    </row>
    <row r="1039" spans="1:19">
      <c r="A1039" s="3520"/>
      <c r="B1039" s="54"/>
      <c r="C1039" s="3517">
        <f t="shared" si="156"/>
        <v>1</v>
      </c>
      <c r="D1039" s="2806"/>
      <c r="E1039" s="3517">
        <f t="shared" si="157"/>
        <v>1</v>
      </c>
      <c r="F1039" s="667"/>
      <c r="G1039" s="3517">
        <f t="shared" si="158"/>
        <v>1</v>
      </c>
      <c r="H1039" s="667"/>
      <c r="I1039" s="3517">
        <f t="shared" si="159"/>
        <v>1</v>
      </c>
      <c r="J1039" s="667"/>
      <c r="K1039" s="3517">
        <f t="shared" si="160"/>
        <v>1</v>
      </c>
      <c r="L1039" s="667"/>
      <c r="M1039" s="3517">
        <f t="shared" si="161"/>
        <v>1</v>
      </c>
      <c r="N1039" s="667"/>
      <c r="O1039" s="3517">
        <f t="shared" si="162"/>
        <v>1</v>
      </c>
      <c r="P1039" s="667"/>
      <c r="Q1039" s="3517">
        <f t="shared" si="163"/>
        <v>0</v>
      </c>
      <c r="R1039" s="3518">
        <f t="shared" si="164"/>
        <v>0</v>
      </c>
      <c r="S1039" s="955">
        <f t="shared" si="155"/>
        <v>0</v>
      </c>
    </row>
    <row r="1040" spans="1:19">
      <c r="A1040" s="3520"/>
      <c r="B1040" s="54"/>
      <c r="C1040" s="3517">
        <f t="shared" si="156"/>
        <v>1</v>
      </c>
      <c r="D1040" s="2806"/>
      <c r="E1040" s="3517">
        <f t="shared" si="157"/>
        <v>1</v>
      </c>
      <c r="F1040" s="667"/>
      <c r="G1040" s="3517">
        <f t="shared" si="158"/>
        <v>1</v>
      </c>
      <c r="H1040" s="667"/>
      <c r="I1040" s="3517">
        <f t="shared" si="159"/>
        <v>1</v>
      </c>
      <c r="J1040" s="667"/>
      <c r="K1040" s="3517">
        <f t="shared" si="160"/>
        <v>1</v>
      </c>
      <c r="L1040" s="667"/>
      <c r="M1040" s="3517">
        <f t="shared" si="161"/>
        <v>1</v>
      </c>
      <c r="N1040" s="667"/>
      <c r="O1040" s="3517">
        <f t="shared" si="162"/>
        <v>1</v>
      </c>
      <c r="P1040" s="667"/>
      <c r="Q1040" s="3517">
        <f t="shared" si="163"/>
        <v>0</v>
      </c>
      <c r="R1040" s="3518">
        <f t="shared" si="164"/>
        <v>0</v>
      </c>
      <c r="S1040" s="955">
        <f t="shared" si="155"/>
        <v>0</v>
      </c>
    </row>
    <row r="1041" spans="1:19">
      <c r="A1041" s="3520"/>
      <c r="B1041" s="54"/>
      <c r="C1041" s="3517">
        <f t="shared" si="156"/>
        <v>1</v>
      </c>
      <c r="D1041" s="2806"/>
      <c r="E1041" s="3517">
        <f t="shared" si="157"/>
        <v>1</v>
      </c>
      <c r="F1041" s="667"/>
      <c r="G1041" s="3517">
        <f t="shared" si="158"/>
        <v>1</v>
      </c>
      <c r="H1041" s="667"/>
      <c r="I1041" s="3517">
        <f t="shared" si="159"/>
        <v>1</v>
      </c>
      <c r="J1041" s="667"/>
      <c r="K1041" s="3517">
        <f t="shared" si="160"/>
        <v>1</v>
      </c>
      <c r="L1041" s="667"/>
      <c r="M1041" s="3517">
        <f t="shared" si="161"/>
        <v>1</v>
      </c>
      <c r="N1041" s="667"/>
      <c r="O1041" s="3517">
        <f t="shared" si="162"/>
        <v>1</v>
      </c>
      <c r="P1041" s="667"/>
      <c r="Q1041" s="3517">
        <f t="shared" si="163"/>
        <v>0</v>
      </c>
      <c r="R1041" s="3518">
        <f t="shared" si="164"/>
        <v>0</v>
      </c>
      <c r="S1041" s="955">
        <f t="shared" si="155"/>
        <v>0</v>
      </c>
    </row>
    <row r="1042" spans="1:19">
      <c r="A1042" s="3520"/>
      <c r="B1042" s="54"/>
      <c r="C1042" s="3517">
        <f t="shared" si="156"/>
        <v>1</v>
      </c>
      <c r="D1042" s="2806"/>
      <c r="E1042" s="3517">
        <f t="shared" si="157"/>
        <v>1</v>
      </c>
      <c r="F1042" s="667"/>
      <c r="G1042" s="3517">
        <f t="shared" si="158"/>
        <v>1</v>
      </c>
      <c r="H1042" s="667"/>
      <c r="I1042" s="3517">
        <f t="shared" si="159"/>
        <v>1</v>
      </c>
      <c r="J1042" s="667"/>
      <c r="K1042" s="3517">
        <f t="shared" si="160"/>
        <v>1</v>
      </c>
      <c r="L1042" s="667"/>
      <c r="M1042" s="3517">
        <f t="shared" si="161"/>
        <v>1</v>
      </c>
      <c r="N1042" s="667"/>
      <c r="O1042" s="3517">
        <f t="shared" si="162"/>
        <v>1</v>
      </c>
      <c r="P1042" s="667"/>
      <c r="Q1042" s="3517">
        <f t="shared" si="163"/>
        <v>0</v>
      </c>
      <c r="R1042" s="3518">
        <f t="shared" si="164"/>
        <v>0</v>
      </c>
      <c r="S1042" s="955">
        <f t="shared" si="155"/>
        <v>0</v>
      </c>
    </row>
    <row r="1043" spans="1:19">
      <c r="A1043" s="3520"/>
      <c r="B1043" s="54"/>
      <c r="C1043" s="3517">
        <f t="shared" si="156"/>
        <v>1</v>
      </c>
      <c r="D1043" s="2806"/>
      <c r="E1043" s="3517">
        <f t="shared" si="157"/>
        <v>1</v>
      </c>
      <c r="F1043" s="667"/>
      <c r="G1043" s="3517">
        <f t="shared" si="158"/>
        <v>1</v>
      </c>
      <c r="H1043" s="667"/>
      <c r="I1043" s="3517">
        <f t="shared" si="159"/>
        <v>1</v>
      </c>
      <c r="J1043" s="667"/>
      <c r="K1043" s="3517">
        <f t="shared" si="160"/>
        <v>1</v>
      </c>
      <c r="L1043" s="667"/>
      <c r="M1043" s="3517">
        <f t="shared" si="161"/>
        <v>1</v>
      </c>
      <c r="N1043" s="667"/>
      <c r="O1043" s="3517">
        <f t="shared" si="162"/>
        <v>1</v>
      </c>
      <c r="P1043" s="667"/>
      <c r="Q1043" s="3517">
        <f t="shared" si="163"/>
        <v>0</v>
      </c>
      <c r="R1043" s="3518">
        <f t="shared" si="164"/>
        <v>0</v>
      </c>
      <c r="S1043" s="955">
        <f t="shared" si="155"/>
        <v>0</v>
      </c>
    </row>
    <row r="1044" spans="1:19">
      <c r="A1044" s="3520"/>
      <c r="B1044" s="54"/>
      <c r="C1044" s="3517">
        <f t="shared" si="156"/>
        <v>1</v>
      </c>
      <c r="D1044" s="2806"/>
      <c r="E1044" s="3517">
        <f t="shared" si="157"/>
        <v>1</v>
      </c>
      <c r="F1044" s="667"/>
      <c r="G1044" s="3517">
        <f t="shared" si="158"/>
        <v>1</v>
      </c>
      <c r="H1044" s="667"/>
      <c r="I1044" s="3517">
        <f t="shared" si="159"/>
        <v>1</v>
      </c>
      <c r="J1044" s="667"/>
      <c r="K1044" s="3517">
        <f t="shared" si="160"/>
        <v>1</v>
      </c>
      <c r="L1044" s="667"/>
      <c r="M1044" s="3517">
        <f t="shared" si="161"/>
        <v>1</v>
      </c>
      <c r="N1044" s="667"/>
      <c r="O1044" s="3517">
        <f t="shared" si="162"/>
        <v>1</v>
      </c>
      <c r="P1044" s="667"/>
      <c r="Q1044" s="3517">
        <f t="shared" si="163"/>
        <v>0</v>
      </c>
      <c r="R1044" s="3518">
        <f t="shared" si="164"/>
        <v>0</v>
      </c>
      <c r="S1044" s="955">
        <f t="shared" si="155"/>
        <v>0</v>
      </c>
    </row>
    <row r="1045" spans="1:19">
      <c r="A1045" s="3520"/>
      <c r="B1045" s="54"/>
      <c r="C1045" s="3517">
        <f t="shared" si="156"/>
        <v>1</v>
      </c>
      <c r="D1045" s="2806"/>
      <c r="E1045" s="3517">
        <f t="shared" si="157"/>
        <v>1</v>
      </c>
      <c r="F1045" s="667"/>
      <c r="G1045" s="3517">
        <f t="shared" si="158"/>
        <v>1</v>
      </c>
      <c r="H1045" s="667"/>
      <c r="I1045" s="3517">
        <f t="shared" si="159"/>
        <v>1</v>
      </c>
      <c r="J1045" s="667"/>
      <c r="K1045" s="3517">
        <f t="shared" si="160"/>
        <v>1</v>
      </c>
      <c r="L1045" s="667"/>
      <c r="M1045" s="3517">
        <f t="shared" si="161"/>
        <v>1</v>
      </c>
      <c r="N1045" s="667"/>
      <c r="O1045" s="3517">
        <f t="shared" si="162"/>
        <v>1</v>
      </c>
      <c r="P1045" s="667"/>
      <c r="Q1045" s="3517">
        <f t="shared" si="163"/>
        <v>0</v>
      </c>
      <c r="R1045" s="3518">
        <f t="shared" si="164"/>
        <v>0</v>
      </c>
      <c r="S1045" s="955">
        <f t="shared" si="155"/>
        <v>0</v>
      </c>
    </row>
    <row r="1046" spans="1:19">
      <c r="A1046" s="3520"/>
      <c r="B1046" s="54"/>
      <c r="C1046" s="3517">
        <f t="shared" si="156"/>
        <v>1</v>
      </c>
      <c r="D1046" s="2806"/>
      <c r="E1046" s="3517">
        <f t="shared" si="157"/>
        <v>1</v>
      </c>
      <c r="F1046" s="667"/>
      <c r="G1046" s="3517">
        <f t="shared" si="158"/>
        <v>1</v>
      </c>
      <c r="H1046" s="667"/>
      <c r="I1046" s="3517">
        <f t="shared" si="159"/>
        <v>1</v>
      </c>
      <c r="J1046" s="667"/>
      <c r="K1046" s="3517">
        <f t="shared" si="160"/>
        <v>1</v>
      </c>
      <c r="L1046" s="667"/>
      <c r="M1046" s="3517">
        <f t="shared" si="161"/>
        <v>1</v>
      </c>
      <c r="N1046" s="667"/>
      <c r="O1046" s="3517">
        <f t="shared" si="162"/>
        <v>1</v>
      </c>
      <c r="P1046" s="667"/>
      <c r="Q1046" s="3517">
        <f t="shared" si="163"/>
        <v>0</v>
      </c>
      <c r="R1046" s="3518">
        <f t="shared" si="164"/>
        <v>0</v>
      </c>
      <c r="S1046" s="955">
        <f t="shared" si="155"/>
        <v>0</v>
      </c>
    </row>
    <row r="1047" spans="1:19">
      <c r="A1047" s="3520"/>
      <c r="B1047" s="54"/>
      <c r="C1047" s="3517">
        <f t="shared" si="156"/>
        <v>1</v>
      </c>
      <c r="D1047" s="2806"/>
      <c r="E1047" s="3517">
        <f t="shared" si="157"/>
        <v>1</v>
      </c>
      <c r="F1047" s="667"/>
      <c r="G1047" s="3517">
        <f t="shared" si="158"/>
        <v>1</v>
      </c>
      <c r="H1047" s="667"/>
      <c r="I1047" s="3517">
        <f t="shared" si="159"/>
        <v>1</v>
      </c>
      <c r="J1047" s="667"/>
      <c r="K1047" s="3517">
        <f t="shared" si="160"/>
        <v>1</v>
      </c>
      <c r="L1047" s="667"/>
      <c r="M1047" s="3517">
        <f t="shared" si="161"/>
        <v>1</v>
      </c>
      <c r="N1047" s="667"/>
      <c r="O1047" s="3517">
        <f t="shared" si="162"/>
        <v>1</v>
      </c>
      <c r="P1047" s="667"/>
      <c r="Q1047" s="3517">
        <f t="shared" si="163"/>
        <v>0</v>
      </c>
      <c r="R1047" s="3518">
        <f t="shared" si="164"/>
        <v>0</v>
      </c>
      <c r="S1047" s="955">
        <f t="shared" si="155"/>
        <v>0</v>
      </c>
    </row>
    <row r="1048" spans="1:19">
      <c r="A1048" s="3520"/>
      <c r="B1048" s="54"/>
      <c r="C1048" s="3517">
        <f t="shared" si="156"/>
        <v>1</v>
      </c>
      <c r="D1048" s="2806"/>
      <c r="E1048" s="3517">
        <f t="shared" si="157"/>
        <v>1</v>
      </c>
      <c r="F1048" s="667"/>
      <c r="G1048" s="3517">
        <f t="shared" si="158"/>
        <v>1</v>
      </c>
      <c r="H1048" s="667"/>
      <c r="I1048" s="3517">
        <f t="shared" si="159"/>
        <v>1</v>
      </c>
      <c r="J1048" s="667"/>
      <c r="K1048" s="3517">
        <f t="shared" si="160"/>
        <v>1</v>
      </c>
      <c r="L1048" s="667"/>
      <c r="M1048" s="3517">
        <f t="shared" si="161"/>
        <v>1</v>
      </c>
      <c r="N1048" s="667"/>
      <c r="O1048" s="3517">
        <f t="shared" si="162"/>
        <v>1</v>
      </c>
      <c r="P1048" s="667"/>
      <c r="Q1048" s="3517">
        <f t="shared" si="163"/>
        <v>0</v>
      </c>
      <c r="R1048" s="3518">
        <f t="shared" si="164"/>
        <v>0</v>
      </c>
      <c r="S1048" s="955">
        <f t="shared" ref="S1048:S1111" si="165">ROUND(R1048*B1048/10000,0)</f>
        <v>0</v>
      </c>
    </row>
    <row r="1049" spans="1:19">
      <c r="A1049" s="3520"/>
      <c r="B1049" s="54"/>
      <c r="C1049" s="3517">
        <f t="shared" si="156"/>
        <v>1</v>
      </c>
      <c r="D1049" s="2806"/>
      <c r="E1049" s="3517">
        <f t="shared" si="157"/>
        <v>1</v>
      </c>
      <c r="F1049" s="667"/>
      <c r="G1049" s="3517">
        <f t="shared" si="158"/>
        <v>1</v>
      </c>
      <c r="H1049" s="667"/>
      <c r="I1049" s="3517">
        <f t="shared" si="159"/>
        <v>1</v>
      </c>
      <c r="J1049" s="667"/>
      <c r="K1049" s="3517">
        <f t="shared" si="160"/>
        <v>1</v>
      </c>
      <c r="L1049" s="667"/>
      <c r="M1049" s="3517">
        <f t="shared" si="161"/>
        <v>1</v>
      </c>
      <c r="N1049" s="667"/>
      <c r="O1049" s="3517">
        <f t="shared" si="162"/>
        <v>1</v>
      </c>
      <c r="P1049" s="667"/>
      <c r="Q1049" s="3517">
        <f t="shared" si="163"/>
        <v>0</v>
      </c>
      <c r="R1049" s="3518">
        <f t="shared" si="164"/>
        <v>0</v>
      </c>
      <c r="S1049" s="955">
        <f t="shared" si="165"/>
        <v>0</v>
      </c>
    </row>
    <row r="1050" spans="1:19">
      <c r="A1050" s="3520"/>
      <c r="B1050" s="54"/>
      <c r="C1050" s="3517">
        <f t="shared" ref="C1050:C1113" si="166">IF(B1050="",1,(LOOKUP(B1050,$3:$3,$4:$4)-LOOKUP($B$24,$3:$3,$4:$4)+100)/100)</f>
        <v>1</v>
      </c>
      <c r="D1050" s="2806"/>
      <c r="E1050" s="3517">
        <f t="shared" ref="E1050:E1113" si="167">(SUMIF($5:$5,D1050,$6:$6)-SUMIF($5:$5,$D$24,$6:$6)+100)/100</f>
        <v>1</v>
      </c>
      <c r="F1050" s="667"/>
      <c r="G1050" s="3517">
        <f t="shared" ref="G1050:G1113" si="168">(SUMIF($7:$7,F1050,$8:$8)-SUMIF($7:$7,$F$24,$8:$8)+100)/100</f>
        <v>1</v>
      </c>
      <c r="H1050" s="667"/>
      <c r="I1050" s="3517">
        <f t="shared" ref="I1050:I1113" si="169">(SUMIF($9:$9,H1050,$10:$10)-SUMIF($9:$9,$H$24,$10:$10)+100)/100</f>
        <v>1</v>
      </c>
      <c r="J1050" s="667"/>
      <c r="K1050" s="3517">
        <f t="shared" ref="K1050:K1113" si="170">(SUMIF($11:$11,J1050,$12:$12)-SUMIF($11:$11,$J$24,$12:$12)+100)/100</f>
        <v>1</v>
      </c>
      <c r="L1050" s="667"/>
      <c r="M1050" s="3517">
        <f t="shared" ref="M1050:M1113" si="171">(SUMIF($13:$13,L1050,$14:$14)-SUMIF($13:$13,$L$24,$14:$14)+100)/100</f>
        <v>1</v>
      </c>
      <c r="N1050" s="667"/>
      <c r="O1050" s="3517">
        <f t="shared" ref="O1050:O1113" si="172">(SUMIF($15:$15,N1050,$16:$16)-SUMIF($15:$15,$N$24,$16:$16)+100)/100</f>
        <v>1</v>
      </c>
      <c r="P1050" s="667"/>
      <c r="Q1050" s="3517">
        <f t="shared" ref="Q1050:Q1113" si="173">(SUMIF($17:$17,P1050,$18:$18)-SUMIF($17:$17,$P$24,$18:$18)+100)/100</f>
        <v>0</v>
      </c>
      <c r="R1050" s="3518">
        <f t="shared" ref="R1050:R1113" si="174">IF(B1050="",0,ROUND($R$24*C1050*E1050*G1050*I1050*K1050*M1050*O1050*Q1050,0))</f>
        <v>0</v>
      </c>
      <c r="S1050" s="955">
        <f t="shared" si="165"/>
        <v>0</v>
      </c>
    </row>
    <row r="1051" spans="1:19">
      <c r="A1051" s="3520"/>
      <c r="B1051" s="54"/>
      <c r="C1051" s="3517">
        <f t="shared" si="166"/>
        <v>1</v>
      </c>
      <c r="D1051" s="2806"/>
      <c r="E1051" s="3517">
        <f t="shared" si="167"/>
        <v>1</v>
      </c>
      <c r="F1051" s="667"/>
      <c r="G1051" s="3517">
        <f t="shared" si="168"/>
        <v>1</v>
      </c>
      <c r="H1051" s="667"/>
      <c r="I1051" s="3517">
        <f t="shared" si="169"/>
        <v>1</v>
      </c>
      <c r="J1051" s="667"/>
      <c r="K1051" s="3517">
        <f t="shared" si="170"/>
        <v>1</v>
      </c>
      <c r="L1051" s="667"/>
      <c r="M1051" s="3517">
        <f t="shared" si="171"/>
        <v>1</v>
      </c>
      <c r="N1051" s="667"/>
      <c r="O1051" s="3517">
        <f t="shared" si="172"/>
        <v>1</v>
      </c>
      <c r="P1051" s="667"/>
      <c r="Q1051" s="3517">
        <f t="shared" si="173"/>
        <v>0</v>
      </c>
      <c r="R1051" s="3518">
        <f t="shared" si="174"/>
        <v>0</v>
      </c>
      <c r="S1051" s="955">
        <f t="shared" si="165"/>
        <v>0</v>
      </c>
    </row>
    <row r="1052" spans="1:19">
      <c r="A1052" s="3520"/>
      <c r="B1052" s="54"/>
      <c r="C1052" s="3517">
        <f t="shared" si="166"/>
        <v>1</v>
      </c>
      <c r="D1052" s="2806"/>
      <c r="E1052" s="3517">
        <f t="shared" si="167"/>
        <v>1</v>
      </c>
      <c r="F1052" s="667"/>
      <c r="G1052" s="3517">
        <f t="shared" si="168"/>
        <v>1</v>
      </c>
      <c r="H1052" s="667"/>
      <c r="I1052" s="3517">
        <f t="shared" si="169"/>
        <v>1</v>
      </c>
      <c r="J1052" s="667"/>
      <c r="K1052" s="3517">
        <f t="shared" si="170"/>
        <v>1</v>
      </c>
      <c r="L1052" s="667"/>
      <c r="M1052" s="3517">
        <f t="shared" si="171"/>
        <v>1</v>
      </c>
      <c r="N1052" s="667"/>
      <c r="O1052" s="3517">
        <f t="shared" si="172"/>
        <v>1</v>
      </c>
      <c r="P1052" s="667"/>
      <c r="Q1052" s="3517">
        <f t="shared" si="173"/>
        <v>0</v>
      </c>
      <c r="R1052" s="3518">
        <f t="shared" si="174"/>
        <v>0</v>
      </c>
      <c r="S1052" s="955">
        <f t="shared" si="165"/>
        <v>0</v>
      </c>
    </row>
    <row r="1053" spans="1:19">
      <c r="A1053" s="3520"/>
      <c r="B1053" s="54"/>
      <c r="C1053" s="3517">
        <f t="shared" si="166"/>
        <v>1</v>
      </c>
      <c r="D1053" s="2806"/>
      <c r="E1053" s="3517">
        <f t="shared" si="167"/>
        <v>1</v>
      </c>
      <c r="F1053" s="667"/>
      <c r="G1053" s="3517">
        <f t="shared" si="168"/>
        <v>1</v>
      </c>
      <c r="H1053" s="667"/>
      <c r="I1053" s="3517">
        <f t="shared" si="169"/>
        <v>1</v>
      </c>
      <c r="J1053" s="667"/>
      <c r="K1053" s="3517">
        <f t="shared" si="170"/>
        <v>1</v>
      </c>
      <c r="L1053" s="667"/>
      <c r="M1053" s="3517">
        <f t="shared" si="171"/>
        <v>1</v>
      </c>
      <c r="N1053" s="667"/>
      <c r="O1053" s="3517">
        <f t="shared" si="172"/>
        <v>1</v>
      </c>
      <c r="P1053" s="667"/>
      <c r="Q1053" s="3517">
        <f t="shared" si="173"/>
        <v>0</v>
      </c>
      <c r="R1053" s="3518">
        <f t="shared" si="174"/>
        <v>0</v>
      </c>
      <c r="S1053" s="955">
        <f t="shared" si="165"/>
        <v>0</v>
      </c>
    </row>
    <row r="1054" spans="1:19">
      <c r="A1054" s="3520"/>
      <c r="B1054" s="54"/>
      <c r="C1054" s="3517">
        <f t="shared" si="166"/>
        <v>1</v>
      </c>
      <c r="D1054" s="2806"/>
      <c r="E1054" s="3517">
        <f t="shared" si="167"/>
        <v>1</v>
      </c>
      <c r="F1054" s="667"/>
      <c r="G1054" s="3517">
        <f t="shared" si="168"/>
        <v>1</v>
      </c>
      <c r="H1054" s="667"/>
      <c r="I1054" s="3517">
        <f t="shared" si="169"/>
        <v>1</v>
      </c>
      <c r="J1054" s="667"/>
      <c r="K1054" s="3517">
        <f t="shared" si="170"/>
        <v>1</v>
      </c>
      <c r="L1054" s="667"/>
      <c r="M1054" s="3517">
        <f t="shared" si="171"/>
        <v>1</v>
      </c>
      <c r="N1054" s="667"/>
      <c r="O1054" s="3517">
        <f t="shared" si="172"/>
        <v>1</v>
      </c>
      <c r="P1054" s="667"/>
      <c r="Q1054" s="3517">
        <f t="shared" si="173"/>
        <v>0</v>
      </c>
      <c r="R1054" s="3518">
        <f t="shared" si="174"/>
        <v>0</v>
      </c>
      <c r="S1054" s="955">
        <f t="shared" si="165"/>
        <v>0</v>
      </c>
    </row>
    <row r="1055" spans="1:19">
      <c r="A1055" s="3520"/>
      <c r="B1055" s="54"/>
      <c r="C1055" s="3517">
        <f t="shared" si="166"/>
        <v>1</v>
      </c>
      <c r="D1055" s="2806"/>
      <c r="E1055" s="3517">
        <f t="shared" si="167"/>
        <v>1</v>
      </c>
      <c r="F1055" s="667"/>
      <c r="G1055" s="3517">
        <f t="shared" si="168"/>
        <v>1</v>
      </c>
      <c r="H1055" s="667"/>
      <c r="I1055" s="3517">
        <f t="shared" si="169"/>
        <v>1</v>
      </c>
      <c r="J1055" s="667"/>
      <c r="K1055" s="3517">
        <f t="shared" si="170"/>
        <v>1</v>
      </c>
      <c r="L1055" s="667"/>
      <c r="M1055" s="3517">
        <f t="shared" si="171"/>
        <v>1</v>
      </c>
      <c r="N1055" s="667"/>
      <c r="O1055" s="3517">
        <f t="shared" si="172"/>
        <v>1</v>
      </c>
      <c r="P1055" s="667"/>
      <c r="Q1055" s="3517">
        <f t="shared" si="173"/>
        <v>0</v>
      </c>
      <c r="R1055" s="3518">
        <f t="shared" si="174"/>
        <v>0</v>
      </c>
      <c r="S1055" s="955">
        <f t="shared" si="165"/>
        <v>0</v>
      </c>
    </row>
    <row r="1056" spans="1:19">
      <c r="A1056" s="3520"/>
      <c r="B1056" s="54"/>
      <c r="C1056" s="3517">
        <f t="shared" si="166"/>
        <v>1</v>
      </c>
      <c r="D1056" s="2806"/>
      <c r="E1056" s="3517">
        <f t="shared" si="167"/>
        <v>1</v>
      </c>
      <c r="F1056" s="667"/>
      <c r="G1056" s="3517">
        <f t="shared" si="168"/>
        <v>1</v>
      </c>
      <c r="H1056" s="667"/>
      <c r="I1056" s="3517">
        <f t="shared" si="169"/>
        <v>1</v>
      </c>
      <c r="J1056" s="667"/>
      <c r="K1056" s="3517">
        <f t="shared" si="170"/>
        <v>1</v>
      </c>
      <c r="L1056" s="667"/>
      <c r="M1056" s="3517">
        <f t="shared" si="171"/>
        <v>1</v>
      </c>
      <c r="N1056" s="667"/>
      <c r="O1056" s="3517">
        <f t="shared" si="172"/>
        <v>1</v>
      </c>
      <c r="P1056" s="667"/>
      <c r="Q1056" s="3517">
        <f t="shared" si="173"/>
        <v>0</v>
      </c>
      <c r="R1056" s="3518">
        <f t="shared" si="174"/>
        <v>0</v>
      </c>
      <c r="S1056" s="955">
        <f t="shared" si="165"/>
        <v>0</v>
      </c>
    </row>
    <row r="1057" spans="1:19">
      <c r="A1057" s="3520"/>
      <c r="B1057" s="54"/>
      <c r="C1057" s="3517">
        <f t="shared" si="166"/>
        <v>1</v>
      </c>
      <c r="D1057" s="2806"/>
      <c r="E1057" s="3517">
        <f t="shared" si="167"/>
        <v>1</v>
      </c>
      <c r="F1057" s="667"/>
      <c r="G1057" s="3517">
        <f t="shared" si="168"/>
        <v>1</v>
      </c>
      <c r="H1057" s="667"/>
      <c r="I1057" s="3517">
        <f t="shared" si="169"/>
        <v>1</v>
      </c>
      <c r="J1057" s="667"/>
      <c r="K1057" s="3517">
        <f t="shared" si="170"/>
        <v>1</v>
      </c>
      <c r="L1057" s="667"/>
      <c r="M1057" s="3517">
        <f t="shared" si="171"/>
        <v>1</v>
      </c>
      <c r="N1057" s="667"/>
      <c r="O1057" s="3517">
        <f t="shared" si="172"/>
        <v>1</v>
      </c>
      <c r="P1057" s="667"/>
      <c r="Q1057" s="3517">
        <f t="shared" si="173"/>
        <v>0</v>
      </c>
      <c r="R1057" s="3518">
        <f t="shared" si="174"/>
        <v>0</v>
      </c>
      <c r="S1057" s="955">
        <f t="shared" si="165"/>
        <v>0</v>
      </c>
    </row>
    <row r="1058" spans="1:19">
      <c r="A1058" s="3520"/>
      <c r="B1058" s="54"/>
      <c r="C1058" s="3517">
        <f t="shared" si="166"/>
        <v>1</v>
      </c>
      <c r="D1058" s="2806"/>
      <c r="E1058" s="3517">
        <f t="shared" si="167"/>
        <v>1</v>
      </c>
      <c r="F1058" s="667"/>
      <c r="G1058" s="3517">
        <f t="shared" si="168"/>
        <v>1</v>
      </c>
      <c r="H1058" s="667"/>
      <c r="I1058" s="3517">
        <f t="shared" si="169"/>
        <v>1</v>
      </c>
      <c r="J1058" s="667"/>
      <c r="K1058" s="3517">
        <f t="shared" si="170"/>
        <v>1</v>
      </c>
      <c r="L1058" s="667"/>
      <c r="M1058" s="3517">
        <f t="shared" si="171"/>
        <v>1</v>
      </c>
      <c r="N1058" s="667"/>
      <c r="O1058" s="3517">
        <f t="shared" si="172"/>
        <v>1</v>
      </c>
      <c r="P1058" s="667"/>
      <c r="Q1058" s="3517">
        <f t="shared" si="173"/>
        <v>0</v>
      </c>
      <c r="R1058" s="3518">
        <f t="shared" si="174"/>
        <v>0</v>
      </c>
      <c r="S1058" s="955">
        <f t="shared" si="165"/>
        <v>0</v>
      </c>
    </row>
    <row r="1059" spans="1:19">
      <c r="A1059" s="3520"/>
      <c r="B1059" s="54"/>
      <c r="C1059" s="3517">
        <f t="shared" si="166"/>
        <v>1</v>
      </c>
      <c r="D1059" s="2806"/>
      <c r="E1059" s="3517">
        <f t="shared" si="167"/>
        <v>1</v>
      </c>
      <c r="F1059" s="667"/>
      <c r="G1059" s="3517">
        <f t="shared" si="168"/>
        <v>1</v>
      </c>
      <c r="H1059" s="667"/>
      <c r="I1059" s="3517">
        <f t="shared" si="169"/>
        <v>1</v>
      </c>
      <c r="J1059" s="667"/>
      <c r="K1059" s="3517">
        <f t="shared" si="170"/>
        <v>1</v>
      </c>
      <c r="L1059" s="667"/>
      <c r="M1059" s="3517">
        <f t="shared" si="171"/>
        <v>1</v>
      </c>
      <c r="N1059" s="667"/>
      <c r="O1059" s="3517">
        <f t="shared" si="172"/>
        <v>1</v>
      </c>
      <c r="P1059" s="667"/>
      <c r="Q1059" s="3517">
        <f t="shared" si="173"/>
        <v>0</v>
      </c>
      <c r="R1059" s="3518">
        <f t="shared" si="174"/>
        <v>0</v>
      </c>
      <c r="S1059" s="955">
        <f t="shared" si="165"/>
        <v>0</v>
      </c>
    </row>
    <row r="1060" spans="1:19">
      <c r="A1060" s="3520"/>
      <c r="B1060" s="54"/>
      <c r="C1060" s="3517">
        <f t="shared" si="166"/>
        <v>1</v>
      </c>
      <c r="D1060" s="2806"/>
      <c r="E1060" s="3517">
        <f t="shared" si="167"/>
        <v>1</v>
      </c>
      <c r="F1060" s="667"/>
      <c r="G1060" s="3517">
        <f t="shared" si="168"/>
        <v>1</v>
      </c>
      <c r="H1060" s="667"/>
      <c r="I1060" s="3517">
        <f t="shared" si="169"/>
        <v>1</v>
      </c>
      <c r="J1060" s="667"/>
      <c r="K1060" s="3517">
        <f t="shared" si="170"/>
        <v>1</v>
      </c>
      <c r="L1060" s="667"/>
      <c r="M1060" s="3517">
        <f t="shared" si="171"/>
        <v>1</v>
      </c>
      <c r="N1060" s="667"/>
      <c r="O1060" s="3517">
        <f t="shared" si="172"/>
        <v>1</v>
      </c>
      <c r="P1060" s="667"/>
      <c r="Q1060" s="3517">
        <f t="shared" si="173"/>
        <v>0</v>
      </c>
      <c r="R1060" s="3518">
        <f t="shared" si="174"/>
        <v>0</v>
      </c>
      <c r="S1060" s="955">
        <f t="shared" si="165"/>
        <v>0</v>
      </c>
    </row>
    <row r="1061" spans="1:19">
      <c r="A1061" s="3520"/>
      <c r="B1061" s="54"/>
      <c r="C1061" s="3517">
        <f t="shared" si="166"/>
        <v>1</v>
      </c>
      <c r="D1061" s="2806"/>
      <c r="E1061" s="3517">
        <f t="shared" si="167"/>
        <v>1</v>
      </c>
      <c r="F1061" s="667"/>
      <c r="G1061" s="3517">
        <f t="shared" si="168"/>
        <v>1</v>
      </c>
      <c r="H1061" s="667"/>
      <c r="I1061" s="3517">
        <f t="shared" si="169"/>
        <v>1</v>
      </c>
      <c r="J1061" s="667"/>
      <c r="K1061" s="3517">
        <f t="shared" si="170"/>
        <v>1</v>
      </c>
      <c r="L1061" s="667"/>
      <c r="M1061" s="3517">
        <f t="shared" si="171"/>
        <v>1</v>
      </c>
      <c r="N1061" s="667"/>
      <c r="O1061" s="3517">
        <f t="shared" si="172"/>
        <v>1</v>
      </c>
      <c r="P1061" s="667"/>
      <c r="Q1061" s="3517">
        <f t="shared" si="173"/>
        <v>0</v>
      </c>
      <c r="R1061" s="3518">
        <f t="shared" si="174"/>
        <v>0</v>
      </c>
      <c r="S1061" s="955">
        <f t="shared" si="165"/>
        <v>0</v>
      </c>
    </row>
    <row r="1062" spans="1:19">
      <c r="A1062" s="3520"/>
      <c r="B1062" s="54"/>
      <c r="C1062" s="3517">
        <f t="shared" si="166"/>
        <v>1</v>
      </c>
      <c r="D1062" s="2806"/>
      <c r="E1062" s="3517">
        <f t="shared" si="167"/>
        <v>1</v>
      </c>
      <c r="F1062" s="667"/>
      <c r="G1062" s="3517">
        <f t="shared" si="168"/>
        <v>1</v>
      </c>
      <c r="H1062" s="667"/>
      <c r="I1062" s="3517">
        <f t="shared" si="169"/>
        <v>1</v>
      </c>
      <c r="J1062" s="667"/>
      <c r="K1062" s="3517">
        <f t="shared" si="170"/>
        <v>1</v>
      </c>
      <c r="L1062" s="667"/>
      <c r="M1062" s="3517">
        <f t="shared" si="171"/>
        <v>1</v>
      </c>
      <c r="N1062" s="667"/>
      <c r="O1062" s="3517">
        <f t="shared" si="172"/>
        <v>1</v>
      </c>
      <c r="P1062" s="667"/>
      <c r="Q1062" s="3517">
        <f t="shared" si="173"/>
        <v>0</v>
      </c>
      <c r="R1062" s="3518">
        <f t="shared" si="174"/>
        <v>0</v>
      </c>
      <c r="S1062" s="955">
        <f t="shared" si="165"/>
        <v>0</v>
      </c>
    </row>
    <row r="1063" spans="1:19">
      <c r="A1063" s="3520"/>
      <c r="B1063" s="54"/>
      <c r="C1063" s="3517">
        <f t="shared" si="166"/>
        <v>1</v>
      </c>
      <c r="D1063" s="2806"/>
      <c r="E1063" s="3517">
        <f t="shared" si="167"/>
        <v>1</v>
      </c>
      <c r="F1063" s="667"/>
      <c r="G1063" s="3517">
        <f t="shared" si="168"/>
        <v>1</v>
      </c>
      <c r="H1063" s="667"/>
      <c r="I1063" s="3517">
        <f t="shared" si="169"/>
        <v>1</v>
      </c>
      <c r="J1063" s="667"/>
      <c r="K1063" s="3517">
        <f t="shared" si="170"/>
        <v>1</v>
      </c>
      <c r="L1063" s="667"/>
      <c r="M1063" s="3517">
        <f t="shared" si="171"/>
        <v>1</v>
      </c>
      <c r="N1063" s="667"/>
      <c r="O1063" s="3517">
        <f t="shared" si="172"/>
        <v>1</v>
      </c>
      <c r="P1063" s="667"/>
      <c r="Q1063" s="3517">
        <f t="shared" si="173"/>
        <v>0</v>
      </c>
      <c r="R1063" s="3518">
        <f t="shared" si="174"/>
        <v>0</v>
      </c>
      <c r="S1063" s="955">
        <f t="shared" si="165"/>
        <v>0</v>
      </c>
    </row>
    <row r="1064" spans="1:19">
      <c r="A1064" s="3520"/>
      <c r="B1064" s="54"/>
      <c r="C1064" s="3517">
        <f t="shared" si="166"/>
        <v>1</v>
      </c>
      <c r="D1064" s="2806"/>
      <c r="E1064" s="3517">
        <f t="shared" si="167"/>
        <v>1</v>
      </c>
      <c r="F1064" s="667"/>
      <c r="G1064" s="3517">
        <f t="shared" si="168"/>
        <v>1</v>
      </c>
      <c r="H1064" s="667"/>
      <c r="I1064" s="3517">
        <f t="shared" si="169"/>
        <v>1</v>
      </c>
      <c r="J1064" s="667"/>
      <c r="K1064" s="3517">
        <f t="shared" si="170"/>
        <v>1</v>
      </c>
      <c r="L1064" s="667"/>
      <c r="M1064" s="3517">
        <f t="shared" si="171"/>
        <v>1</v>
      </c>
      <c r="N1064" s="667"/>
      <c r="O1064" s="3517">
        <f t="shared" si="172"/>
        <v>1</v>
      </c>
      <c r="P1064" s="667"/>
      <c r="Q1064" s="3517">
        <f t="shared" si="173"/>
        <v>0</v>
      </c>
      <c r="R1064" s="3518">
        <f t="shared" si="174"/>
        <v>0</v>
      </c>
      <c r="S1064" s="955">
        <f t="shared" si="165"/>
        <v>0</v>
      </c>
    </row>
    <row r="1065" spans="1:19">
      <c r="A1065" s="3520"/>
      <c r="B1065" s="54"/>
      <c r="C1065" s="3517">
        <f t="shared" si="166"/>
        <v>1</v>
      </c>
      <c r="D1065" s="2806"/>
      <c r="E1065" s="3517">
        <f t="shared" si="167"/>
        <v>1</v>
      </c>
      <c r="F1065" s="667"/>
      <c r="G1065" s="3517">
        <f t="shared" si="168"/>
        <v>1</v>
      </c>
      <c r="H1065" s="667"/>
      <c r="I1065" s="3517">
        <f t="shared" si="169"/>
        <v>1</v>
      </c>
      <c r="J1065" s="667"/>
      <c r="K1065" s="3517">
        <f t="shared" si="170"/>
        <v>1</v>
      </c>
      <c r="L1065" s="667"/>
      <c r="M1065" s="3517">
        <f t="shared" si="171"/>
        <v>1</v>
      </c>
      <c r="N1065" s="667"/>
      <c r="O1065" s="3517">
        <f t="shared" si="172"/>
        <v>1</v>
      </c>
      <c r="P1065" s="667"/>
      <c r="Q1065" s="3517">
        <f t="shared" si="173"/>
        <v>0</v>
      </c>
      <c r="R1065" s="3518">
        <f t="shared" si="174"/>
        <v>0</v>
      </c>
      <c r="S1065" s="955">
        <f t="shared" si="165"/>
        <v>0</v>
      </c>
    </row>
    <row r="1066" spans="1:19">
      <c r="A1066" s="3520"/>
      <c r="B1066" s="54"/>
      <c r="C1066" s="3517">
        <f t="shared" si="166"/>
        <v>1</v>
      </c>
      <c r="D1066" s="2806"/>
      <c r="E1066" s="3517">
        <f t="shared" si="167"/>
        <v>1</v>
      </c>
      <c r="F1066" s="667"/>
      <c r="G1066" s="3517">
        <f t="shared" si="168"/>
        <v>1</v>
      </c>
      <c r="H1066" s="667"/>
      <c r="I1066" s="3517">
        <f t="shared" si="169"/>
        <v>1</v>
      </c>
      <c r="J1066" s="667"/>
      <c r="K1066" s="3517">
        <f t="shared" si="170"/>
        <v>1</v>
      </c>
      <c r="L1066" s="667"/>
      <c r="M1066" s="3517">
        <f t="shared" si="171"/>
        <v>1</v>
      </c>
      <c r="N1066" s="667"/>
      <c r="O1066" s="3517">
        <f t="shared" si="172"/>
        <v>1</v>
      </c>
      <c r="P1066" s="667"/>
      <c r="Q1066" s="3517">
        <f t="shared" si="173"/>
        <v>0</v>
      </c>
      <c r="R1066" s="3518">
        <f t="shared" si="174"/>
        <v>0</v>
      </c>
      <c r="S1066" s="955">
        <f t="shared" si="165"/>
        <v>0</v>
      </c>
    </row>
    <row r="1067" spans="1:19">
      <c r="A1067" s="3520"/>
      <c r="B1067" s="54"/>
      <c r="C1067" s="3517">
        <f t="shared" si="166"/>
        <v>1</v>
      </c>
      <c r="D1067" s="2806"/>
      <c r="E1067" s="3517">
        <f t="shared" si="167"/>
        <v>1</v>
      </c>
      <c r="F1067" s="667"/>
      <c r="G1067" s="3517">
        <f t="shared" si="168"/>
        <v>1</v>
      </c>
      <c r="H1067" s="667"/>
      <c r="I1067" s="3517">
        <f t="shared" si="169"/>
        <v>1</v>
      </c>
      <c r="J1067" s="667"/>
      <c r="K1067" s="3517">
        <f t="shared" si="170"/>
        <v>1</v>
      </c>
      <c r="L1067" s="667"/>
      <c r="M1067" s="3517">
        <f t="shared" si="171"/>
        <v>1</v>
      </c>
      <c r="N1067" s="667"/>
      <c r="O1067" s="3517">
        <f t="shared" si="172"/>
        <v>1</v>
      </c>
      <c r="P1067" s="667"/>
      <c r="Q1067" s="3517">
        <f t="shared" si="173"/>
        <v>0</v>
      </c>
      <c r="R1067" s="3518">
        <f t="shared" si="174"/>
        <v>0</v>
      </c>
      <c r="S1067" s="955">
        <f t="shared" si="165"/>
        <v>0</v>
      </c>
    </row>
    <row r="1068" spans="1:19">
      <c r="A1068" s="3520"/>
      <c r="B1068" s="54"/>
      <c r="C1068" s="3517">
        <f t="shared" si="166"/>
        <v>1</v>
      </c>
      <c r="D1068" s="2806"/>
      <c r="E1068" s="3517">
        <f t="shared" si="167"/>
        <v>1</v>
      </c>
      <c r="F1068" s="667"/>
      <c r="G1068" s="3517">
        <f t="shared" si="168"/>
        <v>1</v>
      </c>
      <c r="H1068" s="667"/>
      <c r="I1068" s="3517">
        <f t="shared" si="169"/>
        <v>1</v>
      </c>
      <c r="J1068" s="667"/>
      <c r="K1068" s="3517">
        <f t="shared" si="170"/>
        <v>1</v>
      </c>
      <c r="L1068" s="667"/>
      <c r="M1068" s="3517">
        <f t="shared" si="171"/>
        <v>1</v>
      </c>
      <c r="N1068" s="667"/>
      <c r="O1068" s="3517">
        <f t="shared" si="172"/>
        <v>1</v>
      </c>
      <c r="P1068" s="667"/>
      <c r="Q1068" s="3517">
        <f t="shared" si="173"/>
        <v>0</v>
      </c>
      <c r="R1068" s="3518">
        <f t="shared" si="174"/>
        <v>0</v>
      </c>
      <c r="S1068" s="955">
        <f t="shared" si="165"/>
        <v>0</v>
      </c>
    </row>
    <row r="1069" spans="1:19">
      <c r="A1069" s="3520"/>
      <c r="B1069" s="54"/>
      <c r="C1069" s="3517">
        <f t="shared" si="166"/>
        <v>1</v>
      </c>
      <c r="D1069" s="2806"/>
      <c r="E1069" s="3517">
        <f t="shared" si="167"/>
        <v>1</v>
      </c>
      <c r="F1069" s="667"/>
      <c r="G1069" s="3517">
        <f t="shared" si="168"/>
        <v>1</v>
      </c>
      <c r="H1069" s="667"/>
      <c r="I1069" s="3517">
        <f t="shared" si="169"/>
        <v>1</v>
      </c>
      <c r="J1069" s="667"/>
      <c r="K1069" s="3517">
        <f t="shared" si="170"/>
        <v>1</v>
      </c>
      <c r="L1069" s="667"/>
      <c r="M1069" s="3517">
        <f t="shared" si="171"/>
        <v>1</v>
      </c>
      <c r="N1069" s="667"/>
      <c r="O1069" s="3517">
        <f t="shared" si="172"/>
        <v>1</v>
      </c>
      <c r="P1069" s="667"/>
      <c r="Q1069" s="3517">
        <f t="shared" si="173"/>
        <v>0</v>
      </c>
      <c r="R1069" s="3518">
        <f t="shared" si="174"/>
        <v>0</v>
      </c>
      <c r="S1069" s="955">
        <f t="shared" si="165"/>
        <v>0</v>
      </c>
    </row>
    <row r="1070" spans="1:19">
      <c r="A1070" s="3520"/>
      <c r="B1070" s="54"/>
      <c r="C1070" s="3517">
        <f t="shared" si="166"/>
        <v>1</v>
      </c>
      <c r="D1070" s="2806"/>
      <c r="E1070" s="3517">
        <f t="shared" si="167"/>
        <v>1</v>
      </c>
      <c r="F1070" s="667"/>
      <c r="G1070" s="3517">
        <f t="shared" si="168"/>
        <v>1</v>
      </c>
      <c r="H1070" s="667"/>
      <c r="I1070" s="3517">
        <f t="shared" si="169"/>
        <v>1</v>
      </c>
      <c r="J1070" s="667"/>
      <c r="K1070" s="3517">
        <f t="shared" si="170"/>
        <v>1</v>
      </c>
      <c r="L1070" s="667"/>
      <c r="M1070" s="3517">
        <f t="shared" si="171"/>
        <v>1</v>
      </c>
      <c r="N1070" s="667"/>
      <c r="O1070" s="3517">
        <f t="shared" si="172"/>
        <v>1</v>
      </c>
      <c r="P1070" s="667"/>
      <c r="Q1070" s="3517">
        <f t="shared" si="173"/>
        <v>0</v>
      </c>
      <c r="R1070" s="3518">
        <f t="shared" si="174"/>
        <v>0</v>
      </c>
      <c r="S1070" s="955">
        <f t="shared" si="165"/>
        <v>0</v>
      </c>
    </row>
    <row r="1071" spans="1:19">
      <c r="A1071" s="3520"/>
      <c r="B1071" s="54"/>
      <c r="C1071" s="3517">
        <f t="shared" si="166"/>
        <v>1</v>
      </c>
      <c r="D1071" s="2806"/>
      <c r="E1071" s="3517">
        <f t="shared" si="167"/>
        <v>1</v>
      </c>
      <c r="F1071" s="667"/>
      <c r="G1071" s="3517">
        <f t="shared" si="168"/>
        <v>1</v>
      </c>
      <c r="H1071" s="667"/>
      <c r="I1071" s="3517">
        <f t="shared" si="169"/>
        <v>1</v>
      </c>
      <c r="J1071" s="667"/>
      <c r="K1071" s="3517">
        <f t="shared" si="170"/>
        <v>1</v>
      </c>
      <c r="L1071" s="667"/>
      <c r="M1071" s="3517">
        <f t="shared" si="171"/>
        <v>1</v>
      </c>
      <c r="N1071" s="667"/>
      <c r="O1071" s="3517">
        <f t="shared" si="172"/>
        <v>1</v>
      </c>
      <c r="P1071" s="667"/>
      <c r="Q1071" s="3517">
        <f t="shared" si="173"/>
        <v>0</v>
      </c>
      <c r="R1071" s="3518">
        <f t="shared" si="174"/>
        <v>0</v>
      </c>
      <c r="S1071" s="955">
        <f t="shared" si="165"/>
        <v>0</v>
      </c>
    </row>
    <row r="1072" spans="1:19">
      <c r="A1072" s="3520"/>
      <c r="B1072" s="54"/>
      <c r="C1072" s="3517">
        <f t="shared" si="166"/>
        <v>1</v>
      </c>
      <c r="D1072" s="2806"/>
      <c r="E1072" s="3517">
        <f t="shared" si="167"/>
        <v>1</v>
      </c>
      <c r="F1072" s="667"/>
      <c r="G1072" s="3517">
        <f t="shared" si="168"/>
        <v>1</v>
      </c>
      <c r="H1072" s="667"/>
      <c r="I1072" s="3517">
        <f t="shared" si="169"/>
        <v>1</v>
      </c>
      <c r="J1072" s="667"/>
      <c r="K1072" s="3517">
        <f t="shared" si="170"/>
        <v>1</v>
      </c>
      <c r="L1072" s="667"/>
      <c r="M1072" s="3517">
        <f t="shared" si="171"/>
        <v>1</v>
      </c>
      <c r="N1072" s="667"/>
      <c r="O1072" s="3517">
        <f t="shared" si="172"/>
        <v>1</v>
      </c>
      <c r="P1072" s="667"/>
      <c r="Q1072" s="3517">
        <f t="shared" si="173"/>
        <v>0</v>
      </c>
      <c r="R1072" s="3518">
        <f t="shared" si="174"/>
        <v>0</v>
      </c>
      <c r="S1072" s="955">
        <f t="shared" si="165"/>
        <v>0</v>
      </c>
    </row>
    <row r="1073" spans="1:19">
      <c r="A1073" s="3520"/>
      <c r="B1073" s="54"/>
      <c r="C1073" s="3517">
        <f t="shared" si="166"/>
        <v>1</v>
      </c>
      <c r="D1073" s="2806"/>
      <c r="E1073" s="3517">
        <f t="shared" si="167"/>
        <v>1</v>
      </c>
      <c r="F1073" s="667"/>
      <c r="G1073" s="3517">
        <f t="shared" si="168"/>
        <v>1</v>
      </c>
      <c r="H1073" s="667"/>
      <c r="I1073" s="3517">
        <f t="shared" si="169"/>
        <v>1</v>
      </c>
      <c r="J1073" s="667"/>
      <c r="K1073" s="3517">
        <f t="shared" si="170"/>
        <v>1</v>
      </c>
      <c r="L1073" s="667"/>
      <c r="M1073" s="3517">
        <f t="shared" si="171"/>
        <v>1</v>
      </c>
      <c r="N1073" s="667"/>
      <c r="O1073" s="3517">
        <f t="shared" si="172"/>
        <v>1</v>
      </c>
      <c r="P1073" s="667"/>
      <c r="Q1073" s="3517">
        <f t="shared" si="173"/>
        <v>0</v>
      </c>
      <c r="R1073" s="3518">
        <f t="shared" si="174"/>
        <v>0</v>
      </c>
      <c r="S1073" s="955">
        <f t="shared" si="165"/>
        <v>0</v>
      </c>
    </row>
    <row r="1074" spans="1:19">
      <c r="A1074" s="3520"/>
      <c r="B1074" s="54"/>
      <c r="C1074" s="3517">
        <f t="shared" si="166"/>
        <v>1</v>
      </c>
      <c r="D1074" s="2806"/>
      <c r="E1074" s="3517">
        <f t="shared" si="167"/>
        <v>1</v>
      </c>
      <c r="F1074" s="667"/>
      <c r="G1074" s="3517">
        <f t="shared" si="168"/>
        <v>1</v>
      </c>
      <c r="H1074" s="667"/>
      <c r="I1074" s="3517">
        <f t="shared" si="169"/>
        <v>1</v>
      </c>
      <c r="J1074" s="667"/>
      <c r="K1074" s="3517">
        <f t="shared" si="170"/>
        <v>1</v>
      </c>
      <c r="L1074" s="667"/>
      <c r="M1074" s="3517">
        <f t="shared" si="171"/>
        <v>1</v>
      </c>
      <c r="N1074" s="667"/>
      <c r="O1074" s="3517">
        <f t="shared" si="172"/>
        <v>1</v>
      </c>
      <c r="P1074" s="667"/>
      <c r="Q1074" s="3517">
        <f t="shared" si="173"/>
        <v>0</v>
      </c>
      <c r="R1074" s="3518">
        <f t="shared" si="174"/>
        <v>0</v>
      </c>
      <c r="S1074" s="955">
        <f t="shared" si="165"/>
        <v>0</v>
      </c>
    </row>
    <row r="1075" spans="1:19">
      <c r="A1075" s="3520"/>
      <c r="B1075" s="54"/>
      <c r="C1075" s="3517">
        <f t="shared" si="166"/>
        <v>1</v>
      </c>
      <c r="D1075" s="2806"/>
      <c r="E1075" s="3517">
        <f t="shared" si="167"/>
        <v>1</v>
      </c>
      <c r="F1075" s="667"/>
      <c r="G1075" s="3517">
        <f t="shared" si="168"/>
        <v>1</v>
      </c>
      <c r="H1075" s="667"/>
      <c r="I1075" s="3517">
        <f t="shared" si="169"/>
        <v>1</v>
      </c>
      <c r="J1075" s="667"/>
      <c r="K1075" s="3517">
        <f t="shared" si="170"/>
        <v>1</v>
      </c>
      <c r="L1075" s="667"/>
      <c r="M1075" s="3517">
        <f t="shared" si="171"/>
        <v>1</v>
      </c>
      <c r="N1075" s="667"/>
      <c r="O1075" s="3517">
        <f t="shared" si="172"/>
        <v>1</v>
      </c>
      <c r="P1075" s="667"/>
      <c r="Q1075" s="3517">
        <f t="shared" si="173"/>
        <v>0</v>
      </c>
      <c r="R1075" s="3518">
        <f t="shared" si="174"/>
        <v>0</v>
      </c>
      <c r="S1075" s="955">
        <f t="shared" si="165"/>
        <v>0</v>
      </c>
    </row>
    <row r="1076" spans="1:19">
      <c r="A1076" s="3520"/>
      <c r="B1076" s="54"/>
      <c r="C1076" s="3517">
        <f t="shared" si="166"/>
        <v>1</v>
      </c>
      <c r="D1076" s="2806"/>
      <c r="E1076" s="3517">
        <f t="shared" si="167"/>
        <v>1</v>
      </c>
      <c r="F1076" s="667"/>
      <c r="G1076" s="3517">
        <f t="shared" si="168"/>
        <v>1</v>
      </c>
      <c r="H1076" s="667"/>
      <c r="I1076" s="3517">
        <f t="shared" si="169"/>
        <v>1</v>
      </c>
      <c r="J1076" s="667"/>
      <c r="K1076" s="3517">
        <f t="shared" si="170"/>
        <v>1</v>
      </c>
      <c r="L1076" s="667"/>
      <c r="M1076" s="3517">
        <f t="shared" si="171"/>
        <v>1</v>
      </c>
      <c r="N1076" s="667"/>
      <c r="O1076" s="3517">
        <f t="shared" si="172"/>
        <v>1</v>
      </c>
      <c r="P1076" s="667"/>
      <c r="Q1076" s="3517">
        <f t="shared" si="173"/>
        <v>0</v>
      </c>
      <c r="R1076" s="3518">
        <f t="shared" si="174"/>
        <v>0</v>
      </c>
      <c r="S1076" s="955">
        <f t="shared" si="165"/>
        <v>0</v>
      </c>
    </row>
    <row r="1077" spans="1:19">
      <c r="A1077" s="3520"/>
      <c r="B1077" s="54"/>
      <c r="C1077" s="3517">
        <f t="shared" si="166"/>
        <v>1</v>
      </c>
      <c r="D1077" s="2806"/>
      <c r="E1077" s="3517">
        <f t="shared" si="167"/>
        <v>1</v>
      </c>
      <c r="F1077" s="667"/>
      <c r="G1077" s="3517">
        <f t="shared" si="168"/>
        <v>1</v>
      </c>
      <c r="H1077" s="667"/>
      <c r="I1077" s="3517">
        <f t="shared" si="169"/>
        <v>1</v>
      </c>
      <c r="J1077" s="667"/>
      <c r="K1077" s="3517">
        <f t="shared" si="170"/>
        <v>1</v>
      </c>
      <c r="L1077" s="667"/>
      <c r="M1077" s="3517">
        <f t="shared" si="171"/>
        <v>1</v>
      </c>
      <c r="N1077" s="667"/>
      <c r="O1077" s="3517">
        <f t="shared" si="172"/>
        <v>1</v>
      </c>
      <c r="P1077" s="667"/>
      <c r="Q1077" s="3517">
        <f t="shared" si="173"/>
        <v>0</v>
      </c>
      <c r="R1077" s="3518">
        <f t="shared" si="174"/>
        <v>0</v>
      </c>
      <c r="S1077" s="955">
        <f t="shared" si="165"/>
        <v>0</v>
      </c>
    </row>
    <row r="1078" spans="1:19">
      <c r="A1078" s="3520"/>
      <c r="B1078" s="54"/>
      <c r="C1078" s="3517">
        <f t="shared" si="166"/>
        <v>1</v>
      </c>
      <c r="D1078" s="2806"/>
      <c r="E1078" s="3517">
        <f t="shared" si="167"/>
        <v>1</v>
      </c>
      <c r="F1078" s="667"/>
      <c r="G1078" s="3517">
        <f t="shared" si="168"/>
        <v>1</v>
      </c>
      <c r="H1078" s="667"/>
      <c r="I1078" s="3517">
        <f t="shared" si="169"/>
        <v>1</v>
      </c>
      <c r="J1078" s="667"/>
      <c r="K1078" s="3517">
        <f t="shared" si="170"/>
        <v>1</v>
      </c>
      <c r="L1078" s="667"/>
      <c r="M1078" s="3517">
        <f t="shared" si="171"/>
        <v>1</v>
      </c>
      <c r="N1078" s="667"/>
      <c r="O1078" s="3517">
        <f t="shared" si="172"/>
        <v>1</v>
      </c>
      <c r="P1078" s="667"/>
      <c r="Q1078" s="3517">
        <f t="shared" si="173"/>
        <v>0</v>
      </c>
      <c r="R1078" s="3518">
        <f t="shared" si="174"/>
        <v>0</v>
      </c>
      <c r="S1078" s="955">
        <f t="shared" si="165"/>
        <v>0</v>
      </c>
    </row>
    <row r="1079" spans="1:19">
      <c r="A1079" s="3520"/>
      <c r="B1079" s="54"/>
      <c r="C1079" s="3517">
        <f t="shared" si="166"/>
        <v>1</v>
      </c>
      <c r="D1079" s="2806"/>
      <c r="E1079" s="3517">
        <f t="shared" si="167"/>
        <v>1</v>
      </c>
      <c r="F1079" s="667"/>
      <c r="G1079" s="3517">
        <f t="shared" si="168"/>
        <v>1</v>
      </c>
      <c r="H1079" s="667"/>
      <c r="I1079" s="3517">
        <f t="shared" si="169"/>
        <v>1</v>
      </c>
      <c r="J1079" s="667"/>
      <c r="K1079" s="3517">
        <f t="shared" si="170"/>
        <v>1</v>
      </c>
      <c r="L1079" s="667"/>
      <c r="M1079" s="3517">
        <f t="shared" si="171"/>
        <v>1</v>
      </c>
      <c r="N1079" s="667"/>
      <c r="O1079" s="3517">
        <f t="shared" si="172"/>
        <v>1</v>
      </c>
      <c r="P1079" s="667"/>
      <c r="Q1079" s="3517">
        <f t="shared" si="173"/>
        <v>0</v>
      </c>
      <c r="R1079" s="3518">
        <f t="shared" si="174"/>
        <v>0</v>
      </c>
      <c r="S1079" s="955">
        <f t="shared" si="165"/>
        <v>0</v>
      </c>
    </row>
    <row r="1080" spans="1:19">
      <c r="A1080" s="3520"/>
      <c r="B1080" s="54"/>
      <c r="C1080" s="3517">
        <f t="shared" si="166"/>
        <v>1</v>
      </c>
      <c r="D1080" s="2806"/>
      <c r="E1080" s="3517">
        <f t="shared" si="167"/>
        <v>1</v>
      </c>
      <c r="F1080" s="667"/>
      <c r="G1080" s="3517">
        <f t="shared" si="168"/>
        <v>1</v>
      </c>
      <c r="H1080" s="667"/>
      <c r="I1080" s="3517">
        <f t="shared" si="169"/>
        <v>1</v>
      </c>
      <c r="J1080" s="667"/>
      <c r="K1080" s="3517">
        <f t="shared" si="170"/>
        <v>1</v>
      </c>
      <c r="L1080" s="667"/>
      <c r="M1080" s="3517">
        <f t="shared" si="171"/>
        <v>1</v>
      </c>
      <c r="N1080" s="667"/>
      <c r="O1080" s="3517">
        <f t="shared" si="172"/>
        <v>1</v>
      </c>
      <c r="P1080" s="667"/>
      <c r="Q1080" s="3517">
        <f t="shared" si="173"/>
        <v>0</v>
      </c>
      <c r="R1080" s="3518">
        <f t="shared" si="174"/>
        <v>0</v>
      </c>
      <c r="S1080" s="955">
        <f t="shared" si="165"/>
        <v>0</v>
      </c>
    </row>
    <row r="1081" spans="1:19">
      <c r="A1081" s="3520"/>
      <c r="B1081" s="54"/>
      <c r="C1081" s="3517">
        <f t="shared" si="166"/>
        <v>1</v>
      </c>
      <c r="D1081" s="2806"/>
      <c r="E1081" s="3517">
        <f t="shared" si="167"/>
        <v>1</v>
      </c>
      <c r="F1081" s="667"/>
      <c r="G1081" s="3517">
        <f t="shared" si="168"/>
        <v>1</v>
      </c>
      <c r="H1081" s="667"/>
      <c r="I1081" s="3517">
        <f t="shared" si="169"/>
        <v>1</v>
      </c>
      <c r="J1081" s="667"/>
      <c r="K1081" s="3517">
        <f t="shared" si="170"/>
        <v>1</v>
      </c>
      <c r="L1081" s="667"/>
      <c r="M1081" s="3517">
        <f t="shared" si="171"/>
        <v>1</v>
      </c>
      <c r="N1081" s="667"/>
      <c r="O1081" s="3517">
        <f t="shared" si="172"/>
        <v>1</v>
      </c>
      <c r="P1081" s="667"/>
      <c r="Q1081" s="3517">
        <f t="shared" si="173"/>
        <v>0</v>
      </c>
      <c r="R1081" s="3518">
        <f t="shared" si="174"/>
        <v>0</v>
      </c>
      <c r="S1081" s="955">
        <f t="shared" si="165"/>
        <v>0</v>
      </c>
    </row>
    <row r="1082" spans="1:19">
      <c r="A1082" s="3520"/>
      <c r="B1082" s="54"/>
      <c r="C1082" s="3517">
        <f t="shared" si="166"/>
        <v>1</v>
      </c>
      <c r="D1082" s="2806"/>
      <c r="E1082" s="3517">
        <f t="shared" si="167"/>
        <v>1</v>
      </c>
      <c r="F1082" s="667"/>
      <c r="G1082" s="3517">
        <f t="shared" si="168"/>
        <v>1</v>
      </c>
      <c r="H1082" s="667"/>
      <c r="I1082" s="3517">
        <f t="shared" si="169"/>
        <v>1</v>
      </c>
      <c r="J1082" s="667"/>
      <c r="K1082" s="3517">
        <f t="shared" si="170"/>
        <v>1</v>
      </c>
      <c r="L1082" s="667"/>
      <c r="M1082" s="3517">
        <f t="shared" si="171"/>
        <v>1</v>
      </c>
      <c r="N1082" s="667"/>
      <c r="O1082" s="3517">
        <f t="shared" si="172"/>
        <v>1</v>
      </c>
      <c r="P1082" s="667"/>
      <c r="Q1082" s="3517">
        <f t="shared" si="173"/>
        <v>0</v>
      </c>
      <c r="R1082" s="3518">
        <f t="shared" si="174"/>
        <v>0</v>
      </c>
      <c r="S1082" s="955">
        <f t="shared" si="165"/>
        <v>0</v>
      </c>
    </row>
    <row r="1083" spans="1:19">
      <c r="A1083" s="3520"/>
      <c r="B1083" s="54"/>
      <c r="C1083" s="3517">
        <f t="shared" si="166"/>
        <v>1</v>
      </c>
      <c r="D1083" s="2806"/>
      <c r="E1083" s="3517">
        <f t="shared" si="167"/>
        <v>1</v>
      </c>
      <c r="F1083" s="667"/>
      <c r="G1083" s="3517">
        <f t="shared" si="168"/>
        <v>1</v>
      </c>
      <c r="H1083" s="667"/>
      <c r="I1083" s="3517">
        <f t="shared" si="169"/>
        <v>1</v>
      </c>
      <c r="J1083" s="667"/>
      <c r="K1083" s="3517">
        <f t="shared" si="170"/>
        <v>1</v>
      </c>
      <c r="L1083" s="667"/>
      <c r="M1083" s="3517">
        <f t="shared" si="171"/>
        <v>1</v>
      </c>
      <c r="N1083" s="667"/>
      <c r="O1083" s="3517">
        <f t="shared" si="172"/>
        <v>1</v>
      </c>
      <c r="P1083" s="667"/>
      <c r="Q1083" s="3517">
        <f t="shared" si="173"/>
        <v>0</v>
      </c>
      <c r="R1083" s="3518">
        <f t="shared" si="174"/>
        <v>0</v>
      </c>
      <c r="S1083" s="955">
        <f t="shared" si="165"/>
        <v>0</v>
      </c>
    </row>
    <row r="1084" spans="1:19">
      <c r="A1084" s="3520"/>
      <c r="B1084" s="54"/>
      <c r="C1084" s="3517">
        <f t="shared" si="166"/>
        <v>1</v>
      </c>
      <c r="D1084" s="2806"/>
      <c r="E1084" s="3517">
        <f t="shared" si="167"/>
        <v>1</v>
      </c>
      <c r="F1084" s="667"/>
      <c r="G1084" s="3517">
        <f t="shared" si="168"/>
        <v>1</v>
      </c>
      <c r="H1084" s="667"/>
      <c r="I1084" s="3517">
        <f t="shared" si="169"/>
        <v>1</v>
      </c>
      <c r="J1084" s="667"/>
      <c r="K1084" s="3517">
        <f t="shared" si="170"/>
        <v>1</v>
      </c>
      <c r="L1084" s="667"/>
      <c r="M1084" s="3517">
        <f t="shared" si="171"/>
        <v>1</v>
      </c>
      <c r="N1084" s="667"/>
      <c r="O1084" s="3517">
        <f t="shared" si="172"/>
        <v>1</v>
      </c>
      <c r="P1084" s="667"/>
      <c r="Q1084" s="3517">
        <f t="shared" si="173"/>
        <v>0</v>
      </c>
      <c r="R1084" s="3518">
        <f t="shared" si="174"/>
        <v>0</v>
      </c>
      <c r="S1084" s="955">
        <f t="shared" si="165"/>
        <v>0</v>
      </c>
    </row>
    <row r="1085" spans="1:19">
      <c r="A1085" s="3520"/>
      <c r="B1085" s="54"/>
      <c r="C1085" s="3517">
        <f t="shared" si="166"/>
        <v>1</v>
      </c>
      <c r="D1085" s="2806"/>
      <c r="E1085" s="3517">
        <f t="shared" si="167"/>
        <v>1</v>
      </c>
      <c r="F1085" s="667"/>
      <c r="G1085" s="3517">
        <f t="shared" si="168"/>
        <v>1</v>
      </c>
      <c r="H1085" s="667"/>
      <c r="I1085" s="3517">
        <f t="shared" si="169"/>
        <v>1</v>
      </c>
      <c r="J1085" s="667"/>
      <c r="K1085" s="3517">
        <f t="shared" si="170"/>
        <v>1</v>
      </c>
      <c r="L1085" s="667"/>
      <c r="M1085" s="3517">
        <f t="shared" si="171"/>
        <v>1</v>
      </c>
      <c r="N1085" s="667"/>
      <c r="O1085" s="3517">
        <f t="shared" si="172"/>
        <v>1</v>
      </c>
      <c r="P1085" s="667"/>
      <c r="Q1085" s="3517">
        <f t="shared" si="173"/>
        <v>0</v>
      </c>
      <c r="R1085" s="3518">
        <f t="shared" si="174"/>
        <v>0</v>
      </c>
      <c r="S1085" s="955">
        <f t="shared" si="165"/>
        <v>0</v>
      </c>
    </row>
    <row r="1086" spans="1:19">
      <c r="A1086" s="3520"/>
      <c r="B1086" s="54"/>
      <c r="C1086" s="3517">
        <f t="shared" si="166"/>
        <v>1</v>
      </c>
      <c r="D1086" s="2806"/>
      <c r="E1086" s="3517">
        <f t="shared" si="167"/>
        <v>1</v>
      </c>
      <c r="F1086" s="667"/>
      <c r="G1086" s="3517">
        <f t="shared" si="168"/>
        <v>1</v>
      </c>
      <c r="H1086" s="667"/>
      <c r="I1086" s="3517">
        <f t="shared" si="169"/>
        <v>1</v>
      </c>
      <c r="J1086" s="667"/>
      <c r="K1086" s="3517">
        <f t="shared" si="170"/>
        <v>1</v>
      </c>
      <c r="L1086" s="667"/>
      <c r="M1086" s="3517">
        <f t="shared" si="171"/>
        <v>1</v>
      </c>
      <c r="N1086" s="667"/>
      <c r="O1086" s="3517">
        <f t="shared" si="172"/>
        <v>1</v>
      </c>
      <c r="P1086" s="667"/>
      <c r="Q1086" s="3517">
        <f t="shared" si="173"/>
        <v>0</v>
      </c>
      <c r="R1086" s="3518">
        <f t="shared" si="174"/>
        <v>0</v>
      </c>
      <c r="S1086" s="955">
        <f t="shared" si="165"/>
        <v>0</v>
      </c>
    </row>
    <row r="1087" spans="1:19">
      <c r="A1087" s="3520"/>
      <c r="B1087" s="54"/>
      <c r="C1087" s="3517">
        <f t="shared" si="166"/>
        <v>1</v>
      </c>
      <c r="D1087" s="2806"/>
      <c r="E1087" s="3517">
        <f t="shared" si="167"/>
        <v>1</v>
      </c>
      <c r="F1087" s="667"/>
      <c r="G1087" s="3517">
        <f t="shared" si="168"/>
        <v>1</v>
      </c>
      <c r="H1087" s="667"/>
      <c r="I1087" s="3517">
        <f t="shared" si="169"/>
        <v>1</v>
      </c>
      <c r="J1087" s="667"/>
      <c r="K1087" s="3517">
        <f t="shared" si="170"/>
        <v>1</v>
      </c>
      <c r="L1087" s="667"/>
      <c r="M1087" s="3517">
        <f t="shared" si="171"/>
        <v>1</v>
      </c>
      <c r="N1087" s="667"/>
      <c r="O1087" s="3517">
        <f t="shared" si="172"/>
        <v>1</v>
      </c>
      <c r="P1087" s="667"/>
      <c r="Q1087" s="3517">
        <f t="shared" si="173"/>
        <v>0</v>
      </c>
      <c r="R1087" s="3518">
        <f t="shared" si="174"/>
        <v>0</v>
      </c>
      <c r="S1087" s="955">
        <f t="shared" si="165"/>
        <v>0</v>
      </c>
    </row>
    <row r="1088" spans="1:19">
      <c r="A1088" s="3520"/>
      <c r="B1088" s="54"/>
      <c r="C1088" s="3517">
        <f t="shared" si="166"/>
        <v>1</v>
      </c>
      <c r="D1088" s="2806"/>
      <c r="E1088" s="3517">
        <f t="shared" si="167"/>
        <v>1</v>
      </c>
      <c r="F1088" s="667"/>
      <c r="G1088" s="3517">
        <f t="shared" si="168"/>
        <v>1</v>
      </c>
      <c r="H1088" s="667"/>
      <c r="I1088" s="3517">
        <f t="shared" si="169"/>
        <v>1</v>
      </c>
      <c r="J1088" s="667"/>
      <c r="K1088" s="3517">
        <f t="shared" si="170"/>
        <v>1</v>
      </c>
      <c r="L1088" s="667"/>
      <c r="M1088" s="3517">
        <f t="shared" si="171"/>
        <v>1</v>
      </c>
      <c r="N1088" s="667"/>
      <c r="O1088" s="3517">
        <f t="shared" si="172"/>
        <v>1</v>
      </c>
      <c r="P1088" s="667"/>
      <c r="Q1088" s="3517">
        <f t="shared" si="173"/>
        <v>0</v>
      </c>
      <c r="R1088" s="3518">
        <f t="shared" si="174"/>
        <v>0</v>
      </c>
      <c r="S1088" s="955">
        <f t="shared" si="165"/>
        <v>0</v>
      </c>
    </row>
    <row r="1089" spans="1:19">
      <c r="A1089" s="3520"/>
      <c r="B1089" s="54"/>
      <c r="C1089" s="3517">
        <f t="shared" si="166"/>
        <v>1</v>
      </c>
      <c r="D1089" s="2806"/>
      <c r="E1089" s="3517">
        <f t="shared" si="167"/>
        <v>1</v>
      </c>
      <c r="F1089" s="667"/>
      <c r="G1089" s="3517">
        <f t="shared" si="168"/>
        <v>1</v>
      </c>
      <c r="H1089" s="667"/>
      <c r="I1089" s="3517">
        <f t="shared" si="169"/>
        <v>1</v>
      </c>
      <c r="J1089" s="667"/>
      <c r="K1089" s="3517">
        <f t="shared" si="170"/>
        <v>1</v>
      </c>
      <c r="L1089" s="667"/>
      <c r="M1089" s="3517">
        <f t="shared" si="171"/>
        <v>1</v>
      </c>
      <c r="N1089" s="667"/>
      <c r="O1089" s="3517">
        <f t="shared" si="172"/>
        <v>1</v>
      </c>
      <c r="P1089" s="667"/>
      <c r="Q1089" s="3517">
        <f t="shared" si="173"/>
        <v>0</v>
      </c>
      <c r="R1089" s="3518">
        <f t="shared" si="174"/>
        <v>0</v>
      </c>
      <c r="S1089" s="955">
        <f t="shared" si="165"/>
        <v>0</v>
      </c>
    </row>
    <row r="1090" spans="1:19">
      <c r="A1090" s="3520"/>
      <c r="B1090" s="54"/>
      <c r="C1090" s="3517">
        <f t="shared" si="166"/>
        <v>1</v>
      </c>
      <c r="D1090" s="2806"/>
      <c r="E1090" s="3517">
        <f t="shared" si="167"/>
        <v>1</v>
      </c>
      <c r="F1090" s="667"/>
      <c r="G1090" s="3517">
        <f t="shared" si="168"/>
        <v>1</v>
      </c>
      <c r="H1090" s="667"/>
      <c r="I1090" s="3517">
        <f t="shared" si="169"/>
        <v>1</v>
      </c>
      <c r="J1090" s="667"/>
      <c r="K1090" s="3517">
        <f t="shared" si="170"/>
        <v>1</v>
      </c>
      <c r="L1090" s="667"/>
      <c r="M1090" s="3517">
        <f t="shared" si="171"/>
        <v>1</v>
      </c>
      <c r="N1090" s="667"/>
      <c r="O1090" s="3517">
        <f t="shared" si="172"/>
        <v>1</v>
      </c>
      <c r="P1090" s="667"/>
      <c r="Q1090" s="3517">
        <f t="shared" si="173"/>
        <v>0</v>
      </c>
      <c r="R1090" s="3518">
        <f t="shared" si="174"/>
        <v>0</v>
      </c>
      <c r="S1090" s="955">
        <f t="shared" si="165"/>
        <v>0</v>
      </c>
    </row>
    <row r="1091" spans="1:19">
      <c r="A1091" s="3520"/>
      <c r="B1091" s="54"/>
      <c r="C1091" s="3517">
        <f t="shared" si="166"/>
        <v>1</v>
      </c>
      <c r="D1091" s="2806"/>
      <c r="E1091" s="3517">
        <f t="shared" si="167"/>
        <v>1</v>
      </c>
      <c r="F1091" s="667"/>
      <c r="G1091" s="3517">
        <f t="shared" si="168"/>
        <v>1</v>
      </c>
      <c r="H1091" s="667"/>
      <c r="I1091" s="3517">
        <f t="shared" si="169"/>
        <v>1</v>
      </c>
      <c r="J1091" s="667"/>
      <c r="K1091" s="3517">
        <f t="shared" si="170"/>
        <v>1</v>
      </c>
      <c r="L1091" s="667"/>
      <c r="M1091" s="3517">
        <f t="shared" si="171"/>
        <v>1</v>
      </c>
      <c r="N1091" s="667"/>
      <c r="O1091" s="3517">
        <f t="shared" si="172"/>
        <v>1</v>
      </c>
      <c r="P1091" s="667"/>
      <c r="Q1091" s="3517">
        <f t="shared" si="173"/>
        <v>0</v>
      </c>
      <c r="R1091" s="3518">
        <f t="shared" si="174"/>
        <v>0</v>
      </c>
      <c r="S1091" s="955">
        <f t="shared" si="165"/>
        <v>0</v>
      </c>
    </row>
    <row r="1092" spans="1:19">
      <c r="A1092" s="3520"/>
      <c r="B1092" s="54"/>
      <c r="C1092" s="3517">
        <f t="shared" si="166"/>
        <v>1</v>
      </c>
      <c r="D1092" s="2806"/>
      <c r="E1092" s="3517">
        <f t="shared" si="167"/>
        <v>1</v>
      </c>
      <c r="F1092" s="667"/>
      <c r="G1092" s="3517">
        <f t="shared" si="168"/>
        <v>1</v>
      </c>
      <c r="H1092" s="667"/>
      <c r="I1092" s="3517">
        <f t="shared" si="169"/>
        <v>1</v>
      </c>
      <c r="J1092" s="667"/>
      <c r="K1092" s="3517">
        <f t="shared" si="170"/>
        <v>1</v>
      </c>
      <c r="L1092" s="667"/>
      <c r="M1092" s="3517">
        <f t="shared" si="171"/>
        <v>1</v>
      </c>
      <c r="N1092" s="667"/>
      <c r="O1092" s="3517">
        <f t="shared" si="172"/>
        <v>1</v>
      </c>
      <c r="P1092" s="667"/>
      <c r="Q1092" s="3517">
        <f t="shared" si="173"/>
        <v>0</v>
      </c>
      <c r="R1092" s="3518">
        <f t="shared" si="174"/>
        <v>0</v>
      </c>
      <c r="S1092" s="955">
        <f t="shared" si="165"/>
        <v>0</v>
      </c>
    </row>
    <row r="1093" spans="1:19">
      <c r="A1093" s="3520"/>
      <c r="B1093" s="54"/>
      <c r="C1093" s="3517">
        <f t="shared" si="166"/>
        <v>1</v>
      </c>
      <c r="D1093" s="2806"/>
      <c r="E1093" s="3517">
        <f t="shared" si="167"/>
        <v>1</v>
      </c>
      <c r="F1093" s="667"/>
      <c r="G1093" s="3517">
        <f t="shared" si="168"/>
        <v>1</v>
      </c>
      <c r="H1093" s="667"/>
      <c r="I1093" s="3517">
        <f t="shared" si="169"/>
        <v>1</v>
      </c>
      <c r="J1093" s="667"/>
      <c r="K1093" s="3517">
        <f t="shared" si="170"/>
        <v>1</v>
      </c>
      <c r="L1093" s="667"/>
      <c r="M1093" s="3517">
        <f t="shared" si="171"/>
        <v>1</v>
      </c>
      <c r="N1093" s="667"/>
      <c r="O1093" s="3517">
        <f t="shared" si="172"/>
        <v>1</v>
      </c>
      <c r="P1093" s="667"/>
      <c r="Q1093" s="3517">
        <f t="shared" si="173"/>
        <v>0</v>
      </c>
      <c r="R1093" s="3518">
        <f t="shared" si="174"/>
        <v>0</v>
      </c>
      <c r="S1093" s="955">
        <f t="shared" si="165"/>
        <v>0</v>
      </c>
    </row>
    <row r="1094" spans="1:19">
      <c r="A1094" s="3520"/>
      <c r="B1094" s="54"/>
      <c r="C1094" s="3517">
        <f t="shared" si="166"/>
        <v>1</v>
      </c>
      <c r="D1094" s="2806"/>
      <c r="E1094" s="3517">
        <f t="shared" si="167"/>
        <v>1</v>
      </c>
      <c r="F1094" s="667"/>
      <c r="G1094" s="3517">
        <f t="shared" si="168"/>
        <v>1</v>
      </c>
      <c r="H1094" s="667"/>
      <c r="I1094" s="3517">
        <f t="shared" si="169"/>
        <v>1</v>
      </c>
      <c r="J1094" s="667"/>
      <c r="K1094" s="3517">
        <f t="shared" si="170"/>
        <v>1</v>
      </c>
      <c r="L1094" s="667"/>
      <c r="M1094" s="3517">
        <f t="shared" si="171"/>
        <v>1</v>
      </c>
      <c r="N1094" s="667"/>
      <c r="O1094" s="3517">
        <f t="shared" si="172"/>
        <v>1</v>
      </c>
      <c r="P1094" s="667"/>
      <c r="Q1094" s="3517">
        <f t="shared" si="173"/>
        <v>0</v>
      </c>
      <c r="R1094" s="3518">
        <f t="shared" si="174"/>
        <v>0</v>
      </c>
      <c r="S1094" s="955">
        <f t="shared" si="165"/>
        <v>0</v>
      </c>
    </row>
    <row r="1095" spans="1:19">
      <c r="A1095" s="3520"/>
      <c r="B1095" s="54"/>
      <c r="C1095" s="3517">
        <f t="shared" si="166"/>
        <v>1</v>
      </c>
      <c r="D1095" s="2806"/>
      <c r="E1095" s="3517">
        <f t="shared" si="167"/>
        <v>1</v>
      </c>
      <c r="F1095" s="667"/>
      <c r="G1095" s="3517">
        <f t="shared" si="168"/>
        <v>1</v>
      </c>
      <c r="H1095" s="667"/>
      <c r="I1095" s="3517">
        <f t="shared" si="169"/>
        <v>1</v>
      </c>
      <c r="J1095" s="667"/>
      <c r="K1095" s="3517">
        <f t="shared" si="170"/>
        <v>1</v>
      </c>
      <c r="L1095" s="667"/>
      <c r="M1095" s="3517">
        <f t="shared" si="171"/>
        <v>1</v>
      </c>
      <c r="N1095" s="667"/>
      <c r="O1095" s="3517">
        <f t="shared" si="172"/>
        <v>1</v>
      </c>
      <c r="P1095" s="667"/>
      <c r="Q1095" s="3517">
        <f t="shared" si="173"/>
        <v>0</v>
      </c>
      <c r="R1095" s="3518">
        <f t="shared" si="174"/>
        <v>0</v>
      </c>
      <c r="S1095" s="955">
        <f t="shared" si="165"/>
        <v>0</v>
      </c>
    </row>
    <row r="1096" spans="1:19">
      <c r="A1096" s="3520"/>
      <c r="B1096" s="54"/>
      <c r="C1096" s="3517">
        <f t="shared" si="166"/>
        <v>1</v>
      </c>
      <c r="D1096" s="2806"/>
      <c r="E1096" s="3517">
        <f t="shared" si="167"/>
        <v>1</v>
      </c>
      <c r="F1096" s="667"/>
      <c r="G1096" s="3517">
        <f t="shared" si="168"/>
        <v>1</v>
      </c>
      <c r="H1096" s="667"/>
      <c r="I1096" s="3517">
        <f t="shared" si="169"/>
        <v>1</v>
      </c>
      <c r="J1096" s="667"/>
      <c r="K1096" s="3517">
        <f t="shared" si="170"/>
        <v>1</v>
      </c>
      <c r="L1096" s="667"/>
      <c r="M1096" s="3517">
        <f t="shared" si="171"/>
        <v>1</v>
      </c>
      <c r="N1096" s="667"/>
      <c r="O1096" s="3517">
        <f t="shared" si="172"/>
        <v>1</v>
      </c>
      <c r="P1096" s="667"/>
      <c r="Q1096" s="3517">
        <f t="shared" si="173"/>
        <v>0</v>
      </c>
      <c r="R1096" s="3518">
        <f t="shared" si="174"/>
        <v>0</v>
      </c>
      <c r="S1096" s="955">
        <f t="shared" si="165"/>
        <v>0</v>
      </c>
    </row>
    <row r="1097" spans="1:19">
      <c r="A1097" s="3520"/>
      <c r="B1097" s="54"/>
      <c r="C1097" s="3517">
        <f t="shared" si="166"/>
        <v>1</v>
      </c>
      <c r="D1097" s="2806"/>
      <c r="E1097" s="3517">
        <f t="shared" si="167"/>
        <v>1</v>
      </c>
      <c r="F1097" s="667"/>
      <c r="G1097" s="3517">
        <f t="shared" si="168"/>
        <v>1</v>
      </c>
      <c r="H1097" s="667"/>
      <c r="I1097" s="3517">
        <f t="shared" si="169"/>
        <v>1</v>
      </c>
      <c r="J1097" s="667"/>
      <c r="K1097" s="3517">
        <f t="shared" si="170"/>
        <v>1</v>
      </c>
      <c r="L1097" s="667"/>
      <c r="M1097" s="3517">
        <f t="shared" si="171"/>
        <v>1</v>
      </c>
      <c r="N1097" s="667"/>
      <c r="O1097" s="3517">
        <f t="shared" si="172"/>
        <v>1</v>
      </c>
      <c r="P1097" s="667"/>
      <c r="Q1097" s="3517">
        <f t="shared" si="173"/>
        <v>0</v>
      </c>
      <c r="R1097" s="3518">
        <f t="shared" si="174"/>
        <v>0</v>
      </c>
      <c r="S1097" s="955">
        <f t="shared" si="165"/>
        <v>0</v>
      </c>
    </row>
    <row r="1098" spans="1:19">
      <c r="A1098" s="3520"/>
      <c r="B1098" s="54"/>
      <c r="C1098" s="3517">
        <f t="shared" si="166"/>
        <v>1</v>
      </c>
      <c r="D1098" s="2806"/>
      <c r="E1098" s="3517">
        <f t="shared" si="167"/>
        <v>1</v>
      </c>
      <c r="F1098" s="667"/>
      <c r="G1098" s="3517">
        <f t="shared" si="168"/>
        <v>1</v>
      </c>
      <c r="H1098" s="667"/>
      <c r="I1098" s="3517">
        <f t="shared" si="169"/>
        <v>1</v>
      </c>
      <c r="J1098" s="667"/>
      <c r="K1098" s="3517">
        <f t="shared" si="170"/>
        <v>1</v>
      </c>
      <c r="L1098" s="667"/>
      <c r="M1098" s="3517">
        <f t="shared" si="171"/>
        <v>1</v>
      </c>
      <c r="N1098" s="667"/>
      <c r="O1098" s="3517">
        <f t="shared" si="172"/>
        <v>1</v>
      </c>
      <c r="P1098" s="667"/>
      <c r="Q1098" s="3517">
        <f t="shared" si="173"/>
        <v>0</v>
      </c>
      <c r="R1098" s="3518">
        <f t="shared" si="174"/>
        <v>0</v>
      </c>
      <c r="S1098" s="955">
        <f t="shared" si="165"/>
        <v>0</v>
      </c>
    </row>
    <row r="1099" spans="1:19">
      <c r="A1099" s="3520"/>
      <c r="B1099" s="54"/>
      <c r="C1099" s="3517">
        <f t="shared" si="166"/>
        <v>1</v>
      </c>
      <c r="D1099" s="2806"/>
      <c r="E1099" s="3517">
        <f t="shared" si="167"/>
        <v>1</v>
      </c>
      <c r="F1099" s="667"/>
      <c r="G1099" s="3517">
        <f t="shared" si="168"/>
        <v>1</v>
      </c>
      <c r="H1099" s="667"/>
      <c r="I1099" s="3517">
        <f t="shared" si="169"/>
        <v>1</v>
      </c>
      <c r="J1099" s="667"/>
      <c r="K1099" s="3517">
        <f t="shared" si="170"/>
        <v>1</v>
      </c>
      <c r="L1099" s="667"/>
      <c r="M1099" s="3517">
        <f t="shared" si="171"/>
        <v>1</v>
      </c>
      <c r="N1099" s="667"/>
      <c r="O1099" s="3517">
        <f t="shared" si="172"/>
        <v>1</v>
      </c>
      <c r="P1099" s="667"/>
      <c r="Q1099" s="3517">
        <f t="shared" si="173"/>
        <v>0</v>
      </c>
      <c r="R1099" s="3518">
        <f t="shared" si="174"/>
        <v>0</v>
      </c>
      <c r="S1099" s="955">
        <f t="shared" si="165"/>
        <v>0</v>
      </c>
    </row>
    <row r="1100" spans="1:19">
      <c r="A1100" s="3520"/>
      <c r="B1100" s="54"/>
      <c r="C1100" s="3517">
        <f t="shared" si="166"/>
        <v>1</v>
      </c>
      <c r="D1100" s="2806"/>
      <c r="E1100" s="3517">
        <f t="shared" si="167"/>
        <v>1</v>
      </c>
      <c r="F1100" s="667"/>
      <c r="G1100" s="3517">
        <f t="shared" si="168"/>
        <v>1</v>
      </c>
      <c r="H1100" s="667"/>
      <c r="I1100" s="3517">
        <f t="shared" si="169"/>
        <v>1</v>
      </c>
      <c r="J1100" s="667"/>
      <c r="K1100" s="3517">
        <f t="shared" si="170"/>
        <v>1</v>
      </c>
      <c r="L1100" s="667"/>
      <c r="M1100" s="3517">
        <f t="shared" si="171"/>
        <v>1</v>
      </c>
      <c r="N1100" s="667"/>
      <c r="O1100" s="3517">
        <f t="shared" si="172"/>
        <v>1</v>
      </c>
      <c r="P1100" s="667"/>
      <c r="Q1100" s="3517">
        <f t="shared" si="173"/>
        <v>0</v>
      </c>
      <c r="R1100" s="3518">
        <f t="shared" si="174"/>
        <v>0</v>
      </c>
      <c r="S1100" s="955">
        <f t="shared" si="165"/>
        <v>0</v>
      </c>
    </row>
    <row r="1101" spans="1:19">
      <c r="A1101" s="3520"/>
      <c r="B1101" s="54"/>
      <c r="C1101" s="3517">
        <f t="shared" si="166"/>
        <v>1</v>
      </c>
      <c r="D1101" s="2806"/>
      <c r="E1101" s="3517">
        <f t="shared" si="167"/>
        <v>1</v>
      </c>
      <c r="F1101" s="667"/>
      <c r="G1101" s="3517">
        <f t="shared" si="168"/>
        <v>1</v>
      </c>
      <c r="H1101" s="667"/>
      <c r="I1101" s="3517">
        <f t="shared" si="169"/>
        <v>1</v>
      </c>
      <c r="J1101" s="667"/>
      <c r="K1101" s="3517">
        <f t="shared" si="170"/>
        <v>1</v>
      </c>
      <c r="L1101" s="667"/>
      <c r="M1101" s="3517">
        <f t="shared" si="171"/>
        <v>1</v>
      </c>
      <c r="N1101" s="667"/>
      <c r="O1101" s="3517">
        <f t="shared" si="172"/>
        <v>1</v>
      </c>
      <c r="P1101" s="667"/>
      <c r="Q1101" s="3517">
        <f t="shared" si="173"/>
        <v>0</v>
      </c>
      <c r="R1101" s="3518">
        <f t="shared" si="174"/>
        <v>0</v>
      </c>
      <c r="S1101" s="955">
        <f t="shared" si="165"/>
        <v>0</v>
      </c>
    </row>
    <row r="1102" spans="1:19">
      <c r="A1102" s="3520"/>
      <c r="B1102" s="54"/>
      <c r="C1102" s="3517">
        <f t="shared" si="166"/>
        <v>1</v>
      </c>
      <c r="D1102" s="2806"/>
      <c r="E1102" s="3517">
        <f t="shared" si="167"/>
        <v>1</v>
      </c>
      <c r="F1102" s="667"/>
      <c r="G1102" s="3517">
        <f t="shared" si="168"/>
        <v>1</v>
      </c>
      <c r="H1102" s="667"/>
      <c r="I1102" s="3517">
        <f t="shared" si="169"/>
        <v>1</v>
      </c>
      <c r="J1102" s="667"/>
      <c r="K1102" s="3517">
        <f t="shared" si="170"/>
        <v>1</v>
      </c>
      <c r="L1102" s="667"/>
      <c r="M1102" s="3517">
        <f t="shared" si="171"/>
        <v>1</v>
      </c>
      <c r="N1102" s="667"/>
      <c r="O1102" s="3517">
        <f t="shared" si="172"/>
        <v>1</v>
      </c>
      <c r="P1102" s="667"/>
      <c r="Q1102" s="3517">
        <f t="shared" si="173"/>
        <v>0</v>
      </c>
      <c r="R1102" s="3518">
        <f t="shared" si="174"/>
        <v>0</v>
      </c>
      <c r="S1102" s="955">
        <f t="shared" si="165"/>
        <v>0</v>
      </c>
    </row>
    <row r="1103" spans="1:19">
      <c r="A1103" s="3520"/>
      <c r="B1103" s="54"/>
      <c r="C1103" s="3517">
        <f t="shared" si="166"/>
        <v>1</v>
      </c>
      <c r="D1103" s="2806"/>
      <c r="E1103" s="3517">
        <f t="shared" si="167"/>
        <v>1</v>
      </c>
      <c r="F1103" s="667"/>
      <c r="G1103" s="3517">
        <f t="shared" si="168"/>
        <v>1</v>
      </c>
      <c r="H1103" s="667"/>
      <c r="I1103" s="3517">
        <f t="shared" si="169"/>
        <v>1</v>
      </c>
      <c r="J1103" s="667"/>
      <c r="K1103" s="3517">
        <f t="shared" si="170"/>
        <v>1</v>
      </c>
      <c r="L1103" s="667"/>
      <c r="M1103" s="3517">
        <f t="shared" si="171"/>
        <v>1</v>
      </c>
      <c r="N1103" s="667"/>
      <c r="O1103" s="3517">
        <f t="shared" si="172"/>
        <v>1</v>
      </c>
      <c r="P1103" s="667"/>
      <c r="Q1103" s="3517">
        <f t="shared" si="173"/>
        <v>0</v>
      </c>
      <c r="R1103" s="3518">
        <f t="shared" si="174"/>
        <v>0</v>
      </c>
      <c r="S1103" s="955">
        <f t="shared" si="165"/>
        <v>0</v>
      </c>
    </row>
    <row r="1104" spans="1:19">
      <c r="A1104" s="3520"/>
      <c r="B1104" s="54"/>
      <c r="C1104" s="3517">
        <f t="shared" si="166"/>
        <v>1</v>
      </c>
      <c r="D1104" s="2806"/>
      <c r="E1104" s="3517">
        <f t="shared" si="167"/>
        <v>1</v>
      </c>
      <c r="F1104" s="667"/>
      <c r="G1104" s="3517">
        <f t="shared" si="168"/>
        <v>1</v>
      </c>
      <c r="H1104" s="667"/>
      <c r="I1104" s="3517">
        <f t="shared" si="169"/>
        <v>1</v>
      </c>
      <c r="J1104" s="667"/>
      <c r="K1104" s="3517">
        <f t="shared" si="170"/>
        <v>1</v>
      </c>
      <c r="L1104" s="667"/>
      <c r="M1104" s="3517">
        <f t="shared" si="171"/>
        <v>1</v>
      </c>
      <c r="N1104" s="667"/>
      <c r="O1104" s="3517">
        <f t="shared" si="172"/>
        <v>1</v>
      </c>
      <c r="P1104" s="667"/>
      <c r="Q1104" s="3517">
        <f t="shared" si="173"/>
        <v>0</v>
      </c>
      <c r="R1104" s="3518">
        <f t="shared" si="174"/>
        <v>0</v>
      </c>
      <c r="S1104" s="955">
        <f t="shared" si="165"/>
        <v>0</v>
      </c>
    </row>
    <row r="1105" spans="1:19">
      <c r="A1105" s="3520"/>
      <c r="B1105" s="54"/>
      <c r="C1105" s="3517">
        <f t="shared" si="166"/>
        <v>1</v>
      </c>
      <c r="D1105" s="2806"/>
      <c r="E1105" s="3517">
        <f t="shared" si="167"/>
        <v>1</v>
      </c>
      <c r="F1105" s="667"/>
      <c r="G1105" s="3517">
        <f t="shared" si="168"/>
        <v>1</v>
      </c>
      <c r="H1105" s="667"/>
      <c r="I1105" s="3517">
        <f t="shared" si="169"/>
        <v>1</v>
      </c>
      <c r="J1105" s="667"/>
      <c r="K1105" s="3517">
        <f t="shared" si="170"/>
        <v>1</v>
      </c>
      <c r="L1105" s="667"/>
      <c r="M1105" s="3517">
        <f t="shared" si="171"/>
        <v>1</v>
      </c>
      <c r="N1105" s="667"/>
      <c r="O1105" s="3517">
        <f t="shared" si="172"/>
        <v>1</v>
      </c>
      <c r="P1105" s="667"/>
      <c r="Q1105" s="3517">
        <f t="shared" si="173"/>
        <v>0</v>
      </c>
      <c r="R1105" s="3518">
        <f t="shared" si="174"/>
        <v>0</v>
      </c>
      <c r="S1105" s="955">
        <f t="shared" si="165"/>
        <v>0</v>
      </c>
    </row>
    <row r="1106" spans="1:19">
      <c r="A1106" s="3520"/>
      <c r="B1106" s="54"/>
      <c r="C1106" s="3517">
        <f t="shared" si="166"/>
        <v>1</v>
      </c>
      <c r="D1106" s="2806"/>
      <c r="E1106" s="3517">
        <f t="shared" si="167"/>
        <v>1</v>
      </c>
      <c r="F1106" s="667"/>
      <c r="G1106" s="3517">
        <f t="shared" si="168"/>
        <v>1</v>
      </c>
      <c r="H1106" s="667"/>
      <c r="I1106" s="3517">
        <f t="shared" si="169"/>
        <v>1</v>
      </c>
      <c r="J1106" s="667"/>
      <c r="K1106" s="3517">
        <f t="shared" si="170"/>
        <v>1</v>
      </c>
      <c r="L1106" s="667"/>
      <c r="M1106" s="3517">
        <f t="shared" si="171"/>
        <v>1</v>
      </c>
      <c r="N1106" s="667"/>
      <c r="O1106" s="3517">
        <f t="shared" si="172"/>
        <v>1</v>
      </c>
      <c r="P1106" s="667"/>
      <c r="Q1106" s="3517">
        <f t="shared" si="173"/>
        <v>0</v>
      </c>
      <c r="R1106" s="3518">
        <f t="shared" si="174"/>
        <v>0</v>
      </c>
      <c r="S1106" s="955">
        <f t="shared" si="165"/>
        <v>0</v>
      </c>
    </row>
    <row r="1107" spans="1:19">
      <c r="A1107" s="3520"/>
      <c r="B1107" s="54"/>
      <c r="C1107" s="3517">
        <f t="shared" si="166"/>
        <v>1</v>
      </c>
      <c r="D1107" s="2806"/>
      <c r="E1107" s="3517">
        <f t="shared" si="167"/>
        <v>1</v>
      </c>
      <c r="F1107" s="667"/>
      <c r="G1107" s="3517">
        <f t="shared" si="168"/>
        <v>1</v>
      </c>
      <c r="H1107" s="667"/>
      <c r="I1107" s="3517">
        <f t="shared" si="169"/>
        <v>1</v>
      </c>
      <c r="J1107" s="667"/>
      <c r="K1107" s="3517">
        <f t="shared" si="170"/>
        <v>1</v>
      </c>
      <c r="L1107" s="667"/>
      <c r="M1107" s="3517">
        <f t="shared" si="171"/>
        <v>1</v>
      </c>
      <c r="N1107" s="667"/>
      <c r="O1107" s="3517">
        <f t="shared" si="172"/>
        <v>1</v>
      </c>
      <c r="P1107" s="667"/>
      <c r="Q1107" s="3517">
        <f t="shared" si="173"/>
        <v>0</v>
      </c>
      <c r="R1107" s="3518">
        <f t="shared" si="174"/>
        <v>0</v>
      </c>
      <c r="S1107" s="955">
        <f t="shared" si="165"/>
        <v>0</v>
      </c>
    </row>
    <row r="1108" spans="1:19">
      <c r="A1108" s="3520"/>
      <c r="B1108" s="54"/>
      <c r="C1108" s="3517">
        <f t="shared" si="166"/>
        <v>1</v>
      </c>
      <c r="D1108" s="2806"/>
      <c r="E1108" s="3517">
        <f t="shared" si="167"/>
        <v>1</v>
      </c>
      <c r="F1108" s="667"/>
      <c r="G1108" s="3517">
        <f t="shared" si="168"/>
        <v>1</v>
      </c>
      <c r="H1108" s="667"/>
      <c r="I1108" s="3517">
        <f t="shared" si="169"/>
        <v>1</v>
      </c>
      <c r="J1108" s="667"/>
      <c r="K1108" s="3517">
        <f t="shared" si="170"/>
        <v>1</v>
      </c>
      <c r="L1108" s="667"/>
      <c r="M1108" s="3517">
        <f t="shared" si="171"/>
        <v>1</v>
      </c>
      <c r="N1108" s="667"/>
      <c r="O1108" s="3517">
        <f t="shared" si="172"/>
        <v>1</v>
      </c>
      <c r="P1108" s="667"/>
      <c r="Q1108" s="3517">
        <f t="shared" si="173"/>
        <v>0</v>
      </c>
      <c r="R1108" s="3518">
        <f t="shared" si="174"/>
        <v>0</v>
      </c>
      <c r="S1108" s="955">
        <f t="shared" si="165"/>
        <v>0</v>
      </c>
    </row>
    <row r="1109" spans="1:19">
      <c r="A1109" s="3520"/>
      <c r="B1109" s="54"/>
      <c r="C1109" s="3517">
        <f t="shared" si="166"/>
        <v>1</v>
      </c>
      <c r="D1109" s="2806"/>
      <c r="E1109" s="3517">
        <f t="shared" si="167"/>
        <v>1</v>
      </c>
      <c r="F1109" s="667"/>
      <c r="G1109" s="3517">
        <f t="shared" si="168"/>
        <v>1</v>
      </c>
      <c r="H1109" s="667"/>
      <c r="I1109" s="3517">
        <f t="shared" si="169"/>
        <v>1</v>
      </c>
      <c r="J1109" s="667"/>
      <c r="K1109" s="3517">
        <f t="shared" si="170"/>
        <v>1</v>
      </c>
      <c r="L1109" s="667"/>
      <c r="M1109" s="3517">
        <f t="shared" si="171"/>
        <v>1</v>
      </c>
      <c r="N1109" s="667"/>
      <c r="O1109" s="3517">
        <f t="shared" si="172"/>
        <v>1</v>
      </c>
      <c r="P1109" s="667"/>
      <c r="Q1109" s="3517">
        <f t="shared" si="173"/>
        <v>0</v>
      </c>
      <c r="R1109" s="3518">
        <f t="shared" si="174"/>
        <v>0</v>
      </c>
      <c r="S1109" s="955">
        <f t="shared" si="165"/>
        <v>0</v>
      </c>
    </row>
    <row r="1110" spans="1:19">
      <c r="A1110" s="3520"/>
      <c r="B1110" s="54"/>
      <c r="C1110" s="3517">
        <f t="shared" si="166"/>
        <v>1</v>
      </c>
      <c r="D1110" s="2806"/>
      <c r="E1110" s="3517">
        <f t="shared" si="167"/>
        <v>1</v>
      </c>
      <c r="F1110" s="667"/>
      <c r="G1110" s="3517">
        <f t="shared" si="168"/>
        <v>1</v>
      </c>
      <c r="H1110" s="667"/>
      <c r="I1110" s="3517">
        <f t="shared" si="169"/>
        <v>1</v>
      </c>
      <c r="J1110" s="667"/>
      <c r="K1110" s="3517">
        <f t="shared" si="170"/>
        <v>1</v>
      </c>
      <c r="L1110" s="667"/>
      <c r="M1110" s="3517">
        <f t="shared" si="171"/>
        <v>1</v>
      </c>
      <c r="N1110" s="667"/>
      <c r="O1110" s="3517">
        <f t="shared" si="172"/>
        <v>1</v>
      </c>
      <c r="P1110" s="667"/>
      <c r="Q1110" s="3517">
        <f t="shared" si="173"/>
        <v>0</v>
      </c>
      <c r="R1110" s="3518">
        <f t="shared" si="174"/>
        <v>0</v>
      </c>
      <c r="S1110" s="955">
        <f t="shared" si="165"/>
        <v>0</v>
      </c>
    </row>
    <row r="1111" spans="1:19">
      <c r="A1111" s="3520"/>
      <c r="B1111" s="54"/>
      <c r="C1111" s="3517">
        <f t="shared" si="166"/>
        <v>1</v>
      </c>
      <c r="D1111" s="2806"/>
      <c r="E1111" s="3517">
        <f t="shared" si="167"/>
        <v>1</v>
      </c>
      <c r="F1111" s="667"/>
      <c r="G1111" s="3517">
        <f t="shared" si="168"/>
        <v>1</v>
      </c>
      <c r="H1111" s="667"/>
      <c r="I1111" s="3517">
        <f t="shared" si="169"/>
        <v>1</v>
      </c>
      <c r="J1111" s="667"/>
      <c r="K1111" s="3517">
        <f t="shared" si="170"/>
        <v>1</v>
      </c>
      <c r="L1111" s="667"/>
      <c r="M1111" s="3517">
        <f t="shared" si="171"/>
        <v>1</v>
      </c>
      <c r="N1111" s="667"/>
      <c r="O1111" s="3517">
        <f t="shared" si="172"/>
        <v>1</v>
      </c>
      <c r="P1111" s="667"/>
      <c r="Q1111" s="3517">
        <f t="shared" si="173"/>
        <v>0</v>
      </c>
      <c r="R1111" s="3518">
        <f t="shared" si="174"/>
        <v>0</v>
      </c>
      <c r="S1111" s="955">
        <f t="shared" si="165"/>
        <v>0</v>
      </c>
    </row>
    <row r="1112" spans="1:19">
      <c r="A1112" s="3520"/>
      <c r="B1112" s="54"/>
      <c r="C1112" s="3517">
        <f t="shared" si="166"/>
        <v>1</v>
      </c>
      <c r="D1112" s="2806"/>
      <c r="E1112" s="3517">
        <f t="shared" si="167"/>
        <v>1</v>
      </c>
      <c r="F1112" s="667"/>
      <c r="G1112" s="3517">
        <f t="shared" si="168"/>
        <v>1</v>
      </c>
      <c r="H1112" s="667"/>
      <c r="I1112" s="3517">
        <f t="shared" si="169"/>
        <v>1</v>
      </c>
      <c r="J1112" s="667"/>
      <c r="K1112" s="3517">
        <f t="shared" si="170"/>
        <v>1</v>
      </c>
      <c r="L1112" s="667"/>
      <c r="M1112" s="3517">
        <f t="shared" si="171"/>
        <v>1</v>
      </c>
      <c r="N1112" s="667"/>
      <c r="O1112" s="3517">
        <f t="shared" si="172"/>
        <v>1</v>
      </c>
      <c r="P1112" s="667"/>
      <c r="Q1112" s="3517">
        <f t="shared" si="173"/>
        <v>0</v>
      </c>
      <c r="R1112" s="3518">
        <f t="shared" si="174"/>
        <v>0</v>
      </c>
      <c r="S1112" s="955">
        <f t="shared" ref="S1112:S1175" si="175">ROUND(R1112*B1112/10000,0)</f>
        <v>0</v>
      </c>
    </row>
    <row r="1113" spans="1:19">
      <c r="A1113" s="3520"/>
      <c r="B1113" s="54"/>
      <c r="C1113" s="3517">
        <f t="shared" si="166"/>
        <v>1</v>
      </c>
      <c r="D1113" s="2806"/>
      <c r="E1113" s="3517">
        <f t="shared" si="167"/>
        <v>1</v>
      </c>
      <c r="F1113" s="667"/>
      <c r="G1113" s="3517">
        <f t="shared" si="168"/>
        <v>1</v>
      </c>
      <c r="H1113" s="667"/>
      <c r="I1113" s="3517">
        <f t="shared" si="169"/>
        <v>1</v>
      </c>
      <c r="J1113" s="667"/>
      <c r="K1113" s="3517">
        <f t="shared" si="170"/>
        <v>1</v>
      </c>
      <c r="L1113" s="667"/>
      <c r="M1113" s="3517">
        <f t="shared" si="171"/>
        <v>1</v>
      </c>
      <c r="N1113" s="667"/>
      <c r="O1113" s="3517">
        <f t="shared" si="172"/>
        <v>1</v>
      </c>
      <c r="P1113" s="667"/>
      <c r="Q1113" s="3517">
        <f t="shared" si="173"/>
        <v>0</v>
      </c>
      <c r="R1113" s="3518">
        <f t="shared" si="174"/>
        <v>0</v>
      </c>
      <c r="S1113" s="955">
        <f t="shared" si="175"/>
        <v>0</v>
      </c>
    </row>
    <row r="1114" spans="1:19">
      <c r="A1114" s="3520"/>
      <c r="B1114" s="54"/>
      <c r="C1114" s="3517">
        <f t="shared" ref="C1114:C1177" si="176">IF(B1114="",1,(LOOKUP(B1114,$3:$3,$4:$4)-LOOKUP($B$24,$3:$3,$4:$4)+100)/100)</f>
        <v>1</v>
      </c>
      <c r="D1114" s="2806"/>
      <c r="E1114" s="3517">
        <f t="shared" ref="E1114:E1177" si="177">(SUMIF($5:$5,D1114,$6:$6)-SUMIF($5:$5,$D$24,$6:$6)+100)/100</f>
        <v>1</v>
      </c>
      <c r="F1114" s="667"/>
      <c r="G1114" s="3517">
        <f t="shared" ref="G1114:G1177" si="178">(SUMIF($7:$7,F1114,$8:$8)-SUMIF($7:$7,$F$24,$8:$8)+100)/100</f>
        <v>1</v>
      </c>
      <c r="H1114" s="667"/>
      <c r="I1114" s="3517">
        <f t="shared" ref="I1114:I1177" si="179">(SUMIF($9:$9,H1114,$10:$10)-SUMIF($9:$9,$H$24,$10:$10)+100)/100</f>
        <v>1</v>
      </c>
      <c r="J1114" s="667"/>
      <c r="K1114" s="3517">
        <f t="shared" ref="K1114:K1177" si="180">(SUMIF($11:$11,J1114,$12:$12)-SUMIF($11:$11,$J$24,$12:$12)+100)/100</f>
        <v>1</v>
      </c>
      <c r="L1114" s="667"/>
      <c r="M1114" s="3517">
        <f t="shared" ref="M1114:M1177" si="181">(SUMIF($13:$13,L1114,$14:$14)-SUMIF($13:$13,$L$24,$14:$14)+100)/100</f>
        <v>1</v>
      </c>
      <c r="N1114" s="667"/>
      <c r="O1114" s="3517">
        <f t="shared" ref="O1114:O1177" si="182">(SUMIF($15:$15,N1114,$16:$16)-SUMIF($15:$15,$N$24,$16:$16)+100)/100</f>
        <v>1</v>
      </c>
      <c r="P1114" s="667"/>
      <c r="Q1114" s="3517">
        <f t="shared" ref="Q1114:Q1177" si="183">(SUMIF($17:$17,P1114,$18:$18)-SUMIF($17:$17,$P$24,$18:$18)+100)/100</f>
        <v>0</v>
      </c>
      <c r="R1114" s="3518">
        <f t="shared" ref="R1114:R1177" si="184">IF(B1114="",0,ROUND($R$24*C1114*E1114*G1114*I1114*K1114*M1114*O1114*Q1114,0))</f>
        <v>0</v>
      </c>
      <c r="S1114" s="955">
        <f t="shared" si="175"/>
        <v>0</v>
      </c>
    </row>
    <row r="1115" spans="1:19">
      <c r="A1115" s="3520"/>
      <c r="B1115" s="54"/>
      <c r="C1115" s="3517">
        <f t="shared" si="176"/>
        <v>1</v>
      </c>
      <c r="D1115" s="2806"/>
      <c r="E1115" s="3517">
        <f t="shared" si="177"/>
        <v>1</v>
      </c>
      <c r="F1115" s="667"/>
      <c r="G1115" s="3517">
        <f t="shared" si="178"/>
        <v>1</v>
      </c>
      <c r="H1115" s="667"/>
      <c r="I1115" s="3517">
        <f t="shared" si="179"/>
        <v>1</v>
      </c>
      <c r="J1115" s="667"/>
      <c r="K1115" s="3517">
        <f t="shared" si="180"/>
        <v>1</v>
      </c>
      <c r="L1115" s="667"/>
      <c r="M1115" s="3517">
        <f t="shared" si="181"/>
        <v>1</v>
      </c>
      <c r="N1115" s="667"/>
      <c r="O1115" s="3517">
        <f t="shared" si="182"/>
        <v>1</v>
      </c>
      <c r="P1115" s="667"/>
      <c r="Q1115" s="3517">
        <f t="shared" si="183"/>
        <v>0</v>
      </c>
      <c r="R1115" s="3518">
        <f t="shared" si="184"/>
        <v>0</v>
      </c>
      <c r="S1115" s="955">
        <f t="shared" si="175"/>
        <v>0</v>
      </c>
    </row>
    <row r="1116" spans="1:19">
      <c r="A1116" s="3520"/>
      <c r="B1116" s="54"/>
      <c r="C1116" s="3517">
        <f t="shared" si="176"/>
        <v>1</v>
      </c>
      <c r="D1116" s="2806"/>
      <c r="E1116" s="3517">
        <f t="shared" si="177"/>
        <v>1</v>
      </c>
      <c r="F1116" s="667"/>
      <c r="G1116" s="3517">
        <f t="shared" si="178"/>
        <v>1</v>
      </c>
      <c r="H1116" s="667"/>
      <c r="I1116" s="3517">
        <f t="shared" si="179"/>
        <v>1</v>
      </c>
      <c r="J1116" s="667"/>
      <c r="K1116" s="3517">
        <f t="shared" si="180"/>
        <v>1</v>
      </c>
      <c r="L1116" s="667"/>
      <c r="M1116" s="3517">
        <f t="shared" si="181"/>
        <v>1</v>
      </c>
      <c r="N1116" s="667"/>
      <c r="O1116" s="3517">
        <f t="shared" si="182"/>
        <v>1</v>
      </c>
      <c r="P1116" s="667"/>
      <c r="Q1116" s="3517">
        <f t="shared" si="183"/>
        <v>0</v>
      </c>
      <c r="R1116" s="3518">
        <f t="shared" si="184"/>
        <v>0</v>
      </c>
      <c r="S1116" s="955">
        <f t="shared" si="175"/>
        <v>0</v>
      </c>
    </row>
    <row r="1117" spans="1:19">
      <c r="A1117" s="3520"/>
      <c r="B1117" s="54"/>
      <c r="C1117" s="3517">
        <f t="shared" si="176"/>
        <v>1</v>
      </c>
      <c r="D1117" s="2806"/>
      <c r="E1117" s="3517">
        <f t="shared" si="177"/>
        <v>1</v>
      </c>
      <c r="F1117" s="667"/>
      <c r="G1117" s="3517">
        <f t="shared" si="178"/>
        <v>1</v>
      </c>
      <c r="H1117" s="667"/>
      <c r="I1117" s="3517">
        <f t="shared" si="179"/>
        <v>1</v>
      </c>
      <c r="J1117" s="667"/>
      <c r="K1117" s="3517">
        <f t="shared" si="180"/>
        <v>1</v>
      </c>
      <c r="L1117" s="667"/>
      <c r="M1117" s="3517">
        <f t="shared" si="181"/>
        <v>1</v>
      </c>
      <c r="N1117" s="667"/>
      <c r="O1117" s="3517">
        <f t="shared" si="182"/>
        <v>1</v>
      </c>
      <c r="P1117" s="667"/>
      <c r="Q1117" s="3517">
        <f t="shared" si="183"/>
        <v>0</v>
      </c>
      <c r="R1117" s="3518">
        <f t="shared" si="184"/>
        <v>0</v>
      </c>
      <c r="S1117" s="955">
        <f t="shared" si="175"/>
        <v>0</v>
      </c>
    </row>
    <row r="1118" spans="1:19">
      <c r="A1118" s="3520"/>
      <c r="B1118" s="54"/>
      <c r="C1118" s="3517">
        <f t="shared" si="176"/>
        <v>1</v>
      </c>
      <c r="D1118" s="2806"/>
      <c r="E1118" s="3517">
        <f t="shared" si="177"/>
        <v>1</v>
      </c>
      <c r="F1118" s="667"/>
      <c r="G1118" s="3517">
        <f t="shared" si="178"/>
        <v>1</v>
      </c>
      <c r="H1118" s="667"/>
      <c r="I1118" s="3517">
        <f t="shared" si="179"/>
        <v>1</v>
      </c>
      <c r="J1118" s="667"/>
      <c r="K1118" s="3517">
        <f t="shared" si="180"/>
        <v>1</v>
      </c>
      <c r="L1118" s="667"/>
      <c r="M1118" s="3517">
        <f t="shared" si="181"/>
        <v>1</v>
      </c>
      <c r="N1118" s="667"/>
      <c r="O1118" s="3517">
        <f t="shared" si="182"/>
        <v>1</v>
      </c>
      <c r="P1118" s="667"/>
      <c r="Q1118" s="3517">
        <f t="shared" si="183"/>
        <v>0</v>
      </c>
      <c r="R1118" s="3518">
        <f t="shared" si="184"/>
        <v>0</v>
      </c>
      <c r="S1118" s="955">
        <f t="shared" si="175"/>
        <v>0</v>
      </c>
    </row>
    <row r="1119" spans="1:19">
      <c r="A1119" s="3520"/>
      <c r="B1119" s="54"/>
      <c r="C1119" s="3517">
        <f t="shared" si="176"/>
        <v>1</v>
      </c>
      <c r="D1119" s="2806"/>
      <c r="E1119" s="3517">
        <f t="shared" si="177"/>
        <v>1</v>
      </c>
      <c r="F1119" s="667"/>
      <c r="G1119" s="3517">
        <f t="shared" si="178"/>
        <v>1</v>
      </c>
      <c r="H1119" s="667"/>
      <c r="I1119" s="3517">
        <f t="shared" si="179"/>
        <v>1</v>
      </c>
      <c r="J1119" s="667"/>
      <c r="K1119" s="3517">
        <f t="shared" si="180"/>
        <v>1</v>
      </c>
      <c r="L1119" s="667"/>
      <c r="M1119" s="3517">
        <f t="shared" si="181"/>
        <v>1</v>
      </c>
      <c r="N1119" s="667"/>
      <c r="O1119" s="3517">
        <f t="shared" si="182"/>
        <v>1</v>
      </c>
      <c r="P1119" s="667"/>
      <c r="Q1119" s="3517">
        <f t="shared" si="183"/>
        <v>0</v>
      </c>
      <c r="R1119" s="3518">
        <f t="shared" si="184"/>
        <v>0</v>
      </c>
      <c r="S1119" s="955">
        <f t="shared" si="175"/>
        <v>0</v>
      </c>
    </row>
    <row r="1120" spans="1:19">
      <c r="A1120" s="3520"/>
      <c r="B1120" s="54"/>
      <c r="C1120" s="3517">
        <f t="shared" si="176"/>
        <v>1</v>
      </c>
      <c r="D1120" s="2806"/>
      <c r="E1120" s="3517">
        <f t="shared" si="177"/>
        <v>1</v>
      </c>
      <c r="F1120" s="667"/>
      <c r="G1120" s="3517">
        <f t="shared" si="178"/>
        <v>1</v>
      </c>
      <c r="H1120" s="667"/>
      <c r="I1120" s="3517">
        <f t="shared" si="179"/>
        <v>1</v>
      </c>
      <c r="J1120" s="667"/>
      <c r="K1120" s="3517">
        <f t="shared" si="180"/>
        <v>1</v>
      </c>
      <c r="L1120" s="667"/>
      <c r="M1120" s="3517">
        <f t="shared" si="181"/>
        <v>1</v>
      </c>
      <c r="N1120" s="667"/>
      <c r="O1120" s="3517">
        <f t="shared" si="182"/>
        <v>1</v>
      </c>
      <c r="P1120" s="667"/>
      <c r="Q1120" s="3517">
        <f t="shared" si="183"/>
        <v>0</v>
      </c>
      <c r="R1120" s="3518">
        <f t="shared" si="184"/>
        <v>0</v>
      </c>
      <c r="S1120" s="955">
        <f t="shared" si="175"/>
        <v>0</v>
      </c>
    </row>
    <row r="1121" spans="1:19">
      <c r="A1121" s="3520"/>
      <c r="B1121" s="54"/>
      <c r="C1121" s="3517">
        <f t="shared" si="176"/>
        <v>1</v>
      </c>
      <c r="D1121" s="2806"/>
      <c r="E1121" s="3517">
        <f t="shared" si="177"/>
        <v>1</v>
      </c>
      <c r="F1121" s="667"/>
      <c r="G1121" s="3517">
        <f t="shared" si="178"/>
        <v>1</v>
      </c>
      <c r="H1121" s="667"/>
      <c r="I1121" s="3517">
        <f t="shared" si="179"/>
        <v>1</v>
      </c>
      <c r="J1121" s="667"/>
      <c r="K1121" s="3517">
        <f t="shared" si="180"/>
        <v>1</v>
      </c>
      <c r="L1121" s="667"/>
      <c r="M1121" s="3517">
        <f t="shared" si="181"/>
        <v>1</v>
      </c>
      <c r="N1121" s="667"/>
      <c r="O1121" s="3517">
        <f t="shared" si="182"/>
        <v>1</v>
      </c>
      <c r="P1121" s="667"/>
      <c r="Q1121" s="3517">
        <f t="shared" si="183"/>
        <v>0</v>
      </c>
      <c r="R1121" s="3518">
        <f t="shared" si="184"/>
        <v>0</v>
      </c>
      <c r="S1121" s="955">
        <f t="shared" si="175"/>
        <v>0</v>
      </c>
    </row>
    <row r="1122" spans="1:19">
      <c r="A1122" s="3520"/>
      <c r="B1122" s="54"/>
      <c r="C1122" s="3517">
        <f t="shared" si="176"/>
        <v>1</v>
      </c>
      <c r="D1122" s="2806"/>
      <c r="E1122" s="3517">
        <f t="shared" si="177"/>
        <v>1</v>
      </c>
      <c r="F1122" s="667"/>
      <c r="G1122" s="3517">
        <f t="shared" si="178"/>
        <v>1</v>
      </c>
      <c r="H1122" s="667"/>
      <c r="I1122" s="3517">
        <f t="shared" si="179"/>
        <v>1</v>
      </c>
      <c r="J1122" s="667"/>
      <c r="K1122" s="3517">
        <f t="shared" si="180"/>
        <v>1</v>
      </c>
      <c r="L1122" s="667"/>
      <c r="M1122" s="3517">
        <f t="shared" si="181"/>
        <v>1</v>
      </c>
      <c r="N1122" s="667"/>
      <c r="O1122" s="3517">
        <f t="shared" si="182"/>
        <v>1</v>
      </c>
      <c r="P1122" s="667"/>
      <c r="Q1122" s="3517">
        <f t="shared" si="183"/>
        <v>0</v>
      </c>
      <c r="R1122" s="3518">
        <f t="shared" si="184"/>
        <v>0</v>
      </c>
      <c r="S1122" s="955">
        <f t="shared" si="175"/>
        <v>0</v>
      </c>
    </row>
    <row r="1123" spans="1:19">
      <c r="A1123" s="3520"/>
      <c r="B1123" s="54"/>
      <c r="C1123" s="3517">
        <f t="shared" si="176"/>
        <v>1</v>
      </c>
      <c r="D1123" s="2806"/>
      <c r="E1123" s="3517">
        <f t="shared" si="177"/>
        <v>1</v>
      </c>
      <c r="F1123" s="667"/>
      <c r="G1123" s="3517">
        <f t="shared" si="178"/>
        <v>1</v>
      </c>
      <c r="H1123" s="667"/>
      <c r="I1123" s="3517">
        <f t="shared" si="179"/>
        <v>1</v>
      </c>
      <c r="J1123" s="667"/>
      <c r="K1123" s="3517">
        <f t="shared" si="180"/>
        <v>1</v>
      </c>
      <c r="L1123" s="667"/>
      <c r="M1123" s="3517">
        <f t="shared" si="181"/>
        <v>1</v>
      </c>
      <c r="N1123" s="667"/>
      <c r="O1123" s="3517">
        <f t="shared" si="182"/>
        <v>1</v>
      </c>
      <c r="P1123" s="667"/>
      <c r="Q1123" s="3517">
        <f t="shared" si="183"/>
        <v>0</v>
      </c>
      <c r="R1123" s="3518">
        <f t="shared" si="184"/>
        <v>0</v>
      </c>
      <c r="S1123" s="955">
        <f t="shared" si="175"/>
        <v>0</v>
      </c>
    </row>
    <row r="1124" spans="1:19">
      <c r="A1124" s="3520"/>
      <c r="B1124" s="54"/>
      <c r="C1124" s="3517">
        <f t="shared" si="176"/>
        <v>1</v>
      </c>
      <c r="D1124" s="2806"/>
      <c r="E1124" s="3517">
        <f t="shared" si="177"/>
        <v>1</v>
      </c>
      <c r="F1124" s="667"/>
      <c r="G1124" s="3517">
        <f t="shared" si="178"/>
        <v>1</v>
      </c>
      <c r="H1124" s="667"/>
      <c r="I1124" s="3517">
        <f t="shared" si="179"/>
        <v>1</v>
      </c>
      <c r="J1124" s="667"/>
      <c r="K1124" s="3517">
        <f t="shared" si="180"/>
        <v>1</v>
      </c>
      <c r="L1124" s="667"/>
      <c r="M1124" s="3517">
        <f t="shared" si="181"/>
        <v>1</v>
      </c>
      <c r="N1124" s="667"/>
      <c r="O1124" s="3517">
        <f t="shared" si="182"/>
        <v>1</v>
      </c>
      <c r="P1124" s="667"/>
      <c r="Q1124" s="3517">
        <f t="shared" si="183"/>
        <v>0</v>
      </c>
      <c r="R1124" s="3518">
        <f t="shared" si="184"/>
        <v>0</v>
      </c>
      <c r="S1124" s="955">
        <f t="shared" si="175"/>
        <v>0</v>
      </c>
    </row>
    <row r="1125" spans="1:19">
      <c r="A1125" s="3520"/>
      <c r="B1125" s="54"/>
      <c r="C1125" s="3517">
        <f t="shared" si="176"/>
        <v>1</v>
      </c>
      <c r="D1125" s="2806"/>
      <c r="E1125" s="3517">
        <f t="shared" si="177"/>
        <v>1</v>
      </c>
      <c r="F1125" s="667"/>
      <c r="G1125" s="3517">
        <f t="shared" si="178"/>
        <v>1</v>
      </c>
      <c r="H1125" s="667"/>
      <c r="I1125" s="3517">
        <f t="shared" si="179"/>
        <v>1</v>
      </c>
      <c r="J1125" s="667"/>
      <c r="K1125" s="3517">
        <f t="shared" si="180"/>
        <v>1</v>
      </c>
      <c r="L1125" s="667"/>
      <c r="M1125" s="3517">
        <f t="shared" si="181"/>
        <v>1</v>
      </c>
      <c r="N1125" s="667"/>
      <c r="O1125" s="3517">
        <f t="shared" si="182"/>
        <v>1</v>
      </c>
      <c r="P1125" s="667"/>
      <c r="Q1125" s="3517">
        <f t="shared" si="183"/>
        <v>0</v>
      </c>
      <c r="R1125" s="3518">
        <f t="shared" si="184"/>
        <v>0</v>
      </c>
      <c r="S1125" s="955">
        <f t="shared" si="175"/>
        <v>0</v>
      </c>
    </row>
    <row r="1126" spans="1:19">
      <c r="A1126" s="3520"/>
      <c r="B1126" s="54"/>
      <c r="C1126" s="3517">
        <f t="shared" si="176"/>
        <v>1</v>
      </c>
      <c r="D1126" s="2806"/>
      <c r="E1126" s="3517">
        <f t="shared" si="177"/>
        <v>1</v>
      </c>
      <c r="F1126" s="667"/>
      <c r="G1126" s="3517">
        <f t="shared" si="178"/>
        <v>1</v>
      </c>
      <c r="H1126" s="667"/>
      <c r="I1126" s="3517">
        <f t="shared" si="179"/>
        <v>1</v>
      </c>
      <c r="J1126" s="667"/>
      <c r="K1126" s="3517">
        <f t="shared" si="180"/>
        <v>1</v>
      </c>
      <c r="L1126" s="667"/>
      <c r="M1126" s="3517">
        <f t="shared" si="181"/>
        <v>1</v>
      </c>
      <c r="N1126" s="667"/>
      <c r="O1126" s="3517">
        <f t="shared" si="182"/>
        <v>1</v>
      </c>
      <c r="P1126" s="667"/>
      <c r="Q1126" s="3517">
        <f t="shared" si="183"/>
        <v>0</v>
      </c>
      <c r="R1126" s="3518">
        <f t="shared" si="184"/>
        <v>0</v>
      </c>
      <c r="S1126" s="955">
        <f t="shared" si="175"/>
        <v>0</v>
      </c>
    </row>
    <row r="1127" spans="1:19">
      <c r="A1127" s="3520"/>
      <c r="B1127" s="54"/>
      <c r="C1127" s="3517">
        <f t="shared" si="176"/>
        <v>1</v>
      </c>
      <c r="D1127" s="2806"/>
      <c r="E1127" s="3517">
        <f t="shared" si="177"/>
        <v>1</v>
      </c>
      <c r="F1127" s="667"/>
      <c r="G1127" s="3517">
        <f t="shared" si="178"/>
        <v>1</v>
      </c>
      <c r="H1127" s="667"/>
      <c r="I1127" s="3517">
        <f t="shared" si="179"/>
        <v>1</v>
      </c>
      <c r="J1127" s="667"/>
      <c r="K1127" s="3517">
        <f t="shared" si="180"/>
        <v>1</v>
      </c>
      <c r="L1127" s="667"/>
      <c r="M1127" s="3517">
        <f t="shared" si="181"/>
        <v>1</v>
      </c>
      <c r="N1127" s="667"/>
      <c r="O1127" s="3517">
        <f t="shared" si="182"/>
        <v>1</v>
      </c>
      <c r="P1127" s="667"/>
      <c r="Q1127" s="3517">
        <f t="shared" si="183"/>
        <v>0</v>
      </c>
      <c r="R1127" s="3518">
        <f t="shared" si="184"/>
        <v>0</v>
      </c>
      <c r="S1127" s="955">
        <f t="shared" si="175"/>
        <v>0</v>
      </c>
    </row>
    <row r="1128" spans="1:19">
      <c r="A1128" s="3520"/>
      <c r="B1128" s="54"/>
      <c r="C1128" s="3517">
        <f t="shared" si="176"/>
        <v>1</v>
      </c>
      <c r="D1128" s="2806"/>
      <c r="E1128" s="3517">
        <f t="shared" si="177"/>
        <v>1</v>
      </c>
      <c r="F1128" s="667"/>
      <c r="G1128" s="3517">
        <f t="shared" si="178"/>
        <v>1</v>
      </c>
      <c r="H1128" s="667"/>
      <c r="I1128" s="3517">
        <f t="shared" si="179"/>
        <v>1</v>
      </c>
      <c r="J1128" s="667"/>
      <c r="K1128" s="3517">
        <f t="shared" si="180"/>
        <v>1</v>
      </c>
      <c r="L1128" s="667"/>
      <c r="M1128" s="3517">
        <f t="shared" si="181"/>
        <v>1</v>
      </c>
      <c r="N1128" s="667"/>
      <c r="O1128" s="3517">
        <f t="shared" si="182"/>
        <v>1</v>
      </c>
      <c r="P1128" s="667"/>
      <c r="Q1128" s="3517">
        <f t="shared" si="183"/>
        <v>0</v>
      </c>
      <c r="R1128" s="3518">
        <f t="shared" si="184"/>
        <v>0</v>
      </c>
      <c r="S1128" s="955">
        <f t="shared" si="175"/>
        <v>0</v>
      </c>
    </row>
    <row r="1129" spans="1:19">
      <c r="A1129" s="3520"/>
      <c r="B1129" s="54"/>
      <c r="C1129" s="3517">
        <f t="shared" si="176"/>
        <v>1</v>
      </c>
      <c r="D1129" s="2806"/>
      <c r="E1129" s="3517">
        <f t="shared" si="177"/>
        <v>1</v>
      </c>
      <c r="F1129" s="667"/>
      <c r="G1129" s="3517">
        <f t="shared" si="178"/>
        <v>1</v>
      </c>
      <c r="H1129" s="667"/>
      <c r="I1129" s="3517">
        <f t="shared" si="179"/>
        <v>1</v>
      </c>
      <c r="J1129" s="667"/>
      <c r="K1129" s="3517">
        <f t="shared" si="180"/>
        <v>1</v>
      </c>
      <c r="L1129" s="667"/>
      <c r="M1129" s="3517">
        <f t="shared" si="181"/>
        <v>1</v>
      </c>
      <c r="N1129" s="667"/>
      <c r="O1129" s="3517">
        <f t="shared" si="182"/>
        <v>1</v>
      </c>
      <c r="P1129" s="667"/>
      <c r="Q1129" s="3517">
        <f t="shared" si="183"/>
        <v>0</v>
      </c>
      <c r="R1129" s="3518">
        <f t="shared" si="184"/>
        <v>0</v>
      </c>
      <c r="S1129" s="955">
        <f t="shared" si="175"/>
        <v>0</v>
      </c>
    </row>
    <row r="1130" spans="1:19">
      <c r="A1130" s="3520"/>
      <c r="B1130" s="54"/>
      <c r="C1130" s="3517">
        <f t="shared" si="176"/>
        <v>1</v>
      </c>
      <c r="D1130" s="2806"/>
      <c r="E1130" s="3517">
        <f t="shared" si="177"/>
        <v>1</v>
      </c>
      <c r="F1130" s="667"/>
      <c r="G1130" s="3517">
        <f t="shared" si="178"/>
        <v>1</v>
      </c>
      <c r="H1130" s="667"/>
      <c r="I1130" s="3517">
        <f t="shared" si="179"/>
        <v>1</v>
      </c>
      <c r="J1130" s="667"/>
      <c r="K1130" s="3517">
        <f t="shared" si="180"/>
        <v>1</v>
      </c>
      <c r="L1130" s="667"/>
      <c r="M1130" s="3517">
        <f t="shared" si="181"/>
        <v>1</v>
      </c>
      <c r="N1130" s="667"/>
      <c r="O1130" s="3517">
        <f t="shared" si="182"/>
        <v>1</v>
      </c>
      <c r="P1130" s="667"/>
      <c r="Q1130" s="3517">
        <f t="shared" si="183"/>
        <v>0</v>
      </c>
      <c r="R1130" s="3518">
        <f t="shared" si="184"/>
        <v>0</v>
      </c>
      <c r="S1130" s="955">
        <f t="shared" si="175"/>
        <v>0</v>
      </c>
    </row>
    <row r="1131" spans="1:19">
      <c r="A1131" s="3520"/>
      <c r="B1131" s="54"/>
      <c r="C1131" s="3517">
        <f t="shared" si="176"/>
        <v>1</v>
      </c>
      <c r="D1131" s="2806"/>
      <c r="E1131" s="3517">
        <f t="shared" si="177"/>
        <v>1</v>
      </c>
      <c r="F1131" s="667"/>
      <c r="G1131" s="3517">
        <f t="shared" si="178"/>
        <v>1</v>
      </c>
      <c r="H1131" s="667"/>
      <c r="I1131" s="3517">
        <f t="shared" si="179"/>
        <v>1</v>
      </c>
      <c r="J1131" s="667"/>
      <c r="K1131" s="3517">
        <f t="shared" si="180"/>
        <v>1</v>
      </c>
      <c r="L1131" s="667"/>
      <c r="M1131" s="3517">
        <f t="shared" si="181"/>
        <v>1</v>
      </c>
      <c r="N1131" s="667"/>
      <c r="O1131" s="3517">
        <f t="shared" si="182"/>
        <v>1</v>
      </c>
      <c r="P1131" s="667"/>
      <c r="Q1131" s="3517">
        <f t="shared" si="183"/>
        <v>0</v>
      </c>
      <c r="R1131" s="3518">
        <f t="shared" si="184"/>
        <v>0</v>
      </c>
      <c r="S1131" s="955">
        <f t="shared" si="175"/>
        <v>0</v>
      </c>
    </row>
    <row r="1132" spans="1:19">
      <c r="A1132" s="3520"/>
      <c r="B1132" s="54"/>
      <c r="C1132" s="3517">
        <f t="shared" si="176"/>
        <v>1</v>
      </c>
      <c r="D1132" s="2806"/>
      <c r="E1132" s="3517">
        <f t="shared" si="177"/>
        <v>1</v>
      </c>
      <c r="F1132" s="667"/>
      <c r="G1132" s="3517">
        <f t="shared" si="178"/>
        <v>1</v>
      </c>
      <c r="H1132" s="667"/>
      <c r="I1132" s="3517">
        <f t="shared" si="179"/>
        <v>1</v>
      </c>
      <c r="J1132" s="667"/>
      <c r="K1132" s="3517">
        <f t="shared" si="180"/>
        <v>1</v>
      </c>
      <c r="L1132" s="667"/>
      <c r="M1132" s="3517">
        <f t="shared" si="181"/>
        <v>1</v>
      </c>
      <c r="N1132" s="667"/>
      <c r="O1132" s="3517">
        <f t="shared" si="182"/>
        <v>1</v>
      </c>
      <c r="P1132" s="667"/>
      <c r="Q1132" s="3517">
        <f t="shared" si="183"/>
        <v>0</v>
      </c>
      <c r="R1132" s="3518">
        <f t="shared" si="184"/>
        <v>0</v>
      </c>
      <c r="S1132" s="955">
        <f t="shared" si="175"/>
        <v>0</v>
      </c>
    </row>
    <row r="1133" spans="1:19">
      <c r="A1133" s="3520"/>
      <c r="B1133" s="54"/>
      <c r="C1133" s="3517">
        <f t="shared" si="176"/>
        <v>1</v>
      </c>
      <c r="D1133" s="2806"/>
      <c r="E1133" s="3517">
        <f t="shared" si="177"/>
        <v>1</v>
      </c>
      <c r="F1133" s="667"/>
      <c r="G1133" s="3517">
        <f t="shared" si="178"/>
        <v>1</v>
      </c>
      <c r="H1133" s="667"/>
      <c r="I1133" s="3517">
        <f t="shared" si="179"/>
        <v>1</v>
      </c>
      <c r="J1133" s="667"/>
      <c r="K1133" s="3517">
        <f t="shared" si="180"/>
        <v>1</v>
      </c>
      <c r="L1133" s="667"/>
      <c r="M1133" s="3517">
        <f t="shared" si="181"/>
        <v>1</v>
      </c>
      <c r="N1133" s="667"/>
      <c r="O1133" s="3517">
        <f t="shared" si="182"/>
        <v>1</v>
      </c>
      <c r="P1133" s="667"/>
      <c r="Q1133" s="3517">
        <f t="shared" si="183"/>
        <v>0</v>
      </c>
      <c r="R1133" s="3518">
        <f t="shared" si="184"/>
        <v>0</v>
      </c>
      <c r="S1133" s="955">
        <f t="shared" si="175"/>
        <v>0</v>
      </c>
    </row>
    <row r="1134" spans="1:19">
      <c r="A1134" s="3520"/>
      <c r="B1134" s="54"/>
      <c r="C1134" s="3517">
        <f t="shared" si="176"/>
        <v>1</v>
      </c>
      <c r="D1134" s="2806"/>
      <c r="E1134" s="3517">
        <f t="shared" si="177"/>
        <v>1</v>
      </c>
      <c r="F1134" s="667"/>
      <c r="G1134" s="3517">
        <f t="shared" si="178"/>
        <v>1</v>
      </c>
      <c r="H1134" s="667"/>
      <c r="I1134" s="3517">
        <f t="shared" si="179"/>
        <v>1</v>
      </c>
      <c r="J1134" s="667"/>
      <c r="K1134" s="3517">
        <f t="shared" si="180"/>
        <v>1</v>
      </c>
      <c r="L1134" s="667"/>
      <c r="M1134" s="3517">
        <f t="shared" si="181"/>
        <v>1</v>
      </c>
      <c r="N1134" s="667"/>
      <c r="O1134" s="3517">
        <f t="shared" si="182"/>
        <v>1</v>
      </c>
      <c r="P1134" s="667"/>
      <c r="Q1134" s="3517">
        <f t="shared" si="183"/>
        <v>0</v>
      </c>
      <c r="R1134" s="3518">
        <f t="shared" si="184"/>
        <v>0</v>
      </c>
      <c r="S1134" s="955">
        <f t="shared" si="175"/>
        <v>0</v>
      </c>
    </row>
    <row r="1135" spans="1:19">
      <c r="A1135" s="3520"/>
      <c r="B1135" s="54"/>
      <c r="C1135" s="3517">
        <f t="shared" si="176"/>
        <v>1</v>
      </c>
      <c r="D1135" s="2806"/>
      <c r="E1135" s="3517">
        <f t="shared" si="177"/>
        <v>1</v>
      </c>
      <c r="F1135" s="667"/>
      <c r="G1135" s="3517">
        <f t="shared" si="178"/>
        <v>1</v>
      </c>
      <c r="H1135" s="667"/>
      <c r="I1135" s="3517">
        <f t="shared" si="179"/>
        <v>1</v>
      </c>
      <c r="J1135" s="667"/>
      <c r="K1135" s="3517">
        <f t="shared" si="180"/>
        <v>1</v>
      </c>
      <c r="L1135" s="667"/>
      <c r="M1135" s="3517">
        <f t="shared" si="181"/>
        <v>1</v>
      </c>
      <c r="N1135" s="667"/>
      <c r="O1135" s="3517">
        <f t="shared" si="182"/>
        <v>1</v>
      </c>
      <c r="P1135" s="667"/>
      <c r="Q1135" s="3517">
        <f t="shared" si="183"/>
        <v>0</v>
      </c>
      <c r="R1135" s="3518">
        <f t="shared" si="184"/>
        <v>0</v>
      </c>
      <c r="S1135" s="955">
        <f t="shared" si="175"/>
        <v>0</v>
      </c>
    </row>
    <row r="1136" spans="1:19">
      <c r="A1136" s="3520"/>
      <c r="B1136" s="54"/>
      <c r="C1136" s="3517">
        <f t="shared" si="176"/>
        <v>1</v>
      </c>
      <c r="D1136" s="2806"/>
      <c r="E1136" s="3517">
        <f t="shared" si="177"/>
        <v>1</v>
      </c>
      <c r="F1136" s="667"/>
      <c r="G1136" s="3517">
        <f t="shared" si="178"/>
        <v>1</v>
      </c>
      <c r="H1136" s="667"/>
      <c r="I1136" s="3517">
        <f t="shared" si="179"/>
        <v>1</v>
      </c>
      <c r="J1136" s="667"/>
      <c r="K1136" s="3517">
        <f t="shared" si="180"/>
        <v>1</v>
      </c>
      <c r="L1136" s="667"/>
      <c r="M1136" s="3517">
        <f t="shared" si="181"/>
        <v>1</v>
      </c>
      <c r="N1136" s="667"/>
      <c r="O1136" s="3517">
        <f t="shared" si="182"/>
        <v>1</v>
      </c>
      <c r="P1136" s="667"/>
      <c r="Q1136" s="3517">
        <f t="shared" si="183"/>
        <v>0</v>
      </c>
      <c r="R1136" s="3518">
        <f t="shared" si="184"/>
        <v>0</v>
      </c>
      <c r="S1136" s="955">
        <f t="shared" si="175"/>
        <v>0</v>
      </c>
    </row>
    <row r="1137" spans="1:19">
      <c r="A1137" s="3520"/>
      <c r="B1137" s="54"/>
      <c r="C1137" s="3517">
        <f t="shared" si="176"/>
        <v>1</v>
      </c>
      <c r="D1137" s="2806"/>
      <c r="E1137" s="3517">
        <f t="shared" si="177"/>
        <v>1</v>
      </c>
      <c r="F1137" s="667"/>
      <c r="G1137" s="3517">
        <f t="shared" si="178"/>
        <v>1</v>
      </c>
      <c r="H1137" s="667"/>
      <c r="I1137" s="3517">
        <f t="shared" si="179"/>
        <v>1</v>
      </c>
      <c r="J1137" s="667"/>
      <c r="K1137" s="3517">
        <f t="shared" si="180"/>
        <v>1</v>
      </c>
      <c r="L1137" s="667"/>
      <c r="M1137" s="3517">
        <f t="shared" si="181"/>
        <v>1</v>
      </c>
      <c r="N1137" s="667"/>
      <c r="O1137" s="3517">
        <f t="shared" si="182"/>
        <v>1</v>
      </c>
      <c r="P1137" s="667"/>
      <c r="Q1137" s="3517">
        <f t="shared" si="183"/>
        <v>0</v>
      </c>
      <c r="R1137" s="3518">
        <f t="shared" si="184"/>
        <v>0</v>
      </c>
      <c r="S1137" s="955">
        <f t="shared" si="175"/>
        <v>0</v>
      </c>
    </row>
    <row r="1138" spans="1:19">
      <c r="A1138" s="3520"/>
      <c r="B1138" s="54"/>
      <c r="C1138" s="3517">
        <f t="shared" si="176"/>
        <v>1</v>
      </c>
      <c r="D1138" s="2806"/>
      <c r="E1138" s="3517">
        <f t="shared" si="177"/>
        <v>1</v>
      </c>
      <c r="F1138" s="667"/>
      <c r="G1138" s="3517">
        <f t="shared" si="178"/>
        <v>1</v>
      </c>
      <c r="H1138" s="667"/>
      <c r="I1138" s="3517">
        <f t="shared" si="179"/>
        <v>1</v>
      </c>
      <c r="J1138" s="667"/>
      <c r="K1138" s="3517">
        <f t="shared" si="180"/>
        <v>1</v>
      </c>
      <c r="L1138" s="667"/>
      <c r="M1138" s="3517">
        <f t="shared" si="181"/>
        <v>1</v>
      </c>
      <c r="N1138" s="667"/>
      <c r="O1138" s="3517">
        <f t="shared" si="182"/>
        <v>1</v>
      </c>
      <c r="P1138" s="667"/>
      <c r="Q1138" s="3517">
        <f t="shared" si="183"/>
        <v>0</v>
      </c>
      <c r="R1138" s="3518">
        <f t="shared" si="184"/>
        <v>0</v>
      </c>
      <c r="S1138" s="955">
        <f t="shared" si="175"/>
        <v>0</v>
      </c>
    </row>
    <row r="1139" spans="1:19">
      <c r="A1139" s="3520"/>
      <c r="B1139" s="54"/>
      <c r="C1139" s="3517">
        <f t="shared" si="176"/>
        <v>1</v>
      </c>
      <c r="D1139" s="2806"/>
      <c r="E1139" s="3517">
        <f t="shared" si="177"/>
        <v>1</v>
      </c>
      <c r="F1139" s="667"/>
      <c r="G1139" s="3517">
        <f t="shared" si="178"/>
        <v>1</v>
      </c>
      <c r="H1139" s="667"/>
      <c r="I1139" s="3517">
        <f t="shared" si="179"/>
        <v>1</v>
      </c>
      <c r="J1139" s="667"/>
      <c r="K1139" s="3517">
        <f t="shared" si="180"/>
        <v>1</v>
      </c>
      <c r="L1139" s="667"/>
      <c r="M1139" s="3517">
        <f t="shared" si="181"/>
        <v>1</v>
      </c>
      <c r="N1139" s="667"/>
      <c r="O1139" s="3517">
        <f t="shared" si="182"/>
        <v>1</v>
      </c>
      <c r="P1139" s="667"/>
      <c r="Q1139" s="3517">
        <f t="shared" si="183"/>
        <v>0</v>
      </c>
      <c r="R1139" s="3518">
        <f t="shared" si="184"/>
        <v>0</v>
      </c>
      <c r="S1139" s="955">
        <f t="shared" si="175"/>
        <v>0</v>
      </c>
    </row>
    <row r="1140" spans="1:19">
      <c r="A1140" s="3520"/>
      <c r="B1140" s="54"/>
      <c r="C1140" s="3517">
        <f t="shared" si="176"/>
        <v>1</v>
      </c>
      <c r="D1140" s="2806"/>
      <c r="E1140" s="3517">
        <f t="shared" si="177"/>
        <v>1</v>
      </c>
      <c r="F1140" s="667"/>
      <c r="G1140" s="3517">
        <f t="shared" si="178"/>
        <v>1</v>
      </c>
      <c r="H1140" s="667"/>
      <c r="I1140" s="3517">
        <f t="shared" si="179"/>
        <v>1</v>
      </c>
      <c r="J1140" s="667"/>
      <c r="K1140" s="3517">
        <f t="shared" si="180"/>
        <v>1</v>
      </c>
      <c r="L1140" s="667"/>
      <c r="M1140" s="3517">
        <f t="shared" si="181"/>
        <v>1</v>
      </c>
      <c r="N1140" s="667"/>
      <c r="O1140" s="3517">
        <f t="shared" si="182"/>
        <v>1</v>
      </c>
      <c r="P1140" s="667"/>
      <c r="Q1140" s="3517">
        <f t="shared" si="183"/>
        <v>0</v>
      </c>
      <c r="R1140" s="3518">
        <f t="shared" si="184"/>
        <v>0</v>
      </c>
      <c r="S1140" s="955">
        <f t="shared" si="175"/>
        <v>0</v>
      </c>
    </row>
    <row r="1141" spans="1:19">
      <c r="A1141" s="3520"/>
      <c r="B1141" s="54"/>
      <c r="C1141" s="3517">
        <f t="shared" si="176"/>
        <v>1</v>
      </c>
      <c r="D1141" s="2806"/>
      <c r="E1141" s="3517">
        <f t="shared" si="177"/>
        <v>1</v>
      </c>
      <c r="F1141" s="667"/>
      <c r="G1141" s="3517">
        <f t="shared" si="178"/>
        <v>1</v>
      </c>
      <c r="H1141" s="667"/>
      <c r="I1141" s="3517">
        <f t="shared" si="179"/>
        <v>1</v>
      </c>
      <c r="J1141" s="667"/>
      <c r="K1141" s="3517">
        <f t="shared" si="180"/>
        <v>1</v>
      </c>
      <c r="L1141" s="667"/>
      <c r="M1141" s="3517">
        <f t="shared" si="181"/>
        <v>1</v>
      </c>
      <c r="N1141" s="667"/>
      <c r="O1141" s="3517">
        <f t="shared" si="182"/>
        <v>1</v>
      </c>
      <c r="P1141" s="667"/>
      <c r="Q1141" s="3517">
        <f t="shared" si="183"/>
        <v>0</v>
      </c>
      <c r="R1141" s="3518">
        <f t="shared" si="184"/>
        <v>0</v>
      </c>
      <c r="S1141" s="955">
        <f t="shared" si="175"/>
        <v>0</v>
      </c>
    </row>
    <row r="1142" spans="1:19">
      <c r="A1142" s="3520"/>
      <c r="B1142" s="54"/>
      <c r="C1142" s="3517">
        <f t="shared" si="176"/>
        <v>1</v>
      </c>
      <c r="D1142" s="2806"/>
      <c r="E1142" s="3517">
        <f t="shared" si="177"/>
        <v>1</v>
      </c>
      <c r="F1142" s="667"/>
      <c r="G1142" s="3517">
        <f t="shared" si="178"/>
        <v>1</v>
      </c>
      <c r="H1142" s="667"/>
      <c r="I1142" s="3517">
        <f t="shared" si="179"/>
        <v>1</v>
      </c>
      <c r="J1142" s="667"/>
      <c r="K1142" s="3517">
        <f t="shared" si="180"/>
        <v>1</v>
      </c>
      <c r="L1142" s="667"/>
      <c r="M1142" s="3517">
        <f t="shared" si="181"/>
        <v>1</v>
      </c>
      <c r="N1142" s="667"/>
      <c r="O1142" s="3517">
        <f t="shared" si="182"/>
        <v>1</v>
      </c>
      <c r="P1142" s="667"/>
      <c r="Q1142" s="3517">
        <f t="shared" si="183"/>
        <v>0</v>
      </c>
      <c r="R1142" s="3518">
        <f t="shared" si="184"/>
        <v>0</v>
      </c>
      <c r="S1142" s="955">
        <f t="shared" si="175"/>
        <v>0</v>
      </c>
    </row>
    <row r="1143" spans="1:19">
      <c r="A1143" s="3520"/>
      <c r="B1143" s="54"/>
      <c r="C1143" s="3517">
        <f t="shared" si="176"/>
        <v>1</v>
      </c>
      <c r="D1143" s="2806"/>
      <c r="E1143" s="3517">
        <f t="shared" si="177"/>
        <v>1</v>
      </c>
      <c r="F1143" s="667"/>
      <c r="G1143" s="3517">
        <f t="shared" si="178"/>
        <v>1</v>
      </c>
      <c r="H1143" s="667"/>
      <c r="I1143" s="3517">
        <f t="shared" si="179"/>
        <v>1</v>
      </c>
      <c r="J1143" s="667"/>
      <c r="K1143" s="3517">
        <f t="shared" si="180"/>
        <v>1</v>
      </c>
      <c r="L1143" s="667"/>
      <c r="M1143" s="3517">
        <f t="shared" si="181"/>
        <v>1</v>
      </c>
      <c r="N1143" s="667"/>
      <c r="O1143" s="3517">
        <f t="shared" si="182"/>
        <v>1</v>
      </c>
      <c r="P1143" s="667"/>
      <c r="Q1143" s="3517">
        <f t="shared" si="183"/>
        <v>0</v>
      </c>
      <c r="R1143" s="3518">
        <f t="shared" si="184"/>
        <v>0</v>
      </c>
      <c r="S1143" s="955">
        <f t="shared" si="175"/>
        <v>0</v>
      </c>
    </row>
    <row r="1144" spans="1:19">
      <c r="A1144" s="3520"/>
      <c r="B1144" s="54"/>
      <c r="C1144" s="3517">
        <f t="shared" si="176"/>
        <v>1</v>
      </c>
      <c r="D1144" s="2806"/>
      <c r="E1144" s="3517">
        <f t="shared" si="177"/>
        <v>1</v>
      </c>
      <c r="F1144" s="667"/>
      <c r="G1144" s="3517">
        <f t="shared" si="178"/>
        <v>1</v>
      </c>
      <c r="H1144" s="667"/>
      <c r="I1144" s="3517">
        <f t="shared" si="179"/>
        <v>1</v>
      </c>
      <c r="J1144" s="667"/>
      <c r="K1144" s="3517">
        <f t="shared" si="180"/>
        <v>1</v>
      </c>
      <c r="L1144" s="667"/>
      <c r="M1144" s="3517">
        <f t="shared" si="181"/>
        <v>1</v>
      </c>
      <c r="N1144" s="667"/>
      <c r="O1144" s="3517">
        <f t="shared" si="182"/>
        <v>1</v>
      </c>
      <c r="P1144" s="667"/>
      <c r="Q1144" s="3517">
        <f t="shared" si="183"/>
        <v>0</v>
      </c>
      <c r="R1144" s="3518">
        <f t="shared" si="184"/>
        <v>0</v>
      </c>
      <c r="S1144" s="955">
        <f t="shared" si="175"/>
        <v>0</v>
      </c>
    </row>
    <row r="1145" spans="1:19">
      <c r="A1145" s="3520"/>
      <c r="B1145" s="54"/>
      <c r="C1145" s="3517">
        <f t="shared" si="176"/>
        <v>1</v>
      </c>
      <c r="D1145" s="2806"/>
      <c r="E1145" s="3517">
        <f t="shared" si="177"/>
        <v>1</v>
      </c>
      <c r="F1145" s="667"/>
      <c r="G1145" s="3517">
        <f t="shared" si="178"/>
        <v>1</v>
      </c>
      <c r="H1145" s="667"/>
      <c r="I1145" s="3517">
        <f t="shared" si="179"/>
        <v>1</v>
      </c>
      <c r="J1145" s="667"/>
      <c r="K1145" s="3517">
        <f t="shared" si="180"/>
        <v>1</v>
      </c>
      <c r="L1145" s="667"/>
      <c r="M1145" s="3517">
        <f t="shared" si="181"/>
        <v>1</v>
      </c>
      <c r="N1145" s="667"/>
      <c r="O1145" s="3517">
        <f t="shared" si="182"/>
        <v>1</v>
      </c>
      <c r="P1145" s="667"/>
      <c r="Q1145" s="3517">
        <f t="shared" si="183"/>
        <v>0</v>
      </c>
      <c r="R1145" s="3518">
        <f t="shared" si="184"/>
        <v>0</v>
      </c>
      <c r="S1145" s="955">
        <f t="shared" si="175"/>
        <v>0</v>
      </c>
    </row>
    <row r="1146" spans="1:19">
      <c r="A1146" s="3520"/>
      <c r="B1146" s="54"/>
      <c r="C1146" s="3517">
        <f t="shared" si="176"/>
        <v>1</v>
      </c>
      <c r="D1146" s="2806"/>
      <c r="E1146" s="3517">
        <f t="shared" si="177"/>
        <v>1</v>
      </c>
      <c r="F1146" s="667"/>
      <c r="G1146" s="3517">
        <f t="shared" si="178"/>
        <v>1</v>
      </c>
      <c r="H1146" s="667"/>
      <c r="I1146" s="3517">
        <f t="shared" si="179"/>
        <v>1</v>
      </c>
      <c r="J1146" s="667"/>
      <c r="K1146" s="3517">
        <f t="shared" si="180"/>
        <v>1</v>
      </c>
      <c r="L1146" s="667"/>
      <c r="M1146" s="3517">
        <f t="shared" si="181"/>
        <v>1</v>
      </c>
      <c r="N1146" s="667"/>
      <c r="O1146" s="3517">
        <f t="shared" si="182"/>
        <v>1</v>
      </c>
      <c r="P1146" s="667"/>
      <c r="Q1146" s="3517">
        <f t="shared" si="183"/>
        <v>0</v>
      </c>
      <c r="R1146" s="3518">
        <f t="shared" si="184"/>
        <v>0</v>
      </c>
      <c r="S1146" s="955">
        <f t="shared" si="175"/>
        <v>0</v>
      </c>
    </row>
    <row r="1147" spans="1:19">
      <c r="A1147" s="3520"/>
      <c r="B1147" s="54"/>
      <c r="C1147" s="3517">
        <f t="shared" si="176"/>
        <v>1</v>
      </c>
      <c r="D1147" s="2806"/>
      <c r="E1147" s="3517">
        <f t="shared" si="177"/>
        <v>1</v>
      </c>
      <c r="F1147" s="667"/>
      <c r="G1147" s="3517">
        <f t="shared" si="178"/>
        <v>1</v>
      </c>
      <c r="H1147" s="667"/>
      <c r="I1147" s="3517">
        <f t="shared" si="179"/>
        <v>1</v>
      </c>
      <c r="J1147" s="667"/>
      <c r="K1147" s="3517">
        <f t="shared" si="180"/>
        <v>1</v>
      </c>
      <c r="L1147" s="667"/>
      <c r="M1147" s="3517">
        <f t="shared" si="181"/>
        <v>1</v>
      </c>
      <c r="N1147" s="667"/>
      <c r="O1147" s="3517">
        <f t="shared" si="182"/>
        <v>1</v>
      </c>
      <c r="P1147" s="667"/>
      <c r="Q1147" s="3517">
        <f t="shared" si="183"/>
        <v>0</v>
      </c>
      <c r="R1147" s="3518">
        <f t="shared" si="184"/>
        <v>0</v>
      </c>
      <c r="S1147" s="955">
        <f t="shared" si="175"/>
        <v>0</v>
      </c>
    </row>
    <row r="1148" spans="1:19">
      <c r="A1148" s="3520"/>
      <c r="B1148" s="54"/>
      <c r="C1148" s="3517">
        <f t="shared" si="176"/>
        <v>1</v>
      </c>
      <c r="D1148" s="2806"/>
      <c r="E1148" s="3517">
        <f t="shared" si="177"/>
        <v>1</v>
      </c>
      <c r="F1148" s="667"/>
      <c r="G1148" s="3517">
        <f t="shared" si="178"/>
        <v>1</v>
      </c>
      <c r="H1148" s="667"/>
      <c r="I1148" s="3517">
        <f t="shared" si="179"/>
        <v>1</v>
      </c>
      <c r="J1148" s="667"/>
      <c r="K1148" s="3517">
        <f t="shared" si="180"/>
        <v>1</v>
      </c>
      <c r="L1148" s="667"/>
      <c r="M1148" s="3517">
        <f t="shared" si="181"/>
        <v>1</v>
      </c>
      <c r="N1148" s="667"/>
      <c r="O1148" s="3517">
        <f t="shared" si="182"/>
        <v>1</v>
      </c>
      <c r="P1148" s="667"/>
      <c r="Q1148" s="3517">
        <f t="shared" si="183"/>
        <v>0</v>
      </c>
      <c r="R1148" s="3518">
        <f t="shared" si="184"/>
        <v>0</v>
      </c>
      <c r="S1148" s="955">
        <f t="shared" si="175"/>
        <v>0</v>
      </c>
    </row>
    <row r="1149" spans="1:19">
      <c r="A1149" s="3520"/>
      <c r="B1149" s="54"/>
      <c r="C1149" s="3517">
        <f t="shared" si="176"/>
        <v>1</v>
      </c>
      <c r="D1149" s="2806"/>
      <c r="E1149" s="3517">
        <f t="shared" si="177"/>
        <v>1</v>
      </c>
      <c r="F1149" s="667"/>
      <c r="G1149" s="3517">
        <f t="shared" si="178"/>
        <v>1</v>
      </c>
      <c r="H1149" s="667"/>
      <c r="I1149" s="3517">
        <f t="shared" si="179"/>
        <v>1</v>
      </c>
      <c r="J1149" s="667"/>
      <c r="K1149" s="3517">
        <f t="shared" si="180"/>
        <v>1</v>
      </c>
      <c r="L1149" s="667"/>
      <c r="M1149" s="3517">
        <f t="shared" si="181"/>
        <v>1</v>
      </c>
      <c r="N1149" s="667"/>
      <c r="O1149" s="3517">
        <f t="shared" si="182"/>
        <v>1</v>
      </c>
      <c r="P1149" s="667"/>
      <c r="Q1149" s="3517">
        <f t="shared" si="183"/>
        <v>0</v>
      </c>
      <c r="R1149" s="3518">
        <f t="shared" si="184"/>
        <v>0</v>
      </c>
      <c r="S1149" s="955">
        <f t="shared" si="175"/>
        <v>0</v>
      </c>
    </row>
    <row r="1150" spans="1:19">
      <c r="A1150" s="3520"/>
      <c r="B1150" s="54"/>
      <c r="C1150" s="3517">
        <f t="shared" si="176"/>
        <v>1</v>
      </c>
      <c r="D1150" s="2806"/>
      <c r="E1150" s="3517">
        <f t="shared" si="177"/>
        <v>1</v>
      </c>
      <c r="F1150" s="667"/>
      <c r="G1150" s="3517">
        <f t="shared" si="178"/>
        <v>1</v>
      </c>
      <c r="H1150" s="667"/>
      <c r="I1150" s="3517">
        <f t="shared" si="179"/>
        <v>1</v>
      </c>
      <c r="J1150" s="667"/>
      <c r="K1150" s="3517">
        <f t="shared" si="180"/>
        <v>1</v>
      </c>
      <c r="L1150" s="667"/>
      <c r="M1150" s="3517">
        <f t="shared" si="181"/>
        <v>1</v>
      </c>
      <c r="N1150" s="667"/>
      <c r="O1150" s="3517">
        <f t="shared" si="182"/>
        <v>1</v>
      </c>
      <c r="P1150" s="667"/>
      <c r="Q1150" s="3517">
        <f t="shared" si="183"/>
        <v>0</v>
      </c>
      <c r="R1150" s="3518">
        <f t="shared" si="184"/>
        <v>0</v>
      </c>
      <c r="S1150" s="955">
        <f t="shared" si="175"/>
        <v>0</v>
      </c>
    </row>
    <row r="1151" spans="1:19">
      <c r="A1151" s="3520"/>
      <c r="B1151" s="54"/>
      <c r="C1151" s="3517">
        <f t="shared" si="176"/>
        <v>1</v>
      </c>
      <c r="D1151" s="2806"/>
      <c r="E1151" s="3517">
        <f t="shared" si="177"/>
        <v>1</v>
      </c>
      <c r="F1151" s="667"/>
      <c r="G1151" s="3517">
        <f t="shared" si="178"/>
        <v>1</v>
      </c>
      <c r="H1151" s="667"/>
      <c r="I1151" s="3517">
        <f t="shared" si="179"/>
        <v>1</v>
      </c>
      <c r="J1151" s="667"/>
      <c r="K1151" s="3517">
        <f t="shared" si="180"/>
        <v>1</v>
      </c>
      <c r="L1151" s="667"/>
      <c r="M1151" s="3517">
        <f t="shared" si="181"/>
        <v>1</v>
      </c>
      <c r="N1151" s="667"/>
      <c r="O1151" s="3517">
        <f t="shared" si="182"/>
        <v>1</v>
      </c>
      <c r="P1151" s="667"/>
      <c r="Q1151" s="3517">
        <f t="shared" si="183"/>
        <v>0</v>
      </c>
      <c r="R1151" s="3518">
        <f t="shared" si="184"/>
        <v>0</v>
      </c>
      <c r="S1151" s="955">
        <f t="shared" si="175"/>
        <v>0</v>
      </c>
    </row>
    <row r="1152" spans="1:19">
      <c r="A1152" s="3520"/>
      <c r="B1152" s="54"/>
      <c r="C1152" s="3517">
        <f t="shared" si="176"/>
        <v>1</v>
      </c>
      <c r="D1152" s="2806"/>
      <c r="E1152" s="3517">
        <f t="shared" si="177"/>
        <v>1</v>
      </c>
      <c r="F1152" s="667"/>
      <c r="G1152" s="3517">
        <f t="shared" si="178"/>
        <v>1</v>
      </c>
      <c r="H1152" s="667"/>
      <c r="I1152" s="3517">
        <f t="shared" si="179"/>
        <v>1</v>
      </c>
      <c r="J1152" s="667"/>
      <c r="K1152" s="3517">
        <f t="shared" si="180"/>
        <v>1</v>
      </c>
      <c r="L1152" s="667"/>
      <c r="M1152" s="3517">
        <f t="shared" si="181"/>
        <v>1</v>
      </c>
      <c r="N1152" s="667"/>
      <c r="O1152" s="3517">
        <f t="shared" si="182"/>
        <v>1</v>
      </c>
      <c r="P1152" s="667"/>
      <c r="Q1152" s="3517">
        <f t="shared" si="183"/>
        <v>0</v>
      </c>
      <c r="R1152" s="3518">
        <f t="shared" si="184"/>
        <v>0</v>
      </c>
      <c r="S1152" s="955">
        <f t="shared" si="175"/>
        <v>0</v>
      </c>
    </row>
    <row r="1153" spans="1:19">
      <c r="A1153" s="3520"/>
      <c r="B1153" s="54"/>
      <c r="C1153" s="3517">
        <f t="shared" si="176"/>
        <v>1</v>
      </c>
      <c r="D1153" s="2806"/>
      <c r="E1153" s="3517">
        <f t="shared" si="177"/>
        <v>1</v>
      </c>
      <c r="F1153" s="667"/>
      <c r="G1153" s="3517">
        <f t="shared" si="178"/>
        <v>1</v>
      </c>
      <c r="H1153" s="667"/>
      <c r="I1153" s="3517">
        <f t="shared" si="179"/>
        <v>1</v>
      </c>
      <c r="J1153" s="667"/>
      <c r="K1153" s="3517">
        <f t="shared" si="180"/>
        <v>1</v>
      </c>
      <c r="L1153" s="667"/>
      <c r="M1153" s="3517">
        <f t="shared" si="181"/>
        <v>1</v>
      </c>
      <c r="N1153" s="667"/>
      <c r="O1153" s="3517">
        <f t="shared" si="182"/>
        <v>1</v>
      </c>
      <c r="P1153" s="667"/>
      <c r="Q1153" s="3517">
        <f t="shared" si="183"/>
        <v>0</v>
      </c>
      <c r="R1153" s="3518">
        <f t="shared" si="184"/>
        <v>0</v>
      </c>
      <c r="S1153" s="955">
        <f t="shared" si="175"/>
        <v>0</v>
      </c>
    </row>
    <row r="1154" spans="1:19">
      <c r="A1154" s="3520"/>
      <c r="B1154" s="54"/>
      <c r="C1154" s="3517">
        <f t="shared" si="176"/>
        <v>1</v>
      </c>
      <c r="D1154" s="2806"/>
      <c r="E1154" s="3517">
        <f t="shared" si="177"/>
        <v>1</v>
      </c>
      <c r="F1154" s="667"/>
      <c r="G1154" s="3517">
        <f t="shared" si="178"/>
        <v>1</v>
      </c>
      <c r="H1154" s="667"/>
      <c r="I1154" s="3517">
        <f t="shared" si="179"/>
        <v>1</v>
      </c>
      <c r="J1154" s="667"/>
      <c r="K1154" s="3517">
        <f t="shared" si="180"/>
        <v>1</v>
      </c>
      <c r="L1154" s="667"/>
      <c r="M1154" s="3517">
        <f t="shared" si="181"/>
        <v>1</v>
      </c>
      <c r="N1154" s="667"/>
      <c r="O1154" s="3517">
        <f t="shared" si="182"/>
        <v>1</v>
      </c>
      <c r="P1154" s="667"/>
      <c r="Q1154" s="3517">
        <f t="shared" si="183"/>
        <v>0</v>
      </c>
      <c r="R1154" s="3518">
        <f t="shared" si="184"/>
        <v>0</v>
      </c>
      <c r="S1154" s="955">
        <f t="shared" si="175"/>
        <v>0</v>
      </c>
    </row>
    <row r="1155" spans="1:19">
      <c r="A1155" s="3520"/>
      <c r="B1155" s="54"/>
      <c r="C1155" s="3517">
        <f t="shared" si="176"/>
        <v>1</v>
      </c>
      <c r="D1155" s="2806"/>
      <c r="E1155" s="3517">
        <f t="shared" si="177"/>
        <v>1</v>
      </c>
      <c r="F1155" s="667"/>
      <c r="G1155" s="3517">
        <f t="shared" si="178"/>
        <v>1</v>
      </c>
      <c r="H1155" s="667"/>
      <c r="I1155" s="3517">
        <f t="shared" si="179"/>
        <v>1</v>
      </c>
      <c r="J1155" s="667"/>
      <c r="K1155" s="3517">
        <f t="shared" si="180"/>
        <v>1</v>
      </c>
      <c r="L1155" s="667"/>
      <c r="M1155" s="3517">
        <f t="shared" si="181"/>
        <v>1</v>
      </c>
      <c r="N1155" s="667"/>
      <c r="O1155" s="3517">
        <f t="shared" si="182"/>
        <v>1</v>
      </c>
      <c r="P1155" s="667"/>
      <c r="Q1155" s="3517">
        <f t="shared" si="183"/>
        <v>0</v>
      </c>
      <c r="R1155" s="3518">
        <f t="shared" si="184"/>
        <v>0</v>
      </c>
      <c r="S1155" s="955">
        <f t="shared" si="175"/>
        <v>0</v>
      </c>
    </row>
    <row r="1156" spans="1:19">
      <c r="A1156" s="3520"/>
      <c r="B1156" s="54"/>
      <c r="C1156" s="3517">
        <f t="shared" si="176"/>
        <v>1</v>
      </c>
      <c r="D1156" s="2806"/>
      <c r="E1156" s="3517">
        <f t="shared" si="177"/>
        <v>1</v>
      </c>
      <c r="F1156" s="667"/>
      <c r="G1156" s="3517">
        <f t="shared" si="178"/>
        <v>1</v>
      </c>
      <c r="H1156" s="667"/>
      <c r="I1156" s="3517">
        <f t="shared" si="179"/>
        <v>1</v>
      </c>
      <c r="J1156" s="667"/>
      <c r="K1156" s="3517">
        <f t="shared" si="180"/>
        <v>1</v>
      </c>
      <c r="L1156" s="667"/>
      <c r="M1156" s="3517">
        <f t="shared" si="181"/>
        <v>1</v>
      </c>
      <c r="N1156" s="667"/>
      <c r="O1156" s="3517">
        <f t="shared" si="182"/>
        <v>1</v>
      </c>
      <c r="P1156" s="667"/>
      <c r="Q1156" s="3517">
        <f t="shared" si="183"/>
        <v>0</v>
      </c>
      <c r="R1156" s="3518">
        <f t="shared" si="184"/>
        <v>0</v>
      </c>
      <c r="S1156" s="955">
        <f t="shared" si="175"/>
        <v>0</v>
      </c>
    </row>
    <row r="1157" spans="1:19">
      <c r="A1157" s="3520"/>
      <c r="B1157" s="54"/>
      <c r="C1157" s="3517">
        <f t="shared" si="176"/>
        <v>1</v>
      </c>
      <c r="D1157" s="2806"/>
      <c r="E1157" s="3517">
        <f t="shared" si="177"/>
        <v>1</v>
      </c>
      <c r="F1157" s="667"/>
      <c r="G1157" s="3517">
        <f t="shared" si="178"/>
        <v>1</v>
      </c>
      <c r="H1157" s="667"/>
      <c r="I1157" s="3517">
        <f t="shared" si="179"/>
        <v>1</v>
      </c>
      <c r="J1157" s="667"/>
      <c r="K1157" s="3517">
        <f t="shared" si="180"/>
        <v>1</v>
      </c>
      <c r="L1157" s="667"/>
      <c r="M1157" s="3517">
        <f t="shared" si="181"/>
        <v>1</v>
      </c>
      <c r="N1157" s="667"/>
      <c r="O1157" s="3517">
        <f t="shared" si="182"/>
        <v>1</v>
      </c>
      <c r="P1157" s="667"/>
      <c r="Q1157" s="3517">
        <f t="shared" si="183"/>
        <v>0</v>
      </c>
      <c r="R1157" s="3518">
        <f t="shared" si="184"/>
        <v>0</v>
      </c>
      <c r="S1157" s="955">
        <f t="shared" si="175"/>
        <v>0</v>
      </c>
    </row>
    <row r="1158" spans="1:19">
      <c r="A1158" s="3520"/>
      <c r="B1158" s="54"/>
      <c r="C1158" s="3517">
        <f t="shared" si="176"/>
        <v>1</v>
      </c>
      <c r="D1158" s="2806"/>
      <c r="E1158" s="3517">
        <f t="shared" si="177"/>
        <v>1</v>
      </c>
      <c r="F1158" s="667"/>
      <c r="G1158" s="3517">
        <f t="shared" si="178"/>
        <v>1</v>
      </c>
      <c r="H1158" s="667"/>
      <c r="I1158" s="3517">
        <f t="shared" si="179"/>
        <v>1</v>
      </c>
      <c r="J1158" s="667"/>
      <c r="K1158" s="3517">
        <f t="shared" si="180"/>
        <v>1</v>
      </c>
      <c r="L1158" s="667"/>
      <c r="M1158" s="3517">
        <f t="shared" si="181"/>
        <v>1</v>
      </c>
      <c r="N1158" s="667"/>
      <c r="O1158" s="3517">
        <f t="shared" si="182"/>
        <v>1</v>
      </c>
      <c r="P1158" s="667"/>
      <c r="Q1158" s="3517">
        <f t="shared" si="183"/>
        <v>0</v>
      </c>
      <c r="R1158" s="3518">
        <f t="shared" si="184"/>
        <v>0</v>
      </c>
      <c r="S1158" s="955">
        <f t="shared" si="175"/>
        <v>0</v>
      </c>
    </row>
    <row r="1159" spans="1:19">
      <c r="A1159" s="3520"/>
      <c r="B1159" s="54"/>
      <c r="C1159" s="3517">
        <f t="shared" si="176"/>
        <v>1</v>
      </c>
      <c r="D1159" s="2806"/>
      <c r="E1159" s="3517">
        <f t="shared" si="177"/>
        <v>1</v>
      </c>
      <c r="F1159" s="667"/>
      <c r="G1159" s="3517">
        <f t="shared" si="178"/>
        <v>1</v>
      </c>
      <c r="H1159" s="667"/>
      <c r="I1159" s="3517">
        <f t="shared" si="179"/>
        <v>1</v>
      </c>
      <c r="J1159" s="667"/>
      <c r="K1159" s="3517">
        <f t="shared" si="180"/>
        <v>1</v>
      </c>
      <c r="L1159" s="667"/>
      <c r="M1159" s="3517">
        <f t="shared" si="181"/>
        <v>1</v>
      </c>
      <c r="N1159" s="667"/>
      <c r="O1159" s="3517">
        <f t="shared" si="182"/>
        <v>1</v>
      </c>
      <c r="P1159" s="667"/>
      <c r="Q1159" s="3517">
        <f t="shared" si="183"/>
        <v>0</v>
      </c>
      <c r="R1159" s="3518">
        <f t="shared" si="184"/>
        <v>0</v>
      </c>
      <c r="S1159" s="955">
        <f t="shared" si="175"/>
        <v>0</v>
      </c>
    </row>
    <row r="1160" spans="1:19">
      <c r="A1160" s="3520"/>
      <c r="B1160" s="54"/>
      <c r="C1160" s="3517">
        <f t="shared" si="176"/>
        <v>1</v>
      </c>
      <c r="D1160" s="2806"/>
      <c r="E1160" s="3517">
        <f t="shared" si="177"/>
        <v>1</v>
      </c>
      <c r="F1160" s="667"/>
      <c r="G1160" s="3517">
        <f t="shared" si="178"/>
        <v>1</v>
      </c>
      <c r="H1160" s="667"/>
      <c r="I1160" s="3517">
        <f t="shared" si="179"/>
        <v>1</v>
      </c>
      <c r="J1160" s="667"/>
      <c r="K1160" s="3517">
        <f t="shared" si="180"/>
        <v>1</v>
      </c>
      <c r="L1160" s="667"/>
      <c r="M1160" s="3517">
        <f t="shared" si="181"/>
        <v>1</v>
      </c>
      <c r="N1160" s="667"/>
      <c r="O1160" s="3517">
        <f t="shared" si="182"/>
        <v>1</v>
      </c>
      <c r="P1160" s="667"/>
      <c r="Q1160" s="3517">
        <f t="shared" si="183"/>
        <v>0</v>
      </c>
      <c r="R1160" s="3518">
        <f t="shared" si="184"/>
        <v>0</v>
      </c>
      <c r="S1160" s="955">
        <f t="shared" si="175"/>
        <v>0</v>
      </c>
    </row>
    <row r="1161" spans="1:19">
      <c r="A1161" s="3520"/>
      <c r="B1161" s="54"/>
      <c r="C1161" s="3517">
        <f t="shared" si="176"/>
        <v>1</v>
      </c>
      <c r="D1161" s="2806"/>
      <c r="E1161" s="3517">
        <f t="shared" si="177"/>
        <v>1</v>
      </c>
      <c r="F1161" s="667"/>
      <c r="G1161" s="3517">
        <f t="shared" si="178"/>
        <v>1</v>
      </c>
      <c r="H1161" s="667"/>
      <c r="I1161" s="3517">
        <f t="shared" si="179"/>
        <v>1</v>
      </c>
      <c r="J1161" s="667"/>
      <c r="K1161" s="3517">
        <f t="shared" si="180"/>
        <v>1</v>
      </c>
      <c r="L1161" s="667"/>
      <c r="M1161" s="3517">
        <f t="shared" si="181"/>
        <v>1</v>
      </c>
      <c r="N1161" s="667"/>
      <c r="O1161" s="3517">
        <f t="shared" si="182"/>
        <v>1</v>
      </c>
      <c r="P1161" s="667"/>
      <c r="Q1161" s="3517">
        <f t="shared" si="183"/>
        <v>0</v>
      </c>
      <c r="R1161" s="3518">
        <f t="shared" si="184"/>
        <v>0</v>
      </c>
      <c r="S1161" s="955">
        <f t="shared" si="175"/>
        <v>0</v>
      </c>
    </row>
    <row r="1162" spans="1:19">
      <c r="A1162" s="3520"/>
      <c r="B1162" s="54"/>
      <c r="C1162" s="3517">
        <f t="shared" si="176"/>
        <v>1</v>
      </c>
      <c r="D1162" s="2806"/>
      <c r="E1162" s="3517">
        <f t="shared" si="177"/>
        <v>1</v>
      </c>
      <c r="F1162" s="667"/>
      <c r="G1162" s="3517">
        <f t="shared" si="178"/>
        <v>1</v>
      </c>
      <c r="H1162" s="667"/>
      <c r="I1162" s="3517">
        <f t="shared" si="179"/>
        <v>1</v>
      </c>
      <c r="J1162" s="667"/>
      <c r="K1162" s="3517">
        <f t="shared" si="180"/>
        <v>1</v>
      </c>
      <c r="L1162" s="667"/>
      <c r="M1162" s="3517">
        <f t="shared" si="181"/>
        <v>1</v>
      </c>
      <c r="N1162" s="667"/>
      <c r="O1162" s="3517">
        <f t="shared" si="182"/>
        <v>1</v>
      </c>
      <c r="P1162" s="667"/>
      <c r="Q1162" s="3517">
        <f t="shared" si="183"/>
        <v>0</v>
      </c>
      <c r="R1162" s="3518">
        <f t="shared" si="184"/>
        <v>0</v>
      </c>
      <c r="S1162" s="955">
        <f t="shared" si="175"/>
        <v>0</v>
      </c>
    </row>
    <row r="1163" spans="1:19">
      <c r="A1163" s="3520"/>
      <c r="B1163" s="54"/>
      <c r="C1163" s="3517">
        <f t="shared" si="176"/>
        <v>1</v>
      </c>
      <c r="D1163" s="2806"/>
      <c r="E1163" s="3517">
        <f t="shared" si="177"/>
        <v>1</v>
      </c>
      <c r="F1163" s="667"/>
      <c r="G1163" s="3517">
        <f t="shared" si="178"/>
        <v>1</v>
      </c>
      <c r="H1163" s="667"/>
      <c r="I1163" s="3517">
        <f t="shared" si="179"/>
        <v>1</v>
      </c>
      <c r="J1163" s="667"/>
      <c r="K1163" s="3517">
        <f t="shared" si="180"/>
        <v>1</v>
      </c>
      <c r="L1163" s="667"/>
      <c r="M1163" s="3517">
        <f t="shared" si="181"/>
        <v>1</v>
      </c>
      <c r="N1163" s="667"/>
      <c r="O1163" s="3517">
        <f t="shared" si="182"/>
        <v>1</v>
      </c>
      <c r="P1163" s="667"/>
      <c r="Q1163" s="3517">
        <f t="shared" si="183"/>
        <v>0</v>
      </c>
      <c r="R1163" s="3518">
        <f t="shared" si="184"/>
        <v>0</v>
      </c>
      <c r="S1163" s="955">
        <f t="shared" si="175"/>
        <v>0</v>
      </c>
    </row>
    <row r="1164" spans="1:19">
      <c r="A1164" s="3520"/>
      <c r="B1164" s="54"/>
      <c r="C1164" s="3517">
        <f t="shared" si="176"/>
        <v>1</v>
      </c>
      <c r="D1164" s="2806"/>
      <c r="E1164" s="3517">
        <f t="shared" si="177"/>
        <v>1</v>
      </c>
      <c r="F1164" s="667"/>
      <c r="G1164" s="3517">
        <f t="shared" si="178"/>
        <v>1</v>
      </c>
      <c r="H1164" s="667"/>
      <c r="I1164" s="3517">
        <f t="shared" si="179"/>
        <v>1</v>
      </c>
      <c r="J1164" s="667"/>
      <c r="K1164" s="3517">
        <f t="shared" si="180"/>
        <v>1</v>
      </c>
      <c r="L1164" s="667"/>
      <c r="M1164" s="3517">
        <f t="shared" si="181"/>
        <v>1</v>
      </c>
      <c r="N1164" s="667"/>
      <c r="O1164" s="3517">
        <f t="shared" si="182"/>
        <v>1</v>
      </c>
      <c r="P1164" s="667"/>
      <c r="Q1164" s="3517">
        <f t="shared" si="183"/>
        <v>0</v>
      </c>
      <c r="R1164" s="3518">
        <f t="shared" si="184"/>
        <v>0</v>
      </c>
      <c r="S1164" s="955">
        <f t="shared" si="175"/>
        <v>0</v>
      </c>
    </row>
    <row r="1165" spans="1:19">
      <c r="A1165" s="3520"/>
      <c r="B1165" s="54"/>
      <c r="C1165" s="3517">
        <f t="shared" si="176"/>
        <v>1</v>
      </c>
      <c r="D1165" s="2806"/>
      <c r="E1165" s="3517">
        <f t="shared" si="177"/>
        <v>1</v>
      </c>
      <c r="F1165" s="667"/>
      <c r="G1165" s="3517">
        <f t="shared" si="178"/>
        <v>1</v>
      </c>
      <c r="H1165" s="667"/>
      <c r="I1165" s="3517">
        <f t="shared" si="179"/>
        <v>1</v>
      </c>
      <c r="J1165" s="667"/>
      <c r="K1165" s="3517">
        <f t="shared" si="180"/>
        <v>1</v>
      </c>
      <c r="L1165" s="667"/>
      <c r="M1165" s="3517">
        <f t="shared" si="181"/>
        <v>1</v>
      </c>
      <c r="N1165" s="667"/>
      <c r="O1165" s="3517">
        <f t="shared" si="182"/>
        <v>1</v>
      </c>
      <c r="P1165" s="667"/>
      <c r="Q1165" s="3517">
        <f t="shared" si="183"/>
        <v>0</v>
      </c>
      <c r="R1165" s="3518">
        <f t="shared" si="184"/>
        <v>0</v>
      </c>
      <c r="S1165" s="955">
        <f t="shared" si="175"/>
        <v>0</v>
      </c>
    </row>
    <row r="1166" spans="1:19">
      <c r="A1166" s="3520"/>
      <c r="B1166" s="54"/>
      <c r="C1166" s="3517">
        <f t="shared" si="176"/>
        <v>1</v>
      </c>
      <c r="D1166" s="2806"/>
      <c r="E1166" s="3517">
        <f t="shared" si="177"/>
        <v>1</v>
      </c>
      <c r="F1166" s="667"/>
      <c r="G1166" s="3517">
        <f t="shared" si="178"/>
        <v>1</v>
      </c>
      <c r="H1166" s="667"/>
      <c r="I1166" s="3517">
        <f t="shared" si="179"/>
        <v>1</v>
      </c>
      <c r="J1166" s="667"/>
      <c r="K1166" s="3517">
        <f t="shared" si="180"/>
        <v>1</v>
      </c>
      <c r="L1166" s="667"/>
      <c r="M1166" s="3517">
        <f t="shared" si="181"/>
        <v>1</v>
      </c>
      <c r="N1166" s="667"/>
      <c r="O1166" s="3517">
        <f t="shared" si="182"/>
        <v>1</v>
      </c>
      <c r="P1166" s="667"/>
      <c r="Q1166" s="3517">
        <f t="shared" si="183"/>
        <v>0</v>
      </c>
      <c r="R1166" s="3518">
        <f t="shared" si="184"/>
        <v>0</v>
      </c>
      <c r="S1166" s="955">
        <f t="shared" si="175"/>
        <v>0</v>
      </c>
    </row>
    <row r="1167" spans="1:19">
      <c r="A1167" s="3520"/>
      <c r="B1167" s="54"/>
      <c r="C1167" s="3517">
        <f t="shared" si="176"/>
        <v>1</v>
      </c>
      <c r="D1167" s="2806"/>
      <c r="E1167" s="3517">
        <f t="shared" si="177"/>
        <v>1</v>
      </c>
      <c r="F1167" s="667"/>
      <c r="G1167" s="3517">
        <f t="shared" si="178"/>
        <v>1</v>
      </c>
      <c r="H1167" s="667"/>
      <c r="I1167" s="3517">
        <f t="shared" si="179"/>
        <v>1</v>
      </c>
      <c r="J1167" s="667"/>
      <c r="K1167" s="3517">
        <f t="shared" si="180"/>
        <v>1</v>
      </c>
      <c r="L1167" s="667"/>
      <c r="M1167" s="3517">
        <f t="shared" si="181"/>
        <v>1</v>
      </c>
      <c r="N1167" s="667"/>
      <c r="O1167" s="3517">
        <f t="shared" si="182"/>
        <v>1</v>
      </c>
      <c r="P1167" s="667"/>
      <c r="Q1167" s="3517">
        <f t="shared" si="183"/>
        <v>0</v>
      </c>
      <c r="R1167" s="3518">
        <f t="shared" si="184"/>
        <v>0</v>
      </c>
      <c r="S1167" s="955">
        <f t="shared" si="175"/>
        <v>0</v>
      </c>
    </row>
    <row r="1168" spans="1:19">
      <c r="A1168" s="3520"/>
      <c r="B1168" s="54"/>
      <c r="C1168" s="3517">
        <f t="shared" si="176"/>
        <v>1</v>
      </c>
      <c r="D1168" s="2806"/>
      <c r="E1168" s="3517">
        <f t="shared" si="177"/>
        <v>1</v>
      </c>
      <c r="F1168" s="667"/>
      <c r="G1168" s="3517">
        <f t="shared" si="178"/>
        <v>1</v>
      </c>
      <c r="H1168" s="667"/>
      <c r="I1168" s="3517">
        <f t="shared" si="179"/>
        <v>1</v>
      </c>
      <c r="J1168" s="667"/>
      <c r="K1168" s="3517">
        <f t="shared" si="180"/>
        <v>1</v>
      </c>
      <c r="L1168" s="667"/>
      <c r="M1168" s="3517">
        <f t="shared" si="181"/>
        <v>1</v>
      </c>
      <c r="N1168" s="667"/>
      <c r="O1168" s="3517">
        <f t="shared" si="182"/>
        <v>1</v>
      </c>
      <c r="P1168" s="667"/>
      <c r="Q1168" s="3517">
        <f t="shared" si="183"/>
        <v>0</v>
      </c>
      <c r="R1168" s="3518">
        <f t="shared" si="184"/>
        <v>0</v>
      </c>
      <c r="S1168" s="955">
        <f t="shared" si="175"/>
        <v>0</v>
      </c>
    </row>
    <row r="1169" spans="1:19">
      <c r="A1169" s="3520"/>
      <c r="B1169" s="54"/>
      <c r="C1169" s="3517">
        <f t="shared" si="176"/>
        <v>1</v>
      </c>
      <c r="D1169" s="2806"/>
      <c r="E1169" s="3517">
        <f t="shared" si="177"/>
        <v>1</v>
      </c>
      <c r="F1169" s="667"/>
      <c r="G1169" s="3517">
        <f t="shared" si="178"/>
        <v>1</v>
      </c>
      <c r="H1169" s="667"/>
      <c r="I1169" s="3517">
        <f t="shared" si="179"/>
        <v>1</v>
      </c>
      <c r="J1169" s="667"/>
      <c r="K1169" s="3517">
        <f t="shared" si="180"/>
        <v>1</v>
      </c>
      <c r="L1169" s="667"/>
      <c r="M1169" s="3517">
        <f t="shared" si="181"/>
        <v>1</v>
      </c>
      <c r="N1169" s="667"/>
      <c r="O1169" s="3517">
        <f t="shared" si="182"/>
        <v>1</v>
      </c>
      <c r="P1169" s="667"/>
      <c r="Q1169" s="3517">
        <f t="shared" si="183"/>
        <v>0</v>
      </c>
      <c r="R1169" s="3518">
        <f t="shared" si="184"/>
        <v>0</v>
      </c>
      <c r="S1169" s="955">
        <f t="shared" si="175"/>
        <v>0</v>
      </c>
    </row>
    <row r="1170" spans="1:19">
      <c r="A1170" s="3520"/>
      <c r="B1170" s="54"/>
      <c r="C1170" s="3517">
        <f t="shared" si="176"/>
        <v>1</v>
      </c>
      <c r="D1170" s="2806"/>
      <c r="E1170" s="3517">
        <f t="shared" si="177"/>
        <v>1</v>
      </c>
      <c r="F1170" s="667"/>
      <c r="G1170" s="3517">
        <f t="shared" si="178"/>
        <v>1</v>
      </c>
      <c r="H1170" s="667"/>
      <c r="I1170" s="3517">
        <f t="shared" si="179"/>
        <v>1</v>
      </c>
      <c r="J1170" s="667"/>
      <c r="K1170" s="3517">
        <f t="shared" si="180"/>
        <v>1</v>
      </c>
      <c r="L1170" s="667"/>
      <c r="M1170" s="3517">
        <f t="shared" si="181"/>
        <v>1</v>
      </c>
      <c r="N1170" s="667"/>
      <c r="O1170" s="3517">
        <f t="shared" si="182"/>
        <v>1</v>
      </c>
      <c r="P1170" s="667"/>
      <c r="Q1170" s="3517">
        <f t="shared" si="183"/>
        <v>0</v>
      </c>
      <c r="R1170" s="3518">
        <f t="shared" si="184"/>
        <v>0</v>
      </c>
      <c r="S1170" s="955">
        <f t="shared" si="175"/>
        <v>0</v>
      </c>
    </row>
    <row r="1171" spans="1:19">
      <c r="A1171" s="3520"/>
      <c r="B1171" s="54"/>
      <c r="C1171" s="3517">
        <f t="shared" si="176"/>
        <v>1</v>
      </c>
      <c r="D1171" s="2806"/>
      <c r="E1171" s="3517">
        <f t="shared" si="177"/>
        <v>1</v>
      </c>
      <c r="F1171" s="667"/>
      <c r="G1171" s="3517">
        <f t="shared" si="178"/>
        <v>1</v>
      </c>
      <c r="H1171" s="667"/>
      <c r="I1171" s="3517">
        <f t="shared" si="179"/>
        <v>1</v>
      </c>
      <c r="J1171" s="667"/>
      <c r="K1171" s="3517">
        <f t="shared" si="180"/>
        <v>1</v>
      </c>
      <c r="L1171" s="667"/>
      <c r="M1171" s="3517">
        <f t="shared" si="181"/>
        <v>1</v>
      </c>
      <c r="N1171" s="667"/>
      <c r="O1171" s="3517">
        <f t="shared" si="182"/>
        <v>1</v>
      </c>
      <c r="P1171" s="667"/>
      <c r="Q1171" s="3517">
        <f t="shared" si="183"/>
        <v>0</v>
      </c>
      <c r="R1171" s="3518">
        <f t="shared" si="184"/>
        <v>0</v>
      </c>
      <c r="S1171" s="955">
        <f t="shared" si="175"/>
        <v>0</v>
      </c>
    </row>
    <row r="1172" spans="1:19">
      <c r="A1172" s="3520"/>
      <c r="B1172" s="54"/>
      <c r="C1172" s="3517">
        <f t="shared" si="176"/>
        <v>1</v>
      </c>
      <c r="D1172" s="2806"/>
      <c r="E1172" s="3517">
        <f t="shared" si="177"/>
        <v>1</v>
      </c>
      <c r="F1172" s="667"/>
      <c r="G1172" s="3517">
        <f t="shared" si="178"/>
        <v>1</v>
      </c>
      <c r="H1172" s="667"/>
      <c r="I1172" s="3517">
        <f t="shared" si="179"/>
        <v>1</v>
      </c>
      <c r="J1172" s="667"/>
      <c r="K1172" s="3517">
        <f t="shared" si="180"/>
        <v>1</v>
      </c>
      <c r="L1172" s="667"/>
      <c r="M1172" s="3517">
        <f t="shared" si="181"/>
        <v>1</v>
      </c>
      <c r="N1172" s="667"/>
      <c r="O1172" s="3517">
        <f t="shared" si="182"/>
        <v>1</v>
      </c>
      <c r="P1172" s="667"/>
      <c r="Q1172" s="3517">
        <f t="shared" si="183"/>
        <v>0</v>
      </c>
      <c r="R1172" s="3518">
        <f t="shared" si="184"/>
        <v>0</v>
      </c>
      <c r="S1172" s="955">
        <f t="shared" si="175"/>
        <v>0</v>
      </c>
    </row>
    <row r="1173" spans="1:19">
      <c r="A1173" s="3520"/>
      <c r="B1173" s="54"/>
      <c r="C1173" s="3517">
        <f t="shared" si="176"/>
        <v>1</v>
      </c>
      <c r="D1173" s="2806"/>
      <c r="E1173" s="3517">
        <f t="shared" si="177"/>
        <v>1</v>
      </c>
      <c r="F1173" s="667"/>
      <c r="G1173" s="3517">
        <f t="shared" si="178"/>
        <v>1</v>
      </c>
      <c r="H1173" s="667"/>
      <c r="I1173" s="3517">
        <f t="shared" si="179"/>
        <v>1</v>
      </c>
      <c r="J1173" s="667"/>
      <c r="K1173" s="3517">
        <f t="shared" si="180"/>
        <v>1</v>
      </c>
      <c r="L1173" s="667"/>
      <c r="M1173" s="3517">
        <f t="shared" si="181"/>
        <v>1</v>
      </c>
      <c r="N1173" s="667"/>
      <c r="O1173" s="3517">
        <f t="shared" si="182"/>
        <v>1</v>
      </c>
      <c r="P1173" s="667"/>
      <c r="Q1173" s="3517">
        <f t="shared" si="183"/>
        <v>0</v>
      </c>
      <c r="R1173" s="3518">
        <f t="shared" si="184"/>
        <v>0</v>
      </c>
      <c r="S1173" s="955">
        <f t="shared" si="175"/>
        <v>0</v>
      </c>
    </row>
    <row r="1174" spans="1:19">
      <c r="A1174" s="3520"/>
      <c r="B1174" s="54"/>
      <c r="C1174" s="3517">
        <f t="shared" si="176"/>
        <v>1</v>
      </c>
      <c r="D1174" s="2806"/>
      <c r="E1174" s="3517">
        <f t="shared" si="177"/>
        <v>1</v>
      </c>
      <c r="F1174" s="667"/>
      <c r="G1174" s="3517">
        <f t="shared" si="178"/>
        <v>1</v>
      </c>
      <c r="H1174" s="667"/>
      <c r="I1174" s="3517">
        <f t="shared" si="179"/>
        <v>1</v>
      </c>
      <c r="J1174" s="667"/>
      <c r="K1174" s="3517">
        <f t="shared" si="180"/>
        <v>1</v>
      </c>
      <c r="L1174" s="667"/>
      <c r="M1174" s="3517">
        <f t="shared" si="181"/>
        <v>1</v>
      </c>
      <c r="N1174" s="667"/>
      <c r="O1174" s="3517">
        <f t="shared" si="182"/>
        <v>1</v>
      </c>
      <c r="P1174" s="667"/>
      <c r="Q1174" s="3517">
        <f t="shared" si="183"/>
        <v>0</v>
      </c>
      <c r="R1174" s="3518">
        <f t="shared" si="184"/>
        <v>0</v>
      </c>
      <c r="S1174" s="955">
        <f t="shared" si="175"/>
        <v>0</v>
      </c>
    </row>
    <row r="1175" spans="1:19">
      <c r="A1175" s="3520"/>
      <c r="B1175" s="54"/>
      <c r="C1175" s="3517">
        <f t="shared" si="176"/>
        <v>1</v>
      </c>
      <c r="D1175" s="2806"/>
      <c r="E1175" s="3517">
        <f t="shared" si="177"/>
        <v>1</v>
      </c>
      <c r="F1175" s="667"/>
      <c r="G1175" s="3517">
        <f t="shared" si="178"/>
        <v>1</v>
      </c>
      <c r="H1175" s="667"/>
      <c r="I1175" s="3517">
        <f t="shared" si="179"/>
        <v>1</v>
      </c>
      <c r="J1175" s="667"/>
      <c r="K1175" s="3517">
        <f t="shared" si="180"/>
        <v>1</v>
      </c>
      <c r="L1175" s="667"/>
      <c r="M1175" s="3517">
        <f t="shared" si="181"/>
        <v>1</v>
      </c>
      <c r="N1175" s="667"/>
      <c r="O1175" s="3517">
        <f t="shared" si="182"/>
        <v>1</v>
      </c>
      <c r="P1175" s="667"/>
      <c r="Q1175" s="3517">
        <f t="shared" si="183"/>
        <v>0</v>
      </c>
      <c r="R1175" s="3518">
        <f t="shared" si="184"/>
        <v>0</v>
      </c>
      <c r="S1175" s="955">
        <f t="shared" si="175"/>
        <v>0</v>
      </c>
    </row>
    <row r="1176" spans="1:19">
      <c r="A1176" s="3520"/>
      <c r="B1176" s="54"/>
      <c r="C1176" s="3517">
        <f t="shared" si="176"/>
        <v>1</v>
      </c>
      <c r="D1176" s="2806"/>
      <c r="E1176" s="3517">
        <f t="shared" si="177"/>
        <v>1</v>
      </c>
      <c r="F1176" s="667"/>
      <c r="G1176" s="3517">
        <f t="shared" si="178"/>
        <v>1</v>
      </c>
      <c r="H1176" s="667"/>
      <c r="I1176" s="3517">
        <f t="shared" si="179"/>
        <v>1</v>
      </c>
      <c r="J1176" s="667"/>
      <c r="K1176" s="3517">
        <f t="shared" si="180"/>
        <v>1</v>
      </c>
      <c r="L1176" s="667"/>
      <c r="M1176" s="3517">
        <f t="shared" si="181"/>
        <v>1</v>
      </c>
      <c r="N1176" s="667"/>
      <c r="O1176" s="3517">
        <f t="shared" si="182"/>
        <v>1</v>
      </c>
      <c r="P1176" s="667"/>
      <c r="Q1176" s="3517">
        <f t="shared" si="183"/>
        <v>0</v>
      </c>
      <c r="R1176" s="3518">
        <f t="shared" si="184"/>
        <v>0</v>
      </c>
      <c r="S1176" s="955">
        <f t="shared" ref="S1176:S1239" si="185">ROUND(R1176*B1176/10000,0)</f>
        <v>0</v>
      </c>
    </row>
    <row r="1177" spans="1:19">
      <c r="A1177" s="3520"/>
      <c r="B1177" s="54"/>
      <c r="C1177" s="3517">
        <f t="shared" si="176"/>
        <v>1</v>
      </c>
      <c r="D1177" s="2806"/>
      <c r="E1177" s="3517">
        <f t="shared" si="177"/>
        <v>1</v>
      </c>
      <c r="F1177" s="667"/>
      <c r="G1177" s="3517">
        <f t="shared" si="178"/>
        <v>1</v>
      </c>
      <c r="H1177" s="667"/>
      <c r="I1177" s="3517">
        <f t="shared" si="179"/>
        <v>1</v>
      </c>
      <c r="J1177" s="667"/>
      <c r="K1177" s="3517">
        <f t="shared" si="180"/>
        <v>1</v>
      </c>
      <c r="L1177" s="667"/>
      <c r="M1177" s="3517">
        <f t="shared" si="181"/>
        <v>1</v>
      </c>
      <c r="N1177" s="667"/>
      <c r="O1177" s="3517">
        <f t="shared" si="182"/>
        <v>1</v>
      </c>
      <c r="P1177" s="667"/>
      <c r="Q1177" s="3517">
        <f t="shared" si="183"/>
        <v>0</v>
      </c>
      <c r="R1177" s="3518">
        <f t="shared" si="184"/>
        <v>0</v>
      </c>
      <c r="S1177" s="955">
        <f t="shared" si="185"/>
        <v>0</v>
      </c>
    </row>
    <row r="1178" spans="1:19">
      <c r="A1178" s="3520"/>
      <c r="B1178" s="54"/>
      <c r="C1178" s="3517">
        <f t="shared" ref="C1178:C1241" si="186">IF(B1178="",1,(LOOKUP(B1178,$3:$3,$4:$4)-LOOKUP($B$24,$3:$3,$4:$4)+100)/100)</f>
        <v>1</v>
      </c>
      <c r="D1178" s="2806"/>
      <c r="E1178" s="3517">
        <f t="shared" ref="E1178:E1241" si="187">(SUMIF($5:$5,D1178,$6:$6)-SUMIF($5:$5,$D$24,$6:$6)+100)/100</f>
        <v>1</v>
      </c>
      <c r="F1178" s="667"/>
      <c r="G1178" s="3517">
        <f t="shared" ref="G1178:G1241" si="188">(SUMIF($7:$7,F1178,$8:$8)-SUMIF($7:$7,$F$24,$8:$8)+100)/100</f>
        <v>1</v>
      </c>
      <c r="H1178" s="667"/>
      <c r="I1178" s="3517">
        <f t="shared" ref="I1178:I1241" si="189">(SUMIF($9:$9,H1178,$10:$10)-SUMIF($9:$9,$H$24,$10:$10)+100)/100</f>
        <v>1</v>
      </c>
      <c r="J1178" s="667"/>
      <c r="K1178" s="3517">
        <f t="shared" ref="K1178:K1241" si="190">(SUMIF($11:$11,J1178,$12:$12)-SUMIF($11:$11,$J$24,$12:$12)+100)/100</f>
        <v>1</v>
      </c>
      <c r="L1178" s="667"/>
      <c r="M1178" s="3517">
        <f t="shared" ref="M1178:M1241" si="191">(SUMIF($13:$13,L1178,$14:$14)-SUMIF($13:$13,$L$24,$14:$14)+100)/100</f>
        <v>1</v>
      </c>
      <c r="N1178" s="667"/>
      <c r="O1178" s="3517">
        <f t="shared" ref="O1178:O1241" si="192">(SUMIF($15:$15,N1178,$16:$16)-SUMIF($15:$15,$N$24,$16:$16)+100)/100</f>
        <v>1</v>
      </c>
      <c r="P1178" s="667"/>
      <c r="Q1178" s="3517">
        <f t="shared" ref="Q1178:Q1241" si="193">(SUMIF($17:$17,P1178,$18:$18)-SUMIF($17:$17,$P$24,$18:$18)+100)/100</f>
        <v>0</v>
      </c>
      <c r="R1178" s="3518">
        <f t="shared" ref="R1178:R1241" si="194">IF(B1178="",0,ROUND($R$24*C1178*E1178*G1178*I1178*K1178*M1178*O1178*Q1178,0))</f>
        <v>0</v>
      </c>
      <c r="S1178" s="955">
        <f t="shared" si="185"/>
        <v>0</v>
      </c>
    </row>
    <row r="1179" spans="1:19">
      <c r="A1179" s="3520"/>
      <c r="B1179" s="54"/>
      <c r="C1179" s="3517">
        <f t="shared" si="186"/>
        <v>1</v>
      </c>
      <c r="D1179" s="2806"/>
      <c r="E1179" s="3517">
        <f t="shared" si="187"/>
        <v>1</v>
      </c>
      <c r="F1179" s="667"/>
      <c r="G1179" s="3517">
        <f t="shared" si="188"/>
        <v>1</v>
      </c>
      <c r="H1179" s="667"/>
      <c r="I1179" s="3517">
        <f t="shared" si="189"/>
        <v>1</v>
      </c>
      <c r="J1179" s="667"/>
      <c r="K1179" s="3517">
        <f t="shared" si="190"/>
        <v>1</v>
      </c>
      <c r="L1179" s="667"/>
      <c r="M1179" s="3517">
        <f t="shared" si="191"/>
        <v>1</v>
      </c>
      <c r="N1179" s="667"/>
      <c r="O1179" s="3517">
        <f t="shared" si="192"/>
        <v>1</v>
      </c>
      <c r="P1179" s="667"/>
      <c r="Q1179" s="3517">
        <f t="shared" si="193"/>
        <v>0</v>
      </c>
      <c r="R1179" s="3518">
        <f t="shared" si="194"/>
        <v>0</v>
      </c>
      <c r="S1179" s="955">
        <f t="shared" si="185"/>
        <v>0</v>
      </c>
    </row>
    <row r="1180" spans="1:19">
      <c r="A1180" s="3520"/>
      <c r="B1180" s="54"/>
      <c r="C1180" s="3517">
        <f t="shared" si="186"/>
        <v>1</v>
      </c>
      <c r="D1180" s="2806"/>
      <c r="E1180" s="3517">
        <f t="shared" si="187"/>
        <v>1</v>
      </c>
      <c r="F1180" s="667"/>
      <c r="G1180" s="3517">
        <f t="shared" si="188"/>
        <v>1</v>
      </c>
      <c r="H1180" s="667"/>
      <c r="I1180" s="3517">
        <f t="shared" si="189"/>
        <v>1</v>
      </c>
      <c r="J1180" s="667"/>
      <c r="K1180" s="3517">
        <f t="shared" si="190"/>
        <v>1</v>
      </c>
      <c r="L1180" s="667"/>
      <c r="M1180" s="3517">
        <f t="shared" si="191"/>
        <v>1</v>
      </c>
      <c r="N1180" s="667"/>
      <c r="O1180" s="3517">
        <f t="shared" si="192"/>
        <v>1</v>
      </c>
      <c r="P1180" s="667"/>
      <c r="Q1180" s="3517">
        <f t="shared" si="193"/>
        <v>0</v>
      </c>
      <c r="R1180" s="3518">
        <f t="shared" si="194"/>
        <v>0</v>
      </c>
      <c r="S1180" s="955">
        <f t="shared" si="185"/>
        <v>0</v>
      </c>
    </row>
    <row r="1181" spans="1:19">
      <c r="A1181" s="3520"/>
      <c r="B1181" s="54"/>
      <c r="C1181" s="3517">
        <f t="shared" si="186"/>
        <v>1</v>
      </c>
      <c r="D1181" s="2806"/>
      <c r="E1181" s="3517">
        <f t="shared" si="187"/>
        <v>1</v>
      </c>
      <c r="F1181" s="667"/>
      <c r="G1181" s="3517">
        <f t="shared" si="188"/>
        <v>1</v>
      </c>
      <c r="H1181" s="667"/>
      <c r="I1181" s="3517">
        <f t="shared" si="189"/>
        <v>1</v>
      </c>
      <c r="J1181" s="667"/>
      <c r="K1181" s="3517">
        <f t="shared" si="190"/>
        <v>1</v>
      </c>
      <c r="L1181" s="667"/>
      <c r="M1181" s="3517">
        <f t="shared" si="191"/>
        <v>1</v>
      </c>
      <c r="N1181" s="667"/>
      <c r="O1181" s="3517">
        <f t="shared" si="192"/>
        <v>1</v>
      </c>
      <c r="P1181" s="667"/>
      <c r="Q1181" s="3517">
        <f t="shared" si="193"/>
        <v>0</v>
      </c>
      <c r="R1181" s="3518">
        <f t="shared" si="194"/>
        <v>0</v>
      </c>
      <c r="S1181" s="955">
        <f t="shared" si="185"/>
        <v>0</v>
      </c>
    </row>
    <row r="1182" spans="1:19">
      <c r="A1182" s="3520"/>
      <c r="B1182" s="54"/>
      <c r="C1182" s="3517">
        <f t="shared" si="186"/>
        <v>1</v>
      </c>
      <c r="D1182" s="2806"/>
      <c r="E1182" s="3517">
        <f t="shared" si="187"/>
        <v>1</v>
      </c>
      <c r="F1182" s="667"/>
      <c r="G1182" s="3517">
        <f t="shared" si="188"/>
        <v>1</v>
      </c>
      <c r="H1182" s="667"/>
      <c r="I1182" s="3517">
        <f t="shared" si="189"/>
        <v>1</v>
      </c>
      <c r="J1182" s="667"/>
      <c r="K1182" s="3517">
        <f t="shared" si="190"/>
        <v>1</v>
      </c>
      <c r="L1182" s="667"/>
      <c r="M1182" s="3517">
        <f t="shared" si="191"/>
        <v>1</v>
      </c>
      <c r="N1182" s="667"/>
      <c r="O1182" s="3517">
        <f t="shared" si="192"/>
        <v>1</v>
      </c>
      <c r="P1182" s="667"/>
      <c r="Q1182" s="3517">
        <f t="shared" si="193"/>
        <v>0</v>
      </c>
      <c r="R1182" s="3518">
        <f t="shared" si="194"/>
        <v>0</v>
      </c>
      <c r="S1182" s="955">
        <f t="shared" si="185"/>
        <v>0</v>
      </c>
    </row>
    <row r="1183" spans="1:19">
      <c r="A1183" s="3520"/>
      <c r="B1183" s="54"/>
      <c r="C1183" s="3517">
        <f t="shared" si="186"/>
        <v>1</v>
      </c>
      <c r="D1183" s="2806"/>
      <c r="E1183" s="3517">
        <f t="shared" si="187"/>
        <v>1</v>
      </c>
      <c r="F1183" s="667"/>
      <c r="G1183" s="3517">
        <f t="shared" si="188"/>
        <v>1</v>
      </c>
      <c r="H1183" s="667"/>
      <c r="I1183" s="3517">
        <f t="shared" si="189"/>
        <v>1</v>
      </c>
      <c r="J1183" s="667"/>
      <c r="K1183" s="3517">
        <f t="shared" si="190"/>
        <v>1</v>
      </c>
      <c r="L1183" s="667"/>
      <c r="M1183" s="3517">
        <f t="shared" si="191"/>
        <v>1</v>
      </c>
      <c r="N1183" s="667"/>
      <c r="O1183" s="3517">
        <f t="shared" si="192"/>
        <v>1</v>
      </c>
      <c r="P1183" s="667"/>
      <c r="Q1183" s="3517">
        <f t="shared" si="193"/>
        <v>0</v>
      </c>
      <c r="R1183" s="3518">
        <f t="shared" si="194"/>
        <v>0</v>
      </c>
      <c r="S1183" s="955">
        <f t="shared" si="185"/>
        <v>0</v>
      </c>
    </row>
    <row r="1184" spans="1:19">
      <c r="A1184" s="3520"/>
      <c r="B1184" s="54"/>
      <c r="C1184" s="3517">
        <f t="shared" si="186"/>
        <v>1</v>
      </c>
      <c r="D1184" s="2806"/>
      <c r="E1184" s="3517">
        <f t="shared" si="187"/>
        <v>1</v>
      </c>
      <c r="F1184" s="667"/>
      <c r="G1184" s="3517">
        <f t="shared" si="188"/>
        <v>1</v>
      </c>
      <c r="H1184" s="667"/>
      <c r="I1184" s="3517">
        <f t="shared" si="189"/>
        <v>1</v>
      </c>
      <c r="J1184" s="667"/>
      <c r="K1184" s="3517">
        <f t="shared" si="190"/>
        <v>1</v>
      </c>
      <c r="L1184" s="667"/>
      <c r="M1184" s="3517">
        <f t="shared" si="191"/>
        <v>1</v>
      </c>
      <c r="N1184" s="667"/>
      <c r="O1184" s="3517">
        <f t="shared" si="192"/>
        <v>1</v>
      </c>
      <c r="P1184" s="667"/>
      <c r="Q1184" s="3517">
        <f t="shared" si="193"/>
        <v>0</v>
      </c>
      <c r="R1184" s="3518">
        <f t="shared" si="194"/>
        <v>0</v>
      </c>
      <c r="S1184" s="955">
        <f t="shared" si="185"/>
        <v>0</v>
      </c>
    </row>
    <row r="1185" spans="1:19">
      <c r="A1185" s="3520"/>
      <c r="B1185" s="54"/>
      <c r="C1185" s="3517">
        <f t="shared" si="186"/>
        <v>1</v>
      </c>
      <c r="D1185" s="2806"/>
      <c r="E1185" s="3517">
        <f t="shared" si="187"/>
        <v>1</v>
      </c>
      <c r="F1185" s="667"/>
      <c r="G1185" s="3517">
        <f t="shared" si="188"/>
        <v>1</v>
      </c>
      <c r="H1185" s="667"/>
      <c r="I1185" s="3517">
        <f t="shared" si="189"/>
        <v>1</v>
      </c>
      <c r="J1185" s="667"/>
      <c r="K1185" s="3517">
        <f t="shared" si="190"/>
        <v>1</v>
      </c>
      <c r="L1185" s="667"/>
      <c r="M1185" s="3517">
        <f t="shared" si="191"/>
        <v>1</v>
      </c>
      <c r="N1185" s="667"/>
      <c r="O1185" s="3517">
        <f t="shared" si="192"/>
        <v>1</v>
      </c>
      <c r="P1185" s="667"/>
      <c r="Q1185" s="3517">
        <f t="shared" si="193"/>
        <v>0</v>
      </c>
      <c r="R1185" s="3518">
        <f t="shared" si="194"/>
        <v>0</v>
      </c>
      <c r="S1185" s="955">
        <f t="shared" si="185"/>
        <v>0</v>
      </c>
    </row>
    <row r="1186" spans="1:19">
      <c r="A1186" s="3520"/>
      <c r="B1186" s="54"/>
      <c r="C1186" s="3517">
        <f t="shared" si="186"/>
        <v>1</v>
      </c>
      <c r="D1186" s="2806"/>
      <c r="E1186" s="3517">
        <f t="shared" si="187"/>
        <v>1</v>
      </c>
      <c r="F1186" s="667"/>
      <c r="G1186" s="3517">
        <f t="shared" si="188"/>
        <v>1</v>
      </c>
      <c r="H1186" s="667"/>
      <c r="I1186" s="3517">
        <f t="shared" si="189"/>
        <v>1</v>
      </c>
      <c r="J1186" s="667"/>
      <c r="K1186" s="3517">
        <f t="shared" si="190"/>
        <v>1</v>
      </c>
      <c r="L1186" s="667"/>
      <c r="M1186" s="3517">
        <f t="shared" si="191"/>
        <v>1</v>
      </c>
      <c r="N1186" s="667"/>
      <c r="O1186" s="3517">
        <f t="shared" si="192"/>
        <v>1</v>
      </c>
      <c r="P1186" s="667"/>
      <c r="Q1186" s="3517">
        <f t="shared" si="193"/>
        <v>0</v>
      </c>
      <c r="R1186" s="3518">
        <f t="shared" si="194"/>
        <v>0</v>
      </c>
      <c r="S1186" s="955">
        <f t="shared" si="185"/>
        <v>0</v>
      </c>
    </row>
    <row r="1187" spans="1:19">
      <c r="A1187" s="3520"/>
      <c r="B1187" s="54"/>
      <c r="C1187" s="3517">
        <f t="shared" si="186"/>
        <v>1</v>
      </c>
      <c r="D1187" s="2806"/>
      <c r="E1187" s="3517">
        <f t="shared" si="187"/>
        <v>1</v>
      </c>
      <c r="F1187" s="667"/>
      <c r="G1187" s="3517">
        <f t="shared" si="188"/>
        <v>1</v>
      </c>
      <c r="H1187" s="667"/>
      <c r="I1187" s="3517">
        <f t="shared" si="189"/>
        <v>1</v>
      </c>
      <c r="J1187" s="667"/>
      <c r="K1187" s="3517">
        <f t="shared" si="190"/>
        <v>1</v>
      </c>
      <c r="L1187" s="667"/>
      <c r="M1187" s="3517">
        <f t="shared" si="191"/>
        <v>1</v>
      </c>
      <c r="N1187" s="667"/>
      <c r="O1187" s="3517">
        <f t="shared" si="192"/>
        <v>1</v>
      </c>
      <c r="P1187" s="667"/>
      <c r="Q1187" s="3517">
        <f t="shared" si="193"/>
        <v>0</v>
      </c>
      <c r="R1187" s="3518">
        <f t="shared" si="194"/>
        <v>0</v>
      </c>
      <c r="S1187" s="955">
        <f t="shared" si="185"/>
        <v>0</v>
      </c>
    </row>
    <row r="1188" spans="1:19">
      <c r="A1188" s="3520"/>
      <c r="B1188" s="54"/>
      <c r="C1188" s="3517">
        <f t="shared" si="186"/>
        <v>1</v>
      </c>
      <c r="D1188" s="2806"/>
      <c r="E1188" s="3517">
        <f t="shared" si="187"/>
        <v>1</v>
      </c>
      <c r="F1188" s="667"/>
      <c r="G1188" s="3517">
        <f t="shared" si="188"/>
        <v>1</v>
      </c>
      <c r="H1188" s="667"/>
      <c r="I1188" s="3517">
        <f t="shared" si="189"/>
        <v>1</v>
      </c>
      <c r="J1188" s="667"/>
      <c r="K1188" s="3517">
        <f t="shared" si="190"/>
        <v>1</v>
      </c>
      <c r="L1188" s="667"/>
      <c r="M1188" s="3517">
        <f t="shared" si="191"/>
        <v>1</v>
      </c>
      <c r="N1188" s="667"/>
      <c r="O1188" s="3517">
        <f t="shared" si="192"/>
        <v>1</v>
      </c>
      <c r="P1188" s="667"/>
      <c r="Q1188" s="3517">
        <f t="shared" si="193"/>
        <v>0</v>
      </c>
      <c r="R1188" s="3518">
        <f t="shared" si="194"/>
        <v>0</v>
      </c>
      <c r="S1188" s="955">
        <f t="shared" si="185"/>
        <v>0</v>
      </c>
    </row>
    <row r="1189" spans="1:19">
      <c r="A1189" s="3520"/>
      <c r="B1189" s="54"/>
      <c r="C1189" s="3517">
        <f t="shared" si="186"/>
        <v>1</v>
      </c>
      <c r="D1189" s="2806"/>
      <c r="E1189" s="3517">
        <f t="shared" si="187"/>
        <v>1</v>
      </c>
      <c r="F1189" s="667"/>
      <c r="G1189" s="3517">
        <f t="shared" si="188"/>
        <v>1</v>
      </c>
      <c r="H1189" s="667"/>
      <c r="I1189" s="3517">
        <f t="shared" si="189"/>
        <v>1</v>
      </c>
      <c r="J1189" s="667"/>
      <c r="K1189" s="3517">
        <f t="shared" si="190"/>
        <v>1</v>
      </c>
      <c r="L1189" s="667"/>
      <c r="M1189" s="3517">
        <f t="shared" si="191"/>
        <v>1</v>
      </c>
      <c r="N1189" s="667"/>
      <c r="O1189" s="3517">
        <f t="shared" si="192"/>
        <v>1</v>
      </c>
      <c r="P1189" s="667"/>
      <c r="Q1189" s="3517">
        <f t="shared" si="193"/>
        <v>0</v>
      </c>
      <c r="R1189" s="3518">
        <f t="shared" si="194"/>
        <v>0</v>
      </c>
      <c r="S1189" s="955">
        <f t="shared" si="185"/>
        <v>0</v>
      </c>
    </row>
    <row r="1190" spans="1:19">
      <c r="A1190" s="3520"/>
      <c r="B1190" s="54"/>
      <c r="C1190" s="3517">
        <f t="shared" si="186"/>
        <v>1</v>
      </c>
      <c r="D1190" s="2806"/>
      <c r="E1190" s="3517">
        <f t="shared" si="187"/>
        <v>1</v>
      </c>
      <c r="F1190" s="667"/>
      <c r="G1190" s="3517">
        <f t="shared" si="188"/>
        <v>1</v>
      </c>
      <c r="H1190" s="667"/>
      <c r="I1190" s="3517">
        <f t="shared" si="189"/>
        <v>1</v>
      </c>
      <c r="J1190" s="667"/>
      <c r="K1190" s="3517">
        <f t="shared" si="190"/>
        <v>1</v>
      </c>
      <c r="L1190" s="667"/>
      <c r="M1190" s="3517">
        <f t="shared" si="191"/>
        <v>1</v>
      </c>
      <c r="N1190" s="667"/>
      <c r="O1190" s="3517">
        <f t="shared" si="192"/>
        <v>1</v>
      </c>
      <c r="P1190" s="667"/>
      <c r="Q1190" s="3517">
        <f t="shared" si="193"/>
        <v>0</v>
      </c>
      <c r="R1190" s="3518">
        <f t="shared" si="194"/>
        <v>0</v>
      </c>
      <c r="S1190" s="955">
        <f t="shared" si="185"/>
        <v>0</v>
      </c>
    </row>
    <row r="1191" spans="1:19">
      <c r="A1191" s="3520"/>
      <c r="B1191" s="54"/>
      <c r="C1191" s="3517">
        <f t="shared" si="186"/>
        <v>1</v>
      </c>
      <c r="D1191" s="2806"/>
      <c r="E1191" s="3517">
        <f t="shared" si="187"/>
        <v>1</v>
      </c>
      <c r="F1191" s="667"/>
      <c r="G1191" s="3517">
        <f t="shared" si="188"/>
        <v>1</v>
      </c>
      <c r="H1191" s="667"/>
      <c r="I1191" s="3517">
        <f t="shared" si="189"/>
        <v>1</v>
      </c>
      <c r="J1191" s="667"/>
      <c r="K1191" s="3517">
        <f t="shared" si="190"/>
        <v>1</v>
      </c>
      <c r="L1191" s="667"/>
      <c r="M1191" s="3517">
        <f t="shared" si="191"/>
        <v>1</v>
      </c>
      <c r="N1191" s="667"/>
      <c r="O1191" s="3517">
        <f t="shared" si="192"/>
        <v>1</v>
      </c>
      <c r="P1191" s="667"/>
      <c r="Q1191" s="3517">
        <f t="shared" si="193"/>
        <v>0</v>
      </c>
      <c r="R1191" s="3518">
        <f t="shared" si="194"/>
        <v>0</v>
      </c>
      <c r="S1191" s="955">
        <f t="shared" si="185"/>
        <v>0</v>
      </c>
    </row>
    <row r="1192" spans="1:19">
      <c r="A1192" s="3520"/>
      <c r="B1192" s="54"/>
      <c r="C1192" s="3517">
        <f t="shared" si="186"/>
        <v>1</v>
      </c>
      <c r="D1192" s="2806"/>
      <c r="E1192" s="3517">
        <f t="shared" si="187"/>
        <v>1</v>
      </c>
      <c r="F1192" s="667"/>
      <c r="G1192" s="3517">
        <f t="shared" si="188"/>
        <v>1</v>
      </c>
      <c r="H1192" s="667"/>
      <c r="I1192" s="3517">
        <f t="shared" si="189"/>
        <v>1</v>
      </c>
      <c r="J1192" s="667"/>
      <c r="K1192" s="3517">
        <f t="shared" si="190"/>
        <v>1</v>
      </c>
      <c r="L1192" s="667"/>
      <c r="M1192" s="3517">
        <f t="shared" si="191"/>
        <v>1</v>
      </c>
      <c r="N1192" s="667"/>
      <c r="O1192" s="3517">
        <f t="shared" si="192"/>
        <v>1</v>
      </c>
      <c r="P1192" s="667"/>
      <c r="Q1192" s="3517">
        <f t="shared" si="193"/>
        <v>0</v>
      </c>
      <c r="R1192" s="3518">
        <f t="shared" si="194"/>
        <v>0</v>
      </c>
      <c r="S1192" s="955">
        <f t="shared" si="185"/>
        <v>0</v>
      </c>
    </row>
    <row r="1193" spans="1:19">
      <c r="A1193" s="3520"/>
      <c r="B1193" s="54"/>
      <c r="C1193" s="3517">
        <f t="shared" si="186"/>
        <v>1</v>
      </c>
      <c r="D1193" s="2806"/>
      <c r="E1193" s="3517">
        <f t="shared" si="187"/>
        <v>1</v>
      </c>
      <c r="F1193" s="667"/>
      <c r="G1193" s="3517">
        <f t="shared" si="188"/>
        <v>1</v>
      </c>
      <c r="H1193" s="667"/>
      <c r="I1193" s="3517">
        <f t="shared" si="189"/>
        <v>1</v>
      </c>
      <c r="J1193" s="667"/>
      <c r="K1193" s="3517">
        <f t="shared" si="190"/>
        <v>1</v>
      </c>
      <c r="L1193" s="667"/>
      <c r="M1193" s="3517">
        <f t="shared" si="191"/>
        <v>1</v>
      </c>
      <c r="N1193" s="667"/>
      <c r="O1193" s="3517">
        <f t="shared" si="192"/>
        <v>1</v>
      </c>
      <c r="P1193" s="667"/>
      <c r="Q1193" s="3517">
        <f t="shared" si="193"/>
        <v>0</v>
      </c>
      <c r="R1193" s="3518">
        <f t="shared" si="194"/>
        <v>0</v>
      </c>
      <c r="S1193" s="955">
        <f t="shared" si="185"/>
        <v>0</v>
      </c>
    </row>
    <row r="1194" spans="1:19">
      <c r="A1194" s="3520"/>
      <c r="B1194" s="54"/>
      <c r="C1194" s="3517">
        <f t="shared" si="186"/>
        <v>1</v>
      </c>
      <c r="D1194" s="2806"/>
      <c r="E1194" s="3517">
        <f t="shared" si="187"/>
        <v>1</v>
      </c>
      <c r="F1194" s="667"/>
      <c r="G1194" s="3517">
        <f t="shared" si="188"/>
        <v>1</v>
      </c>
      <c r="H1194" s="667"/>
      <c r="I1194" s="3517">
        <f t="shared" si="189"/>
        <v>1</v>
      </c>
      <c r="J1194" s="667"/>
      <c r="K1194" s="3517">
        <f t="shared" si="190"/>
        <v>1</v>
      </c>
      <c r="L1194" s="667"/>
      <c r="M1194" s="3517">
        <f t="shared" si="191"/>
        <v>1</v>
      </c>
      <c r="N1194" s="667"/>
      <c r="O1194" s="3517">
        <f t="shared" si="192"/>
        <v>1</v>
      </c>
      <c r="P1194" s="667"/>
      <c r="Q1194" s="3517">
        <f t="shared" si="193"/>
        <v>0</v>
      </c>
      <c r="R1194" s="3518">
        <f t="shared" si="194"/>
        <v>0</v>
      </c>
      <c r="S1194" s="955">
        <f t="shared" si="185"/>
        <v>0</v>
      </c>
    </row>
    <row r="1195" spans="1:19">
      <c r="A1195" s="3520"/>
      <c r="B1195" s="54"/>
      <c r="C1195" s="3517">
        <f t="shared" si="186"/>
        <v>1</v>
      </c>
      <c r="D1195" s="2806"/>
      <c r="E1195" s="3517">
        <f t="shared" si="187"/>
        <v>1</v>
      </c>
      <c r="F1195" s="667"/>
      <c r="G1195" s="3517">
        <f t="shared" si="188"/>
        <v>1</v>
      </c>
      <c r="H1195" s="667"/>
      <c r="I1195" s="3517">
        <f t="shared" si="189"/>
        <v>1</v>
      </c>
      <c r="J1195" s="667"/>
      <c r="K1195" s="3517">
        <f t="shared" si="190"/>
        <v>1</v>
      </c>
      <c r="L1195" s="667"/>
      <c r="M1195" s="3517">
        <f t="shared" si="191"/>
        <v>1</v>
      </c>
      <c r="N1195" s="667"/>
      <c r="O1195" s="3517">
        <f t="shared" si="192"/>
        <v>1</v>
      </c>
      <c r="P1195" s="667"/>
      <c r="Q1195" s="3517">
        <f t="shared" si="193"/>
        <v>0</v>
      </c>
      <c r="R1195" s="3518">
        <f t="shared" si="194"/>
        <v>0</v>
      </c>
      <c r="S1195" s="955">
        <f t="shared" si="185"/>
        <v>0</v>
      </c>
    </row>
    <row r="1196" spans="1:19">
      <c r="A1196" s="3520"/>
      <c r="B1196" s="54"/>
      <c r="C1196" s="3517">
        <f t="shared" si="186"/>
        <v>1</v>
      </c>
      <c r="D1196" s="2806"/>
      <c r="E1196" s="3517">
        <f t="shared" si="187"/>
        <v>1</v>
      </c>
      <c r="F1196" s="667"/>
      <c r="G1196" s="3517">
        <f t="shared" si="188"/>
        <v>1</v>
      </c>
      <c r="H1196" s="667"/>
      <c r="I1196" s="3517">
        <f t="shared" si="189"/>
        <v>1</v>
      </c>
      <c r="J1196" s="667"/>
      <c r="K1196" s="3517">
        <f t="shared" si="190"/>
        <v>1</v>
      </c>
      <c r="L1196" s="667"/>
      <c r="M1196" s="3517">
        <f t="shared" si="191"/>
        <v>1</v>
      </c>
      <c r="N1196" s="667"/>
      <c r="O1196" s="3517">
        <f t="shared" si="192"/>
        <v>1</v>
      </c>
      <c r="P1196" s="667"/>
      <c r="Q1196" s="3517">
        <f t="shared" si="193"/>
        <v>0</v>
      </c>
      <c r="R1196" s="3518">
        <f t="shared" si="194"/>
        <v>0</v>
      </c>
      <c r="S1196" s="955">
        <f t="shared" si="185"/>
        <v>0</v>
      </c>
    </row>
    <row r="1197" spans="1:19">
      <c r="A1197" s="3520"/>
      <c r="B1197" s="54"/>
      <c r="C1197" s="3517">
        <f t="shared" si="186"/>
        <v>1</v>
      </c>
      <c r="D1197" s="2806"/>
      <c r="E1197" s="3517">
        <f t="shared" si="187"/>
        <v>1</v>
      </c>
      <c r="F1197" s="667"/>
      <c r="G1197" s="3517">
        <f t="shared" si="188"/>
        <v>1</v>
      </c>
      <c r="H1197" s="667"/>
      <c r="I1197" s="3517">
        <f t="shared" si="189"/>
        <v>1</v>
      </c>
      <c r="J1197" s="667"/>
      <c r="K1197" s="3517">
        <f t="shared" si="190"/>
        <v>1</v>
      </c>
      <c r="L1197" s="667"/>
      <c r="M1197" s="3517">
        <f t="shared" si="191"/>
        <v>1</v>
      </c>
      <c r="N1197" s="667"/>
      <c r="O1197" s="3517">
        <f t="shared" si="192"/>
        <v>1</v>
      </c>
      <c r="P1197" s="667"/>
      <c r="Q1197" s="3517">
        <f t="shared" si="193"/>
        <v>0</v>
      </c>
      <c r="R1197" s="3518">
        <f t="shared" si="194"/>
        <v>0</v>
      </c>
      <c r="S1197" s="955">
        <f t="shared" si="185"/>
        <v>0</v>
      </c>
    </row>
    <row r="1198" spans="1:19">
      <c r="A1198" s="3520"/>
      <c r="B1198" s="54"/>
      <c r="C1198" s="3517">
        <f t="shared" si="186"/>
        <v>1</v>
      </c>
      <c r="D1198" s="2806"/>
      <c r="E1198" s="3517">
        <f t="shared" si="187"/>
        <v>1</v>
      </c>
      <c r="F1198" s="667"/>
      <c r="G1198" s="3517">
        <f t="shared" si="188"/>
        <v>1</v>
      </c>
      <c r="H1198" s="667"/>
      <c r="I1198" s="3517">
        <f t="shared" si="189"/>
        <v>1</v>
      </c>
      <c r="J1198" s="667"/>
      <c r="K1198" s="3517">
        <f t="shared" si="190"/>
        <v>1</v>
      </c>
      <c r="L1198" s="667"/>
      <c r="M1198" s="3517">
        <f t="shared" si="191"/>
        <v>1</v>
      </c>
      <c r="N1198" s="667"/>
      <c r="O1198" s="3517">
        <f t="shared" si="192"/>
        <v>1</v>
      </c>
      <c r="P1198" s="667"/>
      <c r="Q1198" s="3517">
        <f t="shared" si="193"/>
        <v>0</v>
      </c>
      <c r="R1198" s="3518">
        <f t="shared" si="194"/>
        <v>0</v>
      </c>
      <c r="S1198" s="955">
        <f t="shared" si="185"/>
        <v>0</v>
      </c>
    </row>
    <row r="1199" spans="1:19">
      <c r="A1199" s="3520"/>
      <c r="B1199" s="54"/>
      <c r="C1199" s="3517">
        <f t="shared" si="186"/>
        <v>1</v>
      </c>
      <c r="D1199" s="2806"/>
      <c r="E1199" s="3517">
        <f t="shared" si="187"/>
        <v>1</v>
      </c>
      <c r="F1199" s="667"/>
      <c r="G1199" s="3517">
        <f t="shared" si="188"/>
        <v>1</v>
      </c>
      <c r="H1199" s="667"/>
      <c r="I1199" s="3517">
        <f t="shared" si="189"/>
        <v>1</v>
      </c>
      <c r="J1199" s="667"/>
      <c r="K1199" s="3517">
        <f t="shared" si="190"/>
        <v>1</v>
      </c>
      <c r="L1199" s="667"/>
      <c r="M1199" s="3517">
        <f t="shared" si="191"/>
        <v>1</v>
      </c>
      <c r="N1199" s="667"/>
      <c r="O1199" s="3517">
        <f t="shared" si="192"/>
        <v>1</v>
      </c>
      <c r="P1199" s="667"/>
      <c r="Q1199" s="3517">
        <f t="shared" si="193"/>
        <v>0</v>
      </c>
      <c r="R1199" s="3518">
        <f t="shared" si="194"/>
        <v>0</v>
      </c>
      <c r="S1199" s="955">
        <f t="shared" si="185"/>
        <v>0</v>
      </c>
    </row>
    <row r="1200" spans="1:19">
      <c r="A1200" s="3520"/>
      <c r="B1200" s="54"/>
      <c r="C1200" s="3517">
        <f t="shared" si="186"/>
        <v>1</v>
      </c>
      <c r="D1200" s="2806"/>
      <c r="E1200" s="3517">
        <f t="shared" si="187"/>
        <v>1</v>
      </c>
      <c r="F1200" s="667"/>
      <c r="G1200" s="3517">
        <f t="shared" si="188"/>
        <v>1</v>
      </c>
      <c r="H1200" s="667"/>
      <c r="I1200" s="3517">
        <f t="shared" si="189"/>
        <v>1</v>
      </c>
      <c r="J1200" s="667"/>
      <c r="K1200" s="3517">
        <f t="shared" si="190"/>
        <v>1</v>
      </c>
      <c r="L1200" s="667"/>
      <c r="M1200" s="3517">
        <f t="shared" si="191"/>
        <v>1</v>
      </c>
      <c r="N1200" s="667"/>
      <c r="O1200" s="3517">
        <f t="shared" si="192"/>
        <v>1</v>
      </c>
      <c r="P1200" s="667"/>
      <c r="Q1200" s="3517">
        <f t="shared" si="193"/>
        <v>0</v>
      </c>
      <c r="R1200" s="3518">
        <f t="shared" si="194"/>
        <v>0</v>
      </c>
      <c r="S1200" s="955">
        <f t="shared" si="185"/>
        <v>0</v>
      </c>
    </row>
    <row r="1201" spans="1:19">
      <c r="A1201" s="3520"/>
      <c r="B1201" s="54"/>
      <c r="C1201" s="3517">
        <f t="shared" si="186"/>
        <v>1</v>
      </c>
      <c r="D1201" s="2806"/>
      <c r="E1201" s="3517">
        <f t="shared" si="187"/>
        <v>1</v>
      </c>
      <c r="F1201" s="667"/>
      <c r="G1201" s="3517">
        <f t="shared" si="188"/>
        <v>1</v>
      </c>
      <c r="H1201" s="667"/>
      <c r="I1201" s="3517">
        <f t="shared" si="189"/>
        <v>1</v>
      </c>
      <c r="J1201" s="667"/>
      <c r="K1201" s="3517">
        <f t="shared" si="190"/>
        <v>1</v>
      </c>
      <c r="L1201" s="667"/>
      <c r="M1201" s="3517">
        <f t="shared" si="191"/>
        <v>1</v>
      </c>
      <c r="N1201" s="667"/>
      <c r="O1201" s="3517">
        <f t="shared" si="192"/>
        <v>1</v>
      </c>
      <c r="P1201" s="667"/>
      <c r="Q1201" s="3517">
        <f t="shared" si="193"/>
        <v>0</v>
      </c>
      <c r="R1201" s="3518">
        <f t="shared" si="194"/>
        <v>0</v>
      </c>
      <c r="S1201" s="955">
        <f t="shared" si="185"/>
        <v>0</v>
      </c>
    </row>
    <row r="1202" spans="1:19">
      <c r="A1202" s="3520"/>
      <c r="B1202" s="54"/>
      <c r="C1202" s="3517">
        <f t="shared" si="186"/>
        <v>1</v>
      </c>
      <c r="D1202" s="2806"/>
      <c r="E1202" s="3517">
        <f t="shared" si="187"/>
        <v>1</v>
      </c>
      <c r="F1202" s="667"/>
      <c r="G1202" s="3517">
        <f t="shared" si="188"/>
        <v>1</v>
      </c>
      <c r="H1202" s="667"/>
      <c r="I1202" s="3517">
        <f t="shared" si="189"/>
        <v>1</v>
      </c>
      <c r="J1202" s="667"/>
      <c r="K1202" s="3517">
        <f t="shared" si="190"/>
        <v>1</v>
      </c>
      <c r="L1202" s="667"/>
      <c r="M1202" s="3517">
        <f t="shared" si="191"/>
        <v>1</v>
      </c>
      <c r="N1202" s="667"/>
      <c r="O1202" s="3517">
        <f t="shared" si="192"/>
        <v>1</v>
      </c>
      <c r="P1202" s="667"/>
      <c r="Q1202" s="3517">
        <f t="shared" si="193"/>
        <v>0</v>
      </c>
      <c r="R1202" s="3518">
        <f t="shared" si="194"/>
        <v>0</v>
      </c>
      <c r="S1202" s="955">
        <f t="shared" si="185"/>
        <v>0</v>
      </c>
    </row>
    <row r="1203" spans="1:19">
      <c r="A1203" s="3520"/>
      <c r="B1203" s="54"/>
      <c r="C1203" s="3517">
        <f t="shared" si="186"/>
        <v>1</v>
      </c>
      <c r="D1203" s="2806"/>
      <c r="E1203" s="3517">
        <f t="shared" si="187"/>
        <v>1</v>
      </c>
      <c r="F1203" s="667"/>
      <c r="G1203" s="3517">
        <f t="shared" si="188"/>
        <v>1</v>
      </c>
      <c r="H1203" s="667"/>
      <c r="I1203" s="3517">
        <f t="shared" si="189"/>
        <v>1</v>
      </c>
      <c r="J1203" s="667"/>
      <c r="K1203" s="3517">
        <f t="shared" si="190"/>
        <v>1</v>
      </c>
      <c r="L1203" s="667"/>
      <c r="M1203" s="3517">
        <f t="shared" si="191"/>
        <v>1</v>
      </c>
      <c r="N1203" s="667"/>
      <c r="O1203" s="3517">
        <f t="shared" si="192"/>
        <v>1</v>
      </c>
      <c r="P1203" s="667"/>
      <c r="Q1203" s="3517">
        <f t="shared" si="193"/>
        <v>0</v>
      </c>
      <c r="R1203" s="3518">
        <f t="shared" si="194"/>
        <v>0</v>
      </c>
      <c r="S1203" s="955">
        <f t="shared" si="185"/>
        <v>0</v>
      </c>
    </row>
    <row r="1204" spans="1:19">
      <c r="A1204" s="3520"/>
      <c r="B1204" s="54"/>
      <c r="C1204" s="3517">
        <f t="shared" si="186"/>
        <v>1</v>
      </c>
      <c r="D1204" s="2806"/>
      <c r="E1204" s="3517">
        <f t="shared" si="187"/>
        <v>1</v>
      </c>
      <c r="F1204" s="667"/>
      <c r="G1204" s="3517">
        <f t="shared" si="188"/>
        <v>1</v>
      </c>
      <c r="H1204" s="667"/>
      <c r="I1204" s="3517">
        <f t="shared" si="189"/>
        <v>1</v>
      </c>
      <c r="J1204" s="667"/>
      <c r="K1204" s="3517">
        <f t="shared" si="190"/>
        <v>1</v>
      </c>
      <c r="L1204" s="667"/>
      <c r="M1204" s="3517">
        <f t="shared" si="191"/>
        <v>1</v>
      </c>
      <c r="N1204" s="667"/>
      <c r="O1204" s="3517">
        <f t="shared" si="192"/>
        <v>1</v>
      </c>
      <c r="P1204" s="667"/>
      <c r="Q1204" s="3517">
        <f t="shared" si="193"/>
        <v>0</v>
      </c>
      <c r="R1204" s="3518">
        <f t="shared" si="194"/>
        <v>0</v>
      </c>
      <c r="S1204" s="955">
        <f t="shared" si="185"/>
        <v>0</v>
      </c>
    </row>
    <row r="1205" spans="1:19">
      <c r="A1205" s="3520"/>
      <c r="B1205" s="54"/>
      <c r="C1205" s="3517">
        <f t="shared" si="186"/>
        <v>1</v>
      </c>
      <c r="D1205" s="2806"/>
      <c r="E1205" s="3517">
        <f t="shared" si="187"/>
        <v>1</v>
      </c>
      <c r="F1205" s="667"/>
      <c r="G1205" s="3517">
        <f t="shared" si="188"/>
        <v>1</v>
      </c>
      <c r="H1205" s="667"/>
      <c r="I1205" s="3517">
        <f t="shared" si="189"/>
        <v>1</v>
      </c>
      <c r="J1205" s="667"/>
      <c r="K1205" s="3517">
        <f t="shared" si="190"/>
        <v>1</v>
      </c>
      <c r="L1205" s="667"/>
      <c r="M1205" s="3517">
        <f t="shared" si="191"/>
        <v>1</v>
      </c>
      <c r="N1205" s="667"/>
      <c r="O1205" s="3517">
        <f t="shared" si="192"/>
        <v>1</v>
      </c>
      <c r="P1205" s="667"/>
      <c r="Q1205" s="3517">
        <f t="shared" si="193"/>
        <v>0</v>
      </c>
      <c r="R1205" s="3518">
        <f t="shared" si="194"/>
        <v>0</v>
      </c>
      <c r="S1205" s="955">
        <f t="shared" si="185"/>
        <v>0</v>
      </c>
    </row>
    <row r="1206" spans="1:19">
      <c r="A1206" s="3520"/>
      <c r="B1206" s="54"/>
      <c r="C1206" s="3517">
        <f t="shared" si="186"/>
        <v>1</v>
      </c>
      <c r="D1206" s="2806"/>
      <c r="E1206" s="3517">
        <f t="shared" si="187"/>
        <v>1</v>
      </c>
      <c r="F1206" s="667"/>
      <c r="G1206" s="3517">
        <f t="shared" si="188"/>
        <v>1</v>
      </c>
      <c r="H1206" s="667"/>
      <c r="I1206" s="3517">
        <f t="shared" si="189"/>
        <v>1</v>
      </c>
      <c r="J1206" s="667"/>
      <c r="K1206" s="3517">
        <f t="shared" si="190"/>
        <v>1</v>
      </c>
      <c r="L1206" s="667"/>
      <c r="M1206" s="3517">
        <f t="shared" si="191"/>
        <v>1</v>
      </c>
      <c r="N1206" s="667"/>
      <c r="O1206" s="3517">
        <f t="shared" si="192"/>
        <v>1</v>
      </c>
      <c r="P1206" s="667"/>
      <c r="Q1206" s="3517">
        <f t="shared" si="193"/>
        <v>0</v>
      </c>
      <c r="R1206" s="3518">
        <f t="shared" si="194"/>
        <v>0</v>
      </c>
      <c r="S1206" s="955">
        <f t="shared" si="185"/>
        <v>0</v>
      </c>
    </row>
    <row r="1207" spans="1:19">
      <c r="A1207" s="3520"/>
      <c r="B1207" s="54"/>
      <c r="C1207" s="3517">
        <f t="shared" si="186"/>
        <v>1</v>
      </c>
      <c r="D1207" s="2806"/>
      <c r="E1207" s="3517">
        <f t="shared" si="187"/>
        <v>1</v>
      </c>
      <c r="F1207" s="667"/>
      <c r="G1207" s="3517">
        <f t="shared" si="188"/>
        <v>1</v>
      </c>
      <c r="H1207" s="667"/>
      <c r="I1207" s="3517">
        <f t="shared" si="189"/>
        <v>1</v>
      </c>
      <c r="J1207" s="667"/>
      <c r="K1207" s="3517">
        <f t="shared" si="190"/>
        <v>1</v>
      </c>
      <c r="L1207" s="667"/>
      <c r="M1207" s="3517">
        <f t="shared" si="191"/>
        <v>1</v>
      </c>
      <c r="N1207" s="667"/>
      <c r="O1207" s="3517">
        <f t="shared" si="192"/>
        <v>1</v>
      </c>
      <c r="P1207" s="667"/>
      <c r="Q1207" s="3517">
        <f t="shared" si="193"/>
        <v>0</v>
      </c>
      <c r="R1207" s="3518">
        <f t="shared" si="194"/>
        <v>0</v>
      </c>
      <c r="S1207" s="955">
        <f t="shared" si="185"/>
        <v>0</v>
      </c>
    </row>
    <row r="1208" spans="1:19">
      <c r="A1208" s="3520"/>
      <c r="B1208" s="54"/>
      <c r="C1208" s="3517">
        <f t="shared" si="186"/>
        <v>1</v>
      </c>
      <c r="D1208" s="2806"/>
      <c r="E1208" s="3517">
        <f t="shared" si="187"/>
        <v>1</v>
      </c>
      <c r="F1208" s="667"/>
      <c r="G1208" s="3517">
        <f t="shared" si="188"/>
        <v>1</v>
      </c>
      <c r="H1208" s="667"/>
      <c r="I1208" s="3517">
        <f t="shared" si="189"/>
        <v>1</v>
      </c>
      <c r="J1208" s="667"/>
      <c r="K1208" s="3517">
        <f t="shared" si="190"/>
        <v>1</v>
      </c>
      <c r="L1208" s="667"/>
      <c r="M1208" s="3517">
        <f t="shared" si="191"/>
        <v>1</v>
      </c>
      <c r="N1208" s="667"/>
      <c r="O1208" s="3517">
        <f t="shared" si="192"/>
        <v>1</v>
      </c>
      <c r="P1208" s="667"/>
      <c r="Q1208" s="3517">
        <f t="shared" si="193"/>
        <v>0</v>
      </c>
      <c r="R1208" s="3518">
        <f t="shared" si="194"/>
        <v>0</v>
      </c>
      <c r="S1208" s="955">
        <f t="shared" si="185"/>
        <v>0</v>
      </c>
    </row>
    <row r="1209" spans="1:19">
      <c r="A1209" s="3520"/>
      <c r="B1209" s="54"/>
      <c r="C1209" s="3517">
        <f t="shared" si="186"/>
        <v>1</v>
      </c>
      <c r="D1209" s="2806"/>
      <c r="E1209" s="3517">
        <f t="shared" si="187"/>
        <v>1</v>
      </c>
      <c r="F1209" s="667"/>
      <c r="G1209" s="3517">
        <f t="shared" si="188"/>
        <v>1</v>
      </c>
      <c r="H1209" s="667"/>
      <c r="I1209" s="3517">
        <f t="shared" si="189"/>
        <v>1</v>
      </c>
      <c r="J1209" s="667"/>
      <c r="K1209" s="3517">
        <f t="shared" si="190"/>
        <v>1</v>
      </c>
      <c r="L1209" s="667"/>
      <c r="M1209" s="3517">
        <f t="shared" si="191"/>
        <v>1</v>
      </c>
      <c r="N1209" s="667"/>
      <c r="O1209" s="3517">
        <f t="shared" si="192"/>
        <v>1</v>
      </c>
      <c r="P1209" s="667"/>
      <c r="Q1209" s="3517">
        <f t="shared" si="193"/>
        <v>0</v>
      </c>
      <c r="R1209" s="3518">
        <f t="shared" si="194"/>
        <v>0</v>
      </c>
      <c r="S1209" s="955">
        <f t="shared" si="185"/>
        <v>0</v>
      </c>
    </row>
    <row r="1210" spans="1:19">
      <c r="A1210" s="3520"/>
      <c r="B1210" s="54"/>
      <c r="C1210" s="3517">
        <f t="shared" si="186"/>
        <v>1</v>
      </c>
      <c r="D1210" s="2806"/>
      <c r="E1210" s="3517">
        <f t="shared" si="187"/>
        <v>1</v>
      </c>
      <c r="F1210" s="667"/>
      <c r="G1210" s="3517">
        <f t="shared" si="188"/>
        <v>1</v>
      </c>
      <c r="H1210" s="667"/>
      <c r="I1210" s="3517">
        <f t="shared" si="189"/>
        <v>1</v>
      </c>
      <c r="J1210" s="667"/>
      <c r="K1210" s="3517">
        <f t="shared" si="190"/>
        <v>1</v>
      </c>
      <c r="L1210" s="667"/>
      <c r="M1210" s="3517">
        <f t="shared" si="191"/>
        <v>1</v>
      </c>
      <c r="N1210" s="667"/>
      <c r="O1210" s="3517">
        <f t="shared" si="192"/>
        <v>1</v>
      </c>
      <c r="P1210" s="667"/>
      <c r="Q1210" s="3517">
        <f t="shared" si="193"/>
        <v>0</v>
      </c>
      <c r="R1210" s="3518">
        <f t="shared" si="194"/>
        <v>0</v>
      </c>
      <c r="S1210" s="955">
        <f t="shared" si="185"/>
        <v>0</v>
      </c>
    </row>
    <row r="1211" spans="1:19">
      <c r="A1211" s="3520"/>
      <c r="B1211" s="54"/>
      <c r="C1211" s="3517">
        <f t="shared" si="186"/>
        <v>1</v>
      </c>
      <c r="D1211" s="2806"/>
      <c r="E1211" s="3517">
        <f t="shared" si="187"/>
        <v>1</v>
      </c>
      <c r="F1211" s="667"/>
      <c r="G1211" s="3517">
        <f t="shared" si="188"/>
        <v>1</v>
      </c>
      <c r="H1211" s="667"/>
      <c r="I1211" s="3517">
        <f t="shared" si="189"/>
        <v>1</v>
      </c>
      <c r="J1211" s="667"/>
      <c r="K1211" s="3517">
        <f t="shared" si="190"/>
        <v>1</v>
      </c>
      <c r="L1211" s="667"/>
      <c r="M1211" s="3517">
        <f t="shared" si="191"/>
        <v>1</v>
      </c>
      <c r="N1211" s="667"/>
      <c r="O1211" s="3517">
        <f t="shared" si="192"/>
        <v>1</v>
      </c>
      <c r="P1211" s="667"/>
      <c r="Q1211" s="3517">
        <f t="shared" si="193"/>
        <v>0</v>
      </c>
      <c r="R1211" s="3518">
        <f t="shared" si="194"/>
        <v>0</v>
      </c>
      <c r="S1211" s="955">
        <f t="shared" si="185"/>
        <v>0</v>
      </c>
    </row>
    <row r="1212" spans="1:19">
      <c r="A1212" s="3520"/>
      <c r="B1212" s="54"/>
      <c r="C1212" s="3517">
        <f t="shared" si="186"/>
        <v>1</v>
      </c>
      <c r="D1212" s="2806"/>
      <c r="E1212" s="3517">
        <f t="shared" si="187"/>
        <v>1</v>
      </c>
      <c r="F1212" s="667"/>
      <c r="G1212" s="3517">
        <f t="shared" si="188"/>
        <v>1</v>
      </c>
      <c r="H1212" s="667"/>
      <c r="I1212" s="3517">
        <f t="shared" si="189"/>
        <v>1</v>
      </c>
      <c r="J1212" s="667"/>
      <c r="K1212" s="3517">
        <f t="shared" si="190"/>
        <v>1</v>
      </c>
      <c r="L1212" s="667"/>
      <c r="M1212" s="3517">
        <f t="shared" si="191"/>
        <v>1</v>
      </c>
      <c r="N1212" s="667"/>
      <c r="O1212" s="3517">
        <f t="shared" si="192"/>
        <v>1</v>
      </c>
      <c r="P1212" s="667"/>
      <c r="Q1212" s="3517">
        <f t="shared" si="193"/>
        <v>0</v>
      </c>
      <c r="R1212" s="3518">
        <f t="shared" si="194"/>
        <v>0</v>
      </c>
      <c r="S1212" s="955">
        <f t="shared" si="185"/>
        <v>0</v>
      </c>
    </row>
    <row r="1213" spans="1:19">
      <c r="A1213" s="3520"/>
      <c r="B1213" s="54"/>
      <c r="C1213" s="3517">
        <f t="shared" si="186"/>
        <v>1</v>
      </c>
      <c r="D1213" s="2806"/>
      <c r="E1213" s="3517">
        <f t="shared" si="187"/>
        <v>1</v>
      </c>
      <c r="F1213" s="667"/>
      <c r="G1213" s="3517">
        <f t="shared" si="188"/>
        <v>1</v>
      </c>
      <c r="H1213" s="667"/>
      <c r="I1213" s="3517">
        <f t="shared" si="189"/>
        <v>1</v>
      </c>
      <c r="J1213" s="667"/>
      <c r="K1213" s="3517">
        <f t="shared" si="190"/>
        <v>1</v>
      </c>
      <c r="L1213" s="667"/>
      <c r="M1213" s="3517">
        <f t="shared" si="191"/>
        <v>1</v>
      </c>
      <c r="N1213" s="667"/>
      <c r="O1213" s="3517">
        <f t="shared" si="192"/>
        <v>1</v>
      </c>
      <c r="P1213" s="667"/>
      <c r="Q1213" s="3517">
        <f t="shared" si="193"/>
        <v>0</v>
      </c>
      <c r="R1213" s="3518">
        <f t="shared" si="194"/>
        <v>0</v>
      </c>
      <c r="S1213" s="955">
        <f t="shared" si="185"/>
        <v>0</v>
      </c>
    </row>
    <row r="1214" spans="1:19">
      <c r="A1214" s="3520"/>
      <c r="B1214" s="54"/>
      <c r="C1214" s="3517">
        <f t="shared" si="186"/>
        <v>1</v>
      </c>
      <c r="D1214" s="2806"/>
      <c r="E1214" s="3517">
        <f t="shared" si="187"/>
        <v>1</v>
      </c>
      <c r="F1214" s="667"/>
      <c r="G1214" s="3517">
        <f t="shared" si="188"/>
        <v>1</v>
      </c>
      <c r="H1214" s="667"/>
      <c r="I1214" s="3517">
        <f t="shared" si="189"/>
        <v>1</v>
      </c>
      <c r="J1214" s="667"/>
      <c r="K1214" s="3517">
        <f t="shared" si="190"/>
        <v>1</v>
      </c>
      <c r="L1214" s="667"/>
      <c r="M1214" s="3517">
        <f t="shared" si="191"/>
        <v>1</v>
      </c>
      <c r="N1214" s="667"/>
      <c r="O1214" s="3517">
        <f t="shared" si="192"/>
        <v>1</v>
      </c>
      <c r="P1214" s="667"/>
      <c r="Q1214" s="3517">
        <f t="shared" si="193"/>
        <v>0</v>
      </c>
      <c r="R1214" s="3518">
        <f t="shared" si="194"/>
        <v>0</v>
      </c>
      <c r="S1214" s="955">
        <f t="shared" si="185"/>
        <v>0</v>
      </c>
    </row>
    <row r="1215" spans="1:19">
      <c r="A1215" s="3520"/>
      <c r="B1215" s="54"/>
      <c r="C1215" s="3517">
        <f t="shared" si="186"/>
        <v>1</v>
      </c>
      <c r="D1215" s="2806"/>
      <c r="E1215" s="3517">
        <f t="shared" si="187"/>
        <v>1</v>
      </c>
      <c r="F1215" s="667"/>
      <c r="G1215" s="3517">
        <f t="shared" si="188"/>
        <v>1</v>
      </c>
      <c r="H1215" s="667"/>
      <c r="I1215" s="3517">
        <f t="shared" si="189"/>
        <v>1</v>
      </c>
      <c r="J1215" s="667"/>
      <c r="K1215" s="3517">
        <f t="shared" si="190"/>
        <v>1</v>
      </c>
      <c r="L1215" s="667"/>
      <c r="M1215" s="3517">
        <f t="shared" si="191"/>
        <v>1</v>
      </c>
      <c r="N1215" s="667"/>
      <c r="O1215" s="3517">
        <f t="shared" si="192"/>
        <v>1</v>
      </c>
      <c r="P1215" s="667"/>
      <c r="Q1215" s="3517">
        <f t="shared" si="193"/>
        <v>0</v>
      </c>
      <c r="R1215" s="3518">
        <f t="shared" si="194"/>
        <v>0</v>
      </c>
      <c r="S1215" s="955">
        <f t="shared" si="185"/>
        <v>0</v>
      </c>
    </row>
    <row r="1216" spans="1:19">
      <c r="A1216" s="3520"/>
      <c r="B1216" s="54"/>
      <c r="C1216" s="3517">
        <f t="shared" si="186"/>
        <v>1</v>
      </c>
      <c r="D1216" s="2806"/>
      <c r="E1216" s="3517">
        <f t="shared" si="187"/>
        <v>1</v>
      </c>
      <c r="F1216" s="667"/>
      <c r="G1216" s="3517">
        <f t="shared" si="188"/>
        <v>1</v>
      </c>
      <c r="H1216" s="667"/>
      <c r="I1216" s="3517">
        <f t="shared" si="189"/>
        <v>1</v>
      </c>
      <c r="J1216" s="667"/>
      <c r="K1216" s="3517">
        <f t="shared" si="190"/>
        <v>1</v>
      </c>
      <c r="L1216" s="667"/>
      <c r="M1216" s="3517">
        <f t="shared" si="191"/>
        <v>1</v>
      </c>
      <c r="N1216" s="667"/>
      <c r="O1216" s="3517">
        <f t="shared" si="192"/>
        <v>1</v>
      </c>
      <c r="P1216" s="667"/>
      <c r="Q1216" s="3517">
        <f t="shared" si="193"/>
        <v>0</v>
      </c>
      <c r="R1216" s="3518">
        <f t="shared" si="194"/>
        <v>0</v>
      </c>
      <c r="S1216" s="955">
        <f t="shared" si="185"/>
        <v>0</v>
      </c>
    </row>
    <row r="1217" spans="1:19">
      <c r="A1217" s="3520"/>
      <c r="B1217" s="54"/>
      <c r="C1217" s="3517">
        <f t="shared" si="186"/>
        <v>1</v>
      </c>
      <c r="D1217" s="2806"/>
      <c r="E1217" s="3517">
        <f t="shared" si="187"/>
        <v>1</v>
      </c>
      <c r="F1217" s="667"/>
      <c r="G1217" s="3517">
        <f t="shared" si="188"/>
        <v>1</v>
      </c>
      <c r="H1217" s="667"/>
      <c r="I1217" s="3517">
        <f t="shared" si="189"/>
        <v>1</v>
      </c>
      <c r="J1217" s="667"/>
      <c r="K1217" s="3517">
        <f t="shared" si="190"/>
        <v>1</v>
      </c>
      <c r="L1217" s="667"/>
      <c r="M1217" s="3517">
        <f t="shared" si="191"/>
        <v>1</v>
      </c>
      <c r="N1217" s="667"/>
      <c r="O1217" s="3517">
        <f t="shared" si="192"/>
        <v>1</v>
      </c>
      <c r="P1217" s="667"/>
      <c r="Q1217" s="3517">
        <f t="shared" si="193"/>
        <v>0</v>
      </c>
      <c r="R1217" s="3518">
        <f t="shared" si="194"/>
        <v>0</v>
      </c>
      <c r="S1217" s="955">
        <f t="shared" si="185"/>
        <v>0</v>
      </c>
    </row>
    <row r="1218" spans="1:19">
      <c r="A1218" s="3520"/>
      <c r="B1218" s="54"/>
      <c r="C1218" s="3517">
        <f t="shared" si="186"/>
        <v>1</v>
      </c>
      <c r="D1218" s="2806"/>
      <c r="E1218" s="3517">
        <f t="shared" si="187"/>
        <v>1</v>
      </c>
      <c r="F1218" s="667"/>
      <c r="G1218" s="3517">
        <f t="shared" si="188"/>
        <v>1</v>
      </c>
      <c r="H1218" s="667"/>
      <c r="I1218" s="3517">
        <f t="shared" si="189"/>
        <v>1</v>
      </c>
      <c r="J1218" s="667"/>
      <c r="K1218" s="3517">
        <f t="shared" si="190"/>
        <v>1</v>
      </c>
      <c r="L1218" s="667"/>
      <c r="M1218" s="3517">
        <f t="shared" si="191"/>
        <v>1</v>
      </c>
      <c r="N1218" s="667"/>
      <c r="O1218" s="3517">
        <f t="shared" si="192"/>
        <v>1</v>
      </c>
      <c r="P1218" s="667"/>
      <c r="Q1218" s="3517">
        <f t="shared" si="193"/>
        <v>0</v>
      </c>
      <c r="R1218" s="3518">
        <f t="shared" si="194"/>
        <v>0</v>
      </c>
      <c r="S1218" s="955">
        <f t="shared" si="185"/>
        <v>0</v>
      </c>
    </row>
    <row r="1219" spans="1:19">
      <c r="A1219" s="3520"/>
      <c r="B1219" s="54"/>
      <c r="C1219" s="3517">
        <f t="shared" si="186"/>
        <v>1</v>
      </c>
      <c r="D1219" s="2806"/>
      <c r="E1219" s="3517">
        <f t="shared" si="187"/>
        <v>1</v>
      </c>
      <c r="F1219" s="667"/>
      <c r="G1219" s="3517">
        <f t="shared" si="188"/>
        <v>1</v>
      </c>
      <c r="H1219" s="667"/>
      <c r="I1219" s="3517">
        <f t="shared" si="189"/>
        <v>1</v>
      </c>
      <c r="J1219" s="667"/>
      <c r="K1219" s="3517">
        <f t="shared" si="190"/>
        <v>1</v>
      </c>
      <c r="L1219" s="667"/>
      <c r="M1219" s="3517">
        <f t="shared" si="191"/>
        <v>1</v>
      </c>
      <c r="N1219" s="667"/>
      <c r="O1219" s="3517">
        <f t="shared" si="192"/>
        <v>1</v>
      </c>
      <c r="P1219" s="667"/>
      <c r="Q1219" s="3517">
        <f t="shared" si="193"/>
        <v>0</v>
      </c>
      <c r="R1219" s="3518">
        <f t="shared" si="194"/>
        <v>0</v>
      </c>
      <c r="S1219" s="955">
        <f t="shared" si="185"/>
        <v>0</v>
      </c>
    </row>
    <row r="1220" spans="1:19">
      <c r="A1220" s="3520"/>
      <c r="B1220" s="54"/>
      <c r="C1220" s="3517">
        <f t="shared" si="186"/>
        <v>1</v>
      </c>
      <c r="D1220" s="2806"/>
      <c r="E1220" s="3517">
        <f t="shared" si="187"/>
        <v>1</v>
      </c>
      <c r="F1220" s="667"/>
      <c r="G1220" s="3517">
        <f t="shared" si="188"/>
        <v>1</v>
      </c>
      <c r="H1220" s="667"/>
      <c r="I1220" s="3517">
        <f t="shared" si="189"/>
        <v>1</v>
      </c>
      <c r="J1220" s="667"/>
      <c r="K1220" s="3517">
        <f t="shared" si="190"/>
        <v>1</v>
      </c>
      <c r="L1220" s="667"/>
      <c r="M1220" s="3517">
        <f t="shared" si="191"/>
        <v>1</v>
      </c>
      <c r="N1220" s="667"/>
      <c r="O1220" s="3517">
        <f t="shared" si="192"/>
        <v>1</v>
      </c>
      <c r="P1220" s="667"/>
      <c r="Q1220" s="3517">
        <f t="shared" si="193"/>
        <v>0</v>
      </c>
      <c r="R1220" s="3518">
        <f t="shared" si="194"/>
        <v>0</v>
      </c>
      <c r="S1220" s="955">
        <f t="shared" si="185"/>
        <v>0</v>
      </c>
    </row>
    <row r="1221" spans="1:19">
      <c r="A1221" s="3520"/>
      <c r="B1221" s="54"/>
      <c r="C1221" s="3517">
        <f t="shared" si="186"/>
        <v>1</v>
      </c>
      <c r="D1221" s="2806"/>
      <c r="E1221" s="3517">
        <f t="shared" si="187"/>
        <v>1</v>
      </c>
      <c r="F1221" s="667"/>
      <c r="G1221" s="3517">
        <f t="shared" si="188"/>
        <v>1</v>
      </c>
      <c r="H1221" s="667"/>
      <c r="I1221" s="3517">
        <f t="shared" si="189"/>
        <v>1</v>
      </c>
      <c r="J1221" s="667"/>
      <c r="K1221" s="3517">
        <f t="shared" si="190"/>
        <v>1</v>
      </c>
      <c r="L1221" s="667"/>
      <c r="M1221" s="3517">
        <f t="shared" si="191"/>
        <v>1</v>
      </c>
      <c r="N1221" s="667"/>
      <c r="O1221" s="3517">
        <f t="shared" si="192"/>
        <v>1</v>
      </c>
      <c r="P1221" s="667"/>
      <c r="Q1221" s="3517">
        <f t="shared" si="193"/>
        <v>0</v>
      </c>
      <c r="R1221" s="3518">
        <f t="shared" si="194"/>
        <v>0</v>
      </c>
      <c r="S1221" s="955">
        <f t="shared" si="185"/>
        <v>0</v>
      </c>
    </row>
    <row r="1222" spans="1:19">
      <c r="A1222" s="3520"/>
      <c r="B1222" s="54"/>
      <c r="C1222" s="3517">
        <f t="shared" si="186"/>
        <v>1</v>
      </c>
      <c r="D1222" s="2806"/>
      <c r="E1222" s="3517">
        <f t="shared" si="187"/>
        <v>1</v>
      </c>
      <c r="F1222" s="667"/>
      <c r="G1222" s="3517">
        <f t="shared" si="188"/>
        <v>1</v>
      </c>
      <c r="H1222" s="667"/>
      <c r="I1222" s="3517">
        <f t="shared" si="189"/>
        <v>1</v>
      </c>
      <c r="J1222" s="667"/>
      <c r="K1222" s="3517">
        <f t="shared" si="190"/>
        <v>1</v>
      </c>
      <c r="L1222" s="667"/>
      <c r="M1222" s="3517">
        <f t="shared" si="191"/>
        <v>1</v>
      </c>
      <c r="N1222" s="667"/>
      <c r="O1222" s="3517">
        <f t="shared" si="192"/>
        <v>1</v>
      </c>
      <c r="P1222" s="667"/>
      <c r="Q1222" s="3517">
        <f t="shared" si="193"/>
        <v>0</v>
      </c>
      <c r="R1222" s="3518">
        <f t="shared" si="194"/>
        <v>0</v>
      </c>
      <c r="S1222" s="955">
        <f t="shared" si="185"/>
        <v>0</v>
      </c>
    </row>
    <row r="1223" spans="1:19">
      <c r="A1223" s="3520"/>
      <c r="B1223" s="54"/>
      <c r="C1223" s="3517">
        <f t="shared" si="186"/>
        <v>1</v>
      </c>
      <c r="D1223" s="2806"/>
      <c r="E1223" s="3517">
        <f t="shared" si="187"/>
        <v>1</v>
      </c>
      <c r="F1223" s="667"/>
      <c r="G1223" s="3517">
        <f t="shared" si="188"/>
        <v>1</v>
      </c>
      <c r="H1223" s="667"/>
      <c r="I1223" s="3517">
        <f t="shared" si="189"/>
        <v>1</v>
      </c>
      <c r="J1223" s="667"/>
      <c r="K1223" s="3517">
        <f t="shared" si="190"/>
        <v>1</v>
      </c>
      <c r="L1223" s="667"/>
      <c r="M1223" s="3517">
        <f t="shared" si="191"/>
        <v>1</v>
      </c>
      <c r="N1223" s="667"/>
      <c r="O1223" s="3517">
        <f t="shared" si="192"/>
        <v>1</v>
      </c>
      <c r="P1223" s="667"/>
      <c r="Q1223" s="3517">
        <f t="shared" si="193"/>
        <v>0</v>
      </c>
      <c r="R1223" s="3518">
        <f t="shared" si="194"/>
        <v>0</v>
      </c>
      <c r="S1223" s="955">
        <f t="shared" si="185"/>
        <v>0</v>
      </c>
    </row>
    <row r="1224" spans="1:19">
      <c r="A1224" s="3520"/>
      <c r="B1224" s="54"/>
      <c r="C1224" s="3517">
        <f t="shared" si="186"/>
        <v>1</v>
      </c>
      <c r="D1224" s="2806"/>
      <c r="E1224" s="3517">
        <f t="shared" si="187"/>
        <v>1</v>
      </c>
      <c r="F1224" s="667"/>
      <c r="G1224" s="3517">
        <f t="shared" si="188"/>
        <v>1</v>
      </c>
      <c r="H1224" s="667"/>
      <c r="I1224" s="3517">
        <f t="shared" si="189"/>
        <v>1</v>
      </c>
      <c r="J1224" s="667"/>
      <c r="K1224" s="3517">
        <f t="shared" si="190"/>
        <v>1</v>
      </c>
      <c r="L1224" s="667"/>
      <c r="M1224" s="3517">
        <f t="shared" si="191"/>
        <v>1</v>
      </c>
      <c r="N1224" s="667"/>
      <c r="O1224" s="3517">
        <f t="shared" si="192"/>
        <v>1</v>
      </c>
      <c r="P1224" s="667"/>
      <c r="Q1224" s="3517">
        <f t="shared" si="193"/>
        <v>0</v>
      </c>
      <c r="R1224" s="3518">
        <f t="shared" si="194"/>
        <v>0</v>
      </c>
      <c r="S1224" s="955">
        <f t="shared" si="185"/>
        <v>0</v>
      </c>
    </row>
    <row r="1225" spans="1:19">
      <c r="A1225" s="3520"/>
      <c r="B1225" s="54"/>
      <c r="C1225" s="3517">
        <f t="shared" si="186"/>
        <v>1</v>
      </c>
      <c r="D1225" s="2806"/>
      <c r="E1225" s="3517">
        <f t="shared" si="187"/>
        <v>1</v>
      </c>
      <c r="F1225" s="667"/>
      <c r="G1225" s="3517">
        <f t="shared" si="188"/>
        <v>1</v>
      </c>
      <c r="H1225" s="667"/>
      <c r="I1225" s="3517">
        <f t="shared" si="189"/>
        <v>1</v>
      </c>
      <c r="J1225" s="667"/>
      <c r="K1225" s="3517">
        <f t="shared" si="190"/>
        <v>1</v>
      </c>
      <c r="L1225" s="667"/>
      <c r="M1225" s="3517">
        <f t="shared" si="191"/>
        <v>1</v>
      </c>
      <c r="N1225" s="667"/>
      <c r="O1225" s="3517">
        <f t="shared" si="192"/>
        <v>1</v>
      </c>
      <c r="P1225" s="667"/>
      <c r="Q1225" s="3517">
        <f t="shared" si="193"/>
        <v>0</v>
      </c>
      <c r="R1225" s="3518">
        <f t="shared" si="194"/>
        <v>0</v>
      </c>
      <c r="S1225" s="955">
        <f t="shared" si="185"/>
        <v>0</v>
      </c>
    </row>
    <row r="1226" spans="1:19">
      <c r="A1226" s="3520"/>
      <c r="B1226" s="54"/>
      <c r="C1226" s="3517">
        <f t="shared" si="186"/>
        <v>1</v>
      </c>
      <c r="D1226" s="2806"/>
      <c r="E1226" s="3517">
        <f t="shared" si="187"/>
        <v>1</v>
      </c>
      <c r="F1226" s="667"/>
      <c r="G1226" s="3517">
        <f t="shared" si="188"/>
        <v>1</v>
      </c>
      <c r="H1226" s="667"/>
      <c r="I1226" s="3517">
        <f t="shared" si="189"/>
        <v>1</v>
      </c>
      <c r="J1226" s="667"/>
      <c r="K1226" s="3517">
        <f t="shared" si="190"/>
        <v>1</v>
      </c>
      <c r="L1226" s="667"/>
      <c r="M1226" s="3517">
        <f t="shared" si="191"/>
        <v>1</v>
      </c>
      <c r="N1226" s="667"/>
      <c r="O1226" s="3517">
        <f t="shared" si="192"/>
        <v>1</v>
      </c>
      <c r="P1226" s="667"/>
      <c r="Q1226" s="3517">
        <f t="shared" si="193"/>
        <v>0</v>
      </c>
      <c r="R1226" s="3518">
        <f t="shared" si="194"/>
        <v>0</v>
      </c>
      <c r="S1226" s="955">
        <f t="shared" si="185"/>
        <v>0</v>
      </c>
    </row>
    <row r="1227" spans="1:19">
      <c r="A1227" s="3520"/>
      <c r="B1227" s="54"/>
      <c r="C1227" s="3517">
        <f t="shared" si="186"/>
        <v>1</v>
      </c>
      <c r="D1227" s="2806"/>
      <c r="E1227" s="3517">
        <f t="shared" si="187"/>
        <v>1</v>
      </c>
      <c r="F1227" s="667"/>
      <c r="G1227" s="3517">
        <f t="shared" si="188"/>
        <v>1</v>
      </c>
      <c r="H1227" s="667"/>
      <c r="I1227" s="3517">
        <f t="shared" si="189"/>
        <v>1</v>
      </c>
      <c r="J1227" s="667"/>
      <c r="K1227" s="3517">
        <f t="shared" si="190"/>
        <v>1</v>
      </c>
      <c r="L1227" s="667"/>
      <c r="M1227" s="3517">
        <f t="shared" si="191"/>
        <v>1</v>
      </c>
      <c r="N1227" s="667"/>
      <c r="O1227" s="3517">
        <f t="shared" si="192"/>
        <v>1</v>
      </c>
      <c r="P1227" s="667"/>
      <c r="Q1227" s="3517">
        <f t="shared" si="193"/>
        <v>0</v>
      </c>
      <c r="R1227" s="3518">
        <f t="shared" si="194"/>
        <v>0</v>
      </c>
      <c r="S1227" s="955">
        <f t="shared" si="185"/>
        <v>0</v>
      </c>
    </row>
    <row r="1228" spans="1:19">
      <c r="A1228" s="3520"/>
      <c r="B1228" s="54"/>
      <c r="C1228" s="3517">
        <f t="shared" si="186"/>
        <v>1</v>
      </c>
      <c r="D1228" s="2806"/>
      <c r="E1228" s="3517">
        <f t="shared" si="187"/>
        <v>1</v>
      </c>
      <c r="F1228" s="667"/>
      <c r="G1228" s="3517">
        <f t="shared" si="188"/>
        <v>1</v>
      </c>
      <c r="H1228" s="667"/>
      <c r="I1228" s="3517">
        <f t="shared" si="189"/>
        <v>1</v>
      </c>
      <c r="J1228" s="667"/>
      <c r="K1228" s="3517">
        <f t="shared" si="190"/>
        <v>1</v>
      </c>
      <c r="L1228" s="667"/>
      <c r="M1228" s="3517">
        <f t="shared" si="191"/>
        <v>1</v>
      </c>
      <c r="N1228" s="667"/>
      <c r="O1228" s="3517">
        <f t="shared" si="192"/>
        <v>1</v>
      </c>
      <c r="P1228" s="667"/>
      <c r="Q1228" s="3517">
        <f t="shared" si="193"/>
        <v>0</v>
      </c>
      <c r="R1228" s="3518">
        <f t="shared" si="194"/>
        <v>0</v>
      </c>
      <c r="S1228" s="955">
        <f t="shared" si="185"/>
        <v>0</v>
      </c>
    </row>
    <row r="1229" spans="1:19">
      <c r="A1229" s="3520"/>
      <c r="B1229" s="54"/>
      <c r="C1229" s="3517">
        <f t="shared" si="186"/>
        <v>1</v>
      </c>
      <c r="D1229" s="2806"/>
      <c r="E1229" s="3517">
        <f t="shared" si="187"/>
        <v>1</v>
      </c>
      <c r="F1229" s="667"/>
      <c r="G1229" s="3517">
        <f t="shared" si="188"/>
        <v>1</v>
      </c>
      <c r="H1229" s="667"/>
      <c r="I1229" s="3517">
        <f t="shared" si="189"/>
        <v>1</v>
      </c>
      <c r="J1229" s="667"/>
      <c r="K1229" s="3517">
        <f t="shared" si="190"/>
        <v>1</v>
      </c>
      <c r="L1229" s="667"/>
      <c r="M1229" s="3517">
        <f t="shared" si="191"/>
        <v>1</v>
      </c>
      <c r="N1229" s="667"/>
      <c r="O1229" s="3517">
        <f t="shared" si="192"/>
        <v>1</v>
      </c>
      <c r="P1229" s="667"/>
      <c r="Q1229" s="3517">
        <f t="shared" si="193"/>
        <v>0</v>
      </c>
      <c r="R1229" s="3518">
        <f t="shared" si="194"/>
        <v>0</v>
      </c>
      <c r="S1229" s="955">
        <f t="shared" si="185"/>
        <v>0</v>
      </c>
    </row>
    <row r="1230" spans="1:19">
      <c r="A1230" s="3520"/>
      <c r="B1230" s="54"/>
      <c r="C1230" s="3517">
        <f t="shared" si="186"/>
        <v>1</v>
      </c>
      <c r="D1230" s="2806"/>
      <c r="E1230" s="3517">
        <f t="shared" si="187"/>
        <v>1</v>
      </c>
      <c r="F1230" s="667"/>
      <c r="G1230" s="3517">
        <f t="shared" si="188"/>
        <v>1</v>
      </c>
      <c r="H1230" s="667"/>
      <c r="I1230" s="3517">
        <f t="shared" si="189"/>
        <v>1</v>
      </c>
      <c r="J1230" s="667"/>
      <c r="K1230" s="3517">
        <f t="shared" si="190"/>
        <v>1</v>
      </c>
      <c r="L1230" s="667"/>
      <c r="M1230" s="3517">
        <f t="shared" si="191"/>
        <v>1</v>
      </c>
      <c r="N1230" s="667"/>
      <c r="O1230" s="3517">
        <f t="shared" si="192"/>
        <v>1</v>
      </c>
      <c r="P1230" s="667"/>
      <c r="Q1230" s="3517">
        <f t="shared" si="193"/>
        <v>0</v>
      </c>
      <c r="R1230" s="3518">
        <f t="shared" si="194"/>
        <v>0</v>
      </c>
      <c r="S1230" s="955">
        <f t="shared" si="185"/>
        <v>0</v>
      </c>
    </row>
    <row r="1231" spans="1:19">
      <c r="A1231" s="3520"/>
      <c r="B1231" s="54"/>
      <c r="C1231" s="3517">
        <f t="shared" si="186"/>
        <v>1</v>
      </c>
      <c r="D1231" s="2806"/>
      <c r="E1231" s="3517">
        <f t="shared" si="187"/>
        <v>1</v>
      </c>
      <c r="F1231" s="667"/>
      <c r="G1231" s="3517">
        <f t="shared" si="188"/>
        <v>1</v>
      </c>
      <c r="H1231" s="667"/>
      <c r="I1231" s="3517">
        <f t="shared" si="189"/>
        <v>1</v>
      </c>
      <c r="J1231" s="667"/>
      <c r="K1231" s="3517">
        <f t="shared" si="190"/>
        <v>1</v>
      </c>
      <c r="L1231" s="667"/>
      <c r="M1231" s="3517">
        <f t="shared" si="191"/>
        <v>1</v>
      </c>
      <c r="N1231" s="667"/>
      <c r="O1231" s="3517">
        <f t="shared" si="192"/>
        <v>1</v>
      </c>
      <c r="P1231" s="667"/>
      <c r="Q1231" s="3517">
        <f t="shared" si="193"/>
        <v>0</v>
      </c>
      <c r="R1231" s="3518">
        <f t="shared" si="194"/>
        <v>0</v>
      </c>
      <c r="S1231" s="955">
        <f t="shared" si="185"/>
        <v>0</v>
      </c>
    </row>
    <row r="1232" spans="1:19">
      <c r="A1232" s="3520"/>
      <c r="B1232" s="54"/>
      <c r="C1232" s="3517">
        <f t="shared" si="186"/>
        <v>1</v>
      </c>
      <c r="D1232" s="2806"/>
      <c r="E1232" s="3517">
        <f t="shared" si="187"/>
        <v>1</v>
      </c>
      <c r="F1232" s="667"/>
      <c r="G1232" s="3517">
        <f t="shared" si="188"/>
        <v>1</v>
      </c>
      <c r="H1232" s="667"/>
      <c r="I1232" s="3517">
        <f t="shared" si="189"/>
        <v>1</v>
      </c>
      <c r="J1232" s="667"/>
      <c r="K1232" s="3517">
        <f t="shared" si="190"/>
        <v>1</v>
      </c>
      <c r="L1232" s="667"/>
      <c r="M1232" s="3517">
        <f t="shared" si="191"/>
        <v>1</v>
      </c>
      <c r="N1232" s="667"/>
      <c r="O1232" s="3517">
        <f t="shared" si="192"/>
        <v>1</v>
      </c>
      <c r="P1232" s="667"/>
      <c r="Q1232" s="3517">
        <f t="shared" si="193"/>
        <v>0</v>
      </c>
      <c r="R1232" s="3518">
        <f t="shared" si="194"/>
        <v>0</v>
      </c>
      <c r="S1232" s="955">
        <f t="shared" si="185"/>
        <v>0</v>
      </c>
    </row>
    <row r="1233" spans="1:19">
      <c r="A1233" s="3520"/>
      <c r="B1233" s="54"/>
      <c r="C1233" s="3517">
        <f t="shared" si="186"/>
        <v>1</v>
      </c>
      <c r="D1233" s="2806"/>
      <c r="E1233" s="3517">
        <f t="shared" si="187"/>
        <v>1</v>
      </c>
      <c r="F1233" s="667"/>
      <c r="G1233" s="3517">
        <f t="shared" si="188"/>
        <v>1</v>
      </c>
      <c r="H1233" s="667"/>
      <c r="I1233" s="3517">
        <f t="shared" si="189"/>
        <v>1</v>
      </c>
      <c r="J1233" s="667"/>
      <c r="K1233" s="3517">
        <f t="shared" si="190"/>
        <v>1</v>
      </c>
      <c r="L1233" s="667"/>
      <c r="M1233" s="3517">
        <f t="shared" si="191"/>
        <v>1</v>
      </c>
      <c r="N1233" s="667"/>
      <c r="O1233" s="3517">
        <f t="shared" si="192"/>
        <v>1</v>
      </c>
      <c r="P1233" s="667"/>
      <c r="Q1233" s="3517">
        <f t="shared" si="193"/>
        <v>0</v>
      </c>
      <c r="R1233" s="3518">
        <f t="shared" si="194"/>
        <v>0</v>
      </c>
      <c r="S1233" s="955">
        <f t="shared" si="185"/>
        <v>0</v>
      </c>
    </row>
    <row r="1234" spans="1:19">
      <c r="A1234" s="3520"/>
      <c r="B1234" s="54"/>
      <c r="C1234" s="3517">
        <f t="shared" si="186"/>
        <v>1</v>
      </c>
      <c r="D1234" s="2806"/>
      <c r="E1234" s="3517">
        <f t="shared" si="187"/>
        <v>1</v>
      </c>
      <c r="F1234" s="667"/>
      <c r="G1234" s="3517">
        <f t="shared" si="188"/>
        <v>1</v>
      </c>
      <c r="H1234" s="667"/>
      <c r="I1234" s="3517">
        <f t="shared" si="189"/>
        <v>1</v>
      </c>
      <c r="J1234" s="667"/>
      <c r="K1234" s="3517">
        <f t="shared" si="190"/>
        <v>1</v>
      </c>
      <c r="L1234" s="667"/>
      <c r="M1234" s="3517">
        <f t="shared" si="191"/>
        <v>1</v>
      </c>
      <c r="N1234" s="667"/>
      <c r="O1234" s="3517">
        <f t="shared" si="192"/>
        <v>1</v>
      </c>
      <c r="P1234" s="667"/>
      <c r="Q1234" s="3517">
        <f t="shared" si="193"/>
        <v>0</v>
      </c>
      <c r="R1234" s="3518">
        <f t="shared" si="194"/>
        <v>0</v>
      </c>
      <c r="S1234" s="955">
        <f t="shared" si="185"/>
        <v>0</v>
      </c>
    </row>
    <row r="1235" spans="1:19">
      <c r="A1235" s="3520"/>
      <c r="B1235" s="54"/>
      <c r="C1235" s="3517">
        <f t="shared" si="186"/>
        <v>1</v>
      </c>
      <c r="D1235" s="2806"/>
      <c r="E1235" s="3517">
        <f t="shared" si="187"/>
        <v>1</v>
      </c>
      <c r="F1235" s="667"/>
      <c r="G1235" s="3517">
        <f t="shared" si="188"/>
        <v>1</v>
      </c>
      <c r="H1235" s="667"/>
      <c r="I1235" s="3517">
        <f t="shared" si="189"/>
        <v>1</v>
      </c>
      <c r="J1235" s="667"/>
      <c r="K1235" s="3517">
        <f t="shared" si="190"/>
        <v>1</v>
      </c>
      <c r="L1235" s="667"/>
      <c r="M1235" s="3517">
        <f t="shared" si="191"/>
        <v>1</v>
      </c>
      <c r="N1235" s="667"/>
      <c r="O1235" s="3517">
        <f t="shared" si="192"/>
        <v>1</v>
      </c>
      <c r="P1235" s="667"/>
      <c r="Q1235" s="3517">
        <f t="shared" si="193"/>
        <v>0</v>
      </c>
      <c r="R1235" s="3518">
        <f t="shared" si="194"/>
        <v>0</v>
      </c>
      <c r="S1235" s="955">
        <f t="shared" si="185"/>
        <v>0</v>
      </c>
    </row>
    <row r="1236" spans="1:19">
      <c r="A1236" s="3520"/>
      <c r="B1236" s="54"/>
      <c r="C1236" s="3517">
        <f t="shared" si="186"/>
        <v>1</v>
      </c>
      <c r="D1236" s="2806"/>
      <c r="E1236" s="3517">
        <f t="shared" si="187"/>
        <v>1</v>
      </c>
      <c r="F1236" s="667"/>
      <c r="G1236" s="3517">
        <f t="shared" si="188"/>
        <v>1</v>
      </c>
      <c r="H1236" s="667"/>
      <c r="I1236" s="3517">
        <f t="shared" si="189"/>
        <v>1</v>
      </c>
      <c r="J1236" s="667"/>
      <c r="K1236" s="3517">
        <f t="shared" si="190"/>
        <v>1</v>
      </c>
      <c r="L1236" s="667"/>
      <c r="M1236" s="3517">
        <f t="shared" si="191"/>
        <v>1</v>
      </c>
      <c r="N1236" s="667"/>
      <c r="O1236" s="3517">
        <f t="shared" si="192"/>
        <v>1</v>
      </c>
      <c r="P1236" s="667"/>
      <c r="Q1236" s="3517">
        <f t="shared" si="193"/>
        <v>0</v>
      </c>
      <c r="R1236" s="3518">
        <f t="shared" si="194"/>
        <v>0</v>
      </c>
      <c r="S1236" s="955">
        <f t="shared" si="185"/>
        <v>0</v>
      </c>
    </row>
    <row r="1237" spans="1:19">
      <c r="A1237" s="3520"/>
      <c r="B1237" s="54"/>
      <c r="C1237" s="3517">
        <f t="shared" si="186"/>
        <v>1</v>
      </c>
      <c r="D1237" s="2806"/>
      <c r="E1237" s="3517">
        <f t="shared" si="187"/>
        <v>1</v>
      </c>
      <c r="F1237" s="667"/>
      <c r="G1237" s="3517">
        <f t="shared" si="188"/>
        <v>1</v>
      </c>
      <c r="H1237" s="667"/>
      <c r="I1237" s="3517">
        <f t="shared" si="189"/>
        <v>1</v>
      </c>
      <c r="J1237" s="667"/>
      <c r="K1237" s="3517">
        <f t="shared" si="190"/>
        <v>1</v>
      </c>
      <c r="L1237" s="667"/>
      <c r="M1237" s="3517">
        <f t="shared" si="191"/>
        <v>1</v>
      </c>
      <c r="N1237" s="667"/>
      <c r="O1237" s="3517">
        <f t="shared" si="192"/>
        <v>1</v>
      </c>
      <c r="P1237" s="667"/>
      <c r="Q1237" s="3517">
        <f t="shared" si="193"/>
        <v>0</v>
      </c>
      <c r="R1237" s="3518">
        <f t="shared" si="194"/>
        <v>0</v>
      </c>
      <c r="S1237" s="955">
        <f t="shared" si="185"/>
        <v>0</v>
      </c>
    </row>
    <row r="1238" spans="1:19">
      <c r="A1238" s="3520"/>
      <c r="B1238" s="54"/>
      <c r="C1238" s="3517">
        <f t="shared" si="186"/>
        <v>1</v>
      </c>
      <c r="D1238" s="2806"/>
      <c r="E1238" s="3517">
        <f t="shared" si="187"/>
        <v>1</v>
      </c>
      <c r="F1238" s="667"/>
      <c r="G1238" s="3517">
        <f t="shared" si="188"/>
        <v>1</v>
      </c>
      <c r="H1238" s="667"/>
      <c r="I1238" s="3517">
        <f t="shared" si="189"/>
        <v>1</v>
      </c>
      <c r="J1238" s="667"/>
      <c r="K1238" s="3517">
        <f t="shared" si="190"/>
        <v>1</v>
      </c>
      <c r="L1238" s="667"/>
      <c r="M1238" s="3517">
        <f t="shared" si="191"/>
        <v>1</v>
      </c>
      <c r="N1238" s="667"/>
      <c r="O1238" s="3517">
        <f t="shared" si="192"/>
        <v>1</v>
      </c>
      <c r="P1238" s="667"/>
      <c r="Q1238" s="3517">
        <f t="shared" si="193"/>
        <v>0</v>
      </c>
      <c r="R1238" s="3518">
        <f t="shared" si="194"/>
        <v>0</v>
      </c>
      <c r="S1238" s="955">
        <f t="shared" si="185"/>
        <v>0</v>
      </c>
    </row>
    <row r="1239" spans="1:19">
      <c r="A1239" s="3520"/>
      <c r="B1239" s="54"/>
      <c r="C1239" s="3517">
        <f t="shared" si="186"/>
        <v>1</v>
      </c>
      <c r="D1239" s="2806"/>
      <c r="E1239" s="3517">
        <f t="shared" si="187"/>
        <v>1</v>
      </c>
      <c r="F1239" s="667"/>
      <c r="G1239" s="3517">
        <f t="shared" si="188"/>
        <v>1</v>
      </c>
      <c r="H1239" s="667"/>
      <c r="I1239" s="3517">
        <f t="shared" si="189"/>
        <v>1</v>
      </c>
      <c r="J1239" s="667"/>
      <c r="K1239" s="3517">
        <f t="shared" si="190"/>
        <v>1</v>
      </c>
      <c r="L1239" s="667"/>
      <c r="M1239" s="3517">
        <f t="shared" si="191"/>
        <v>1</v>
      </c>
      <c r="N1239" s="667"/>
      <c r="O1239" s="3517">
        <f t="shared" si="192"/>
        <v>1</v>
      </c>
      <c r="P1239" s="667"/>
      <c r="Q1239" s="3517">
        <f t="shared" si="193"/>
        <v>0</v>
      </c>
      <c r="R1239" s="3518">
        <f t="shared" si="194"/>
        <v>0</v>
      </c>
      <c r="S1239" s="955">
        <f t="shared" si="185"/>
        <v>0</v>
      </c>
    </row>
    <row r="1240" spans="1:19">
      <c r="A1240" s="3520"/>
      <c r="B1240" s="54"/>
      <c r="C1240" s="3517">
        <f t="shared" si="186"/>
        <v>1</v>
      </c>
      <c r="D1240" s="2806"/>
      <c r="E1240" s="3517">
        <f t="shared" si="187"/>
        <v>1</v>
      </c>
      <c r="F1240" s="667"/>
      <c r="G1240" s="3517">
        <f t="shared" si="188"/>
        <v>1</v>
      </c>
      <c r="H1240" s="667"/>
      <c r="I1240" s="3517">
        <f t="shared" si="189"/>
        <v>1</v>
      </c>
      <c r="J1240" s="667"/>
      <c r="K1240" s="3517">
        <f t="shared" si="190"/>
        <v>1</v>
      </c>
      <c r="L1240" s="667"/>
      <c r="M1240" s="3517">
        <f t="shared" si="191"/>
        <v>1</v>
      </c>
      <c r="N1240" s="667"/>
      <c r="O1240" s="3517">
        <f t="shared" si="192"/>
        <v>1</v>
      </c>
      <c r="P1240" s="667"/>
      <c r="Q1240" s="3517">
        <f t="shared" si="193"/>
        <v>0</v>
      </c>
      <c r="R1240" s="3518">
        <f t="shared" si="194"/>
        <v>0</v>
      </c>
      <c r="S1240" s="955">
        <f t="shared" ref="S1240:S1303" si="195">ROUND(R1240*B1240/10000,0)</f>
        <v>0</v>
      </c>
    </row>
    <row r="1241" spans="1:19">
      <c r="A1241" s="3520"/>
      <c r="B1241" s="54"/>
      <c r="C1241" s="3517">
        <f t="shared" si="186"/>
        <v>1</v>
      </c>
      <c r="D1241" s="2806"/>
      <c r="E1241" s="3517">
        <f t="shared" si="187"/>
        <v>1</v>
      </c>
      <c r="F1241" s="667"/>
      <c r="G1241" s="3517">
        <f t="shared" si="188"/>
        <v>1</v>
      </c>
      <c r="H1241" s="667"/>
      <c r="I1241" s="3517">
        <f t="shared" si="189"/>
        <v>1</v>
      </c>
      <c r="J1241" s="667"/>
      <c r="K1241" s="3517">
        <f t="shared" si="190"/>
        <v>1</v>
      </c>
      <c r="L1241" s="667"/>
      <c r="M1241" s="3517">
        <f t="shared" si="191"/>
        <v>1</v>
      </c>
      <c r="N1241" s="667"/>
      <c r="O1241" s="3517">
        <f t="shared" si="192"/>
        <v>1</v>
      </c>
      <c r="P1241" s="667"/>
      <c r="Q1241" s="3517">
        <f t="shared" si="193"/>
        <v>0</v>
      </c>
      <c r="R1241" s="3518">
        <f t="shared" si="194"/>
        <v>0</v>
      </c>
      <c r="S1241" s="955">
        <f t="shared" si="195"/>
        <v>0</v>
      </c>
    </row>
    <row r="1242" spans="1:19">
      <c r="A1242" s="3520"/>
      <c r="B1242" s="54"/>
      <c r="C1242" s="3517">
        <f t="shared" ref="C1242:C1305" si="196">IF(B1242="",1,(LOOKUP(B1242,$3:$3,$4:$4)-LOOKUP($B$24,$3:$3,$4:$4)+100)/100)</f>
        <v>1</v>
      </c>
      <c r="D1242" s="2806"/>
      <c r="E1242" s="3517">
        <f t="shared" ref="E1242:E1305" si="197">(SUMIF($5:$5,D1242,$6:$6)-SUMIF($5:$5,$D$24,$6:$6)+100)/100</f>
        <v>1</v>
      </c>
      <c r="F1242" s="667"/>
      <c r="G1242" s="3517">
        <f t="shared" ref="G1242:G1305" si="198">(SUMIF($7:$7,F1242,$8:$8)-SUMIF($7:$7,$F$24,$8:$8)+100)/100</f>
        <v>1</v>
      </c>
      <c r="H1242" s="667"/>
      <c r="I1242" s="3517">
        <f t="shared" ref="I1242:I1305" si="199">(SUMIF($9:$9,H1242,$10:$10)-SUMIF($9:$9,$H$24,$10:$10)+100)/100</f>
        <v>1</v>
      </c>
      <c r="J1242" s="667"/>
      <c r="K1242" s="3517">
        <f t="shared" ref="K1242:K1305" si="200">(SUMIF($11:$11,J1242,$12:$12)-SUMIF($11:$11,$J$24,$12:$12)+100)/100</f>
        <v>1</v>
      </c>
      <c r="L1242" s="667"/>
      <c r="M1242" s="3517">
        <f t="shared" ref="M1242:M1305" si="201">(SUMIF($13:$13,L1242,$14:$14)-SUMIF($13:$13,$L$24,$14:$14)+100)/100</f>
        <v>1</v>
      </c>
      <c r="N1242" s="667"/>
      <c r="O1242" s="3517">
        <f t="shared" ref="O1242:O1305" si="202">(SUMIF($15:$15,N1242,$16:$16)-SUMIF($15:$15,$N$24,$16:$16)+100)/100</f>
        <v>1</v>
      </c>
      <c r="P1242" s="667"/>
      <c r="Q1242" s="3517">
        <f t="shared" ref="Q1242:Q1305" si="203">(SUMIF($17:$17,P1242,$18:$18)-SUMIF($17:$17,$P$24,$18:$18)+100)/100</f>
        <v>0</v>
      </c>
      <c r="R1242" s="3518">
        <f t="shared" ref="R1242:R1305" si="204">IF(B1242="",0,ROUND($R$24*C1242*E1242*G1242*I1242*K1242*M1242*O1242*Q1242,0))</f>
        <v>0</v>
      </c>
      <c r="S1242" s="955">
        <f t="shared" si="195"/>
        <v>0</v>
      </c>
    </row>
    <row r="1243" spans="1:19">
      <c r="A1243" s="3520"/>
      <c r="B1243" s="54"/>
      <c r="C1243" s="3517">
        <f t="shared" si="196"/>
        <v>1</v>
      </c>
      <c r="D1243" s="2806"/>
      <c r="E1243" s="3517">
        <f t="shared" si="197"/>
        <v>1</v>
      </c>
      <c r="F1243" s="667"/>
      <c r="G1243" s="3517">
        <f t="shared" si="198"/>
        <v>1</v>
      </c>
      <c r="H1243" s="667"/>
      <c r="I1243" s="3517">
        <f t="shared" si="199"/>
        <v>1</v>
      </c>
      <c r="J1243" s="667"/>
      <c r="K1243" s="3517">
        <f t="shared" si="200"/>
        <v>1</v>
      </c>
      <c r="L1243" s="667"/>
      <c r="M1243" s="3517">
        <f t="shared" si="201"/>
        <v>1</v>
      </c>
      <c r="N1243" s="667"/>
      <c r="O1243" s="3517">
        <f t="shared" si="202"/>
        <v>1</v>
      </c>
      <c r="P1243" s="667"/>
      <c r="Q1243" s="3517">
        <f t="shared" si="203"/>
        <v>0</v>
      </c>
      <c r="R1243" s="3518">
        <f t="shared" si="204"/>
        <v>0</v>
      </c>
      <c r="S1243" s="955">
        <f t="shared" si="195"/>
        <v>0</v>
      </c>
    </row>
    <row r="1244" spans="1:19">
      <c r="A1244" s="3520"/>
      <c r="B1244" s="54"/>
      <c r="C1244" s="3517">
        <f t="shared" si="196"/>
        <v>1</v>
      </c>
      <c r="D1244" s="2806"/>
      <c r="E1244" s="3517">
        <f t="shared" si="197"/>
        <v>1</v>
      </c>
      <c r="F1244" s="667"/>
      <c r="G1244" s="3517">
        <f t="shared" si="198"/>
        <v>1</v>
      </c>
      <c r="H1244" s="667"/>
      <c r="I1244" s="3517">
        <f t="shared" si="199"/>
        <v>1</v>
      </c>
      <c r="J1244" s="667"/>
      <c r="K1244" s="3517">
        <f t="shared" si="200"/>
        <v>1</v>
      </c>
      <c r="L1244" s="667"/>
      <c r="M1244" s="3517">
        <f t="shared" si="201"/>
        <v>1</v>
      </c>
      <c r="N1244" s="667"/>
      <c r="O1244" s="3517">
        <f t="shared" si="202"/>
        <v>1</v>
      </c>
      <c r="P1244" s="667"/>
      <c r="Q1244" s="3517">
        <f t="shared" si="203"/>
        <v>0</v>
      </c>
      <c r="R1244" s="3518">
        <f t="shared" si="204"/>
        <v>0</v>
      </c>
      <c r="S1244" s="955">
        <f t="shared" si="195"/>
        <v>0</v>
      </c>
    </row>
    <row r="1245" spans="1:19">
      <c r="A1245" s="3520"/>
      <c r="B1245" s="54"/>
      <c r="C1245" s="3517">
        <f t="shared" si="196"/>
        <v>1</v>
      </c>
      <c r="D1245" s="2806"/>
      <c r="E1245" s="3517">
        <f t="shared" si="197"/>
        <v>1</v>
      </c>
      <c r="F1245" s="667"/>
      <c r="G1245" s="3517">
        <f t="shared" si="198"/>
        <v>1</v>
      </c>
      <c r="H1245" s="667"/>
      <c r="I1245" s="3517">
        <f t="shared" si="199"/>
        <v>1</v>
      </c>
      <c r="J1245" s="667"/>
      <c r="K1245" s="3517">
        <f t="shared" si="200"/>
        <v>1</v>
      </c>
      <c r="L1245" s="667"/>
      <c r="M1245" s="3517">
        <f t="shared" si="201"/>
        <v>1</v>
      </c>
      <c r="N1245" s="667"/>
      <c r="O1245" s="3517">
        <f t="shared" si="202"/>
        <v>1</v>
      </c>
      <c r="P1245" s="667"/>
      <c r="Q1245" s="3517">
        <f t="shared" si="203"/>
        <v>0</v>
      </c>
      <c r="R1245" s="3518">
        <f t="shared" si="204"/>
        <v>0</v>
      </c>
      <c r="S1245" s="955">
        <f t="shared" si="195"/>
        <v>0</v>
      </c>
    </row>
    <row r="1246" spans="1:19">
      <c r="A1246" s="3520"/>
      <c r="B1246" s="54"/>
      <c r="C1246" s="3517">
        <f t="shared" si="196"/>
        <v>1</v>
      </c>
      <c r="D1246" s="2806"/>
      <c r="E1246" s="3517">
        <f t="shared" si="197"/>
        <v>1</v>
      </c>
      <c r="F1246" s="667"/>
      <c r="G1246" s="3517">
        <f t="shared" si="198"/>
        <v>1</v>
      </c>
      <c r="H1246" s="667"/>
      <c r="I1246" s="3517">
        <f t="shared" si="199"/>
        <v>1</v>
      </c>
      <c r="J1246" s="667"/>
      <c r="K1246" s="3517">
        <f t="shared" si="200"/>
        <v>1</v>
      </c>
      <c r="L1246" s="667"/>
      <c r="M1246" s="3517">
        <f t="shared" si="201"/>
        <v>1</v>
      </c>
      <c r="N1246" s="667"/>
      <c r="O1246" s="3517">
        <f t="shared" si="202"/>
        <v>1</v>
      </c>
      <c r="P1246" s="667"/>
      <c r="Q1246" s="3517">
        <f t="shared" si="203"/>
        <v>0</v>
      </c>
      <c r="R1246" s="3518">
        <f t="shared" si="204"/>
        <v>0</v>
      </c>
      <c r="S1246" s="955">
        <f t="shared" si="195"/>
        <v>0</v>
      </c>
    </row>
    <row r="1247" spans="1:19">
      <c r="A1247" s="3520"/>
      <c r="B1247" s="54"/>
      <c r="C1247" s="3517">
        <f t="shared" si="196"/>
        <v>1</v>
      </c>
      <c r="D1247" s="2806"/>
      <c r="E1247" s="3517">
        <f t="shared" si="197"/>
        <v>1</v>
      </c>
      <c r="F1247" s="667"/>
      <c r="G1247" s="3517">
        <f t="shared" si="198"/>
        <v>1</v>
      </c>
      <c r="H1247" s="667"/>
      <c r="I1247" s="3517">
        <f t="shared" si="199"/>
        <v>1</v>
      </c>
      <c r="J1247" s="667"/>
      <c r="K1247" s="3517">
        <f t="shared" si="200"/>
        <v>1</v>
      </c>
      <c r="L1247" s="667"/>
      <c r="M1247" s="3517">
        <f t="shared" si="201"/>
        <v>1</v>
      </c>
      <c r="N1247" s="667"/>
      <c r="O1247" s="3517">
        <f t="shared" si="202"/>
        <v>1</v>
      </c>
      <c r="P1247" s="667"/>
      <c r="Q1247" s="3517">
        <f t="shared" si="203"/>
        <v>0</v>
      </c>
      <c r="R1247" s="3518">
        <f t="shared" si="204"/>
        <v>0</v>
      </c>
      <c r="S1247" s="955">
        <f t="shared" si="195"/>
        <v>0</v>
      </c>
    </row>
    <row r="1248" spans="1:19">
      <c r="A1248" s="3520"/>
      <c r="B1248" s="54"/>
      <c r="C1248" s="3517">
        <f t="shared" si="196"/>
        <v>1</v>
      </c>
      <c r="D1248" s="2806"/>
      <c r="E1248" s="3517">
        <f t="shared" si="197"/>
        <v>1</v>
      </c>
      <c r="F1248" s="667"/>
      <c r="G1248" s="3517">
        <f t="shared" si="198"/>
        <v>1</v>
      </c>
      <c r="H1248" s="667"/>
      <c r="I1248" s="3517">
        <f t="shared" si="199"/>
        <v>1</v>
      </c>
      <c r="J1248" s="667"/>
      <c r="K1248" s="3517">
        <f t="shared" si="200"/>
        <v>1</v>
      </c>
      <c r="L1248" s="667"/>
      <c r="M1248" s="3517">
        <f t="shared" si="201"/>
        <v>1</v>
      </c>
      <c r="N1248" s="667"/>
      <c r="O1248" s="3517">
        <f t="shared" si="202"/>
        <v>1</v>
      </c>
      <c r="P1248" s="667"/>
      <c r="Q1248" s="3517">
        <f t="shared" si="203"/>
        <v>0</v>
      </c>
      <c r="R1248" s="3518">
        <f t="shared" si="204"/>
        <v>0</v>
      </c>
      <c r="S1248" s="955">
        <f t="shared" si="195"/>
        <v>0</v>
      </c>
    </row>
    <row r="1249" spans="1:19">
      <c r="A1249" s="3520"/>
      <c r="B1249" s="54"/>
      <c r="C1249" s="3517">
        <f t="shared" si="196"/>
        <v>1</v>
      </c>
      <c r="D1249" s="2806"/>
      <c r="E1249" s="3517">
        <f t="shared" si="197"/>
        <v>1</v>
      </c>
      <c r="F1249" s="667"/>
      <c r="G1249" s="3517">
        <f t="shared" si="198"/>
        <v>1</v>
      </c>
      <c r="H1249" s="667"/>
      <c r="I1249" s="3517">
        <f t="shared" si="199"/>
        <v>1</v>
      </c>
      <c r="J1249" s="667"/>
      <c r="K1249" s="3517">
        <f t="shared" si="200"/>
        <v>1</v>
      </c>
      <c r="L1249" s="667"/>
      <c r="M1249" s="3517">
        <f t="shared" si="201"/>
        <v>1</v>
      </c>
      <c r="N1249" s="667"/>
      <c r="O1249" s="3517">
        <f t="shared" si="202"/>
        <v>1</v>
      </c>
      <c r="P1249" s="667"/>
      <c r="Q1249" s="3517">
        <f t="shared" si="203"/>
        <v>0</v>
      </c>
      <c r="R1249" s="3518">
        <f t="shared" si="204"/>
        <v>0</v>
      </c>
      <c r="S1249" s="955">
        <f t="shared" si="195"/>
        <v>0</v>
      </c>
    </row>
    <row r="1250" spans="1:19">
      <c r="A1250" s="3520"/>
      <c r="B1250" s="54"/>
      <c r="C1250" s="3517">
        <f t="shared" si="196"/>
        <v>1</v>
      </c>
      <c r="D1250" s="2806"/>
      <c r="E1250" s="3517">
        <f t="shared" si="197"/>
        <v>1</v>
      </c>
      <c r="F1250" s="667"/>
      <c r="G1250" s="3517">
        <f t="shared" si="198"/>
        <v>1</v>
      </c>
      <c r="H1250" s="667"/>
      <c r="I1250" s="3517">
        <f t="shared" si="199"/>
        <v>1</v>
      </c>
      <c r="J1250" s="667"/>
      <c r="K1250" s="3517">
        <f t="shared" si="200"/>
        <v>1</v>
      </c>
      <c r="L1250" s="667"/>
      <c r="M1250" s="3517">
        <f t="shared" si="201"/>
        <v>1</v>
      </c>
      <c r="N1250" s="667"/>
      <c r="O1250" s="3517">
        <f t="shared" si="202"/>
        <v>1</v>
      </c>
      <c r="P1250" s="667"/>
      <c r="Q1250" s="3517">
        <f t="shared" si="203"/>
        <v>0</v>
      </c>
      <c r="R1250" s="3518">
        <f t="shared" si="204"/>
        <v>0</v>
      </c>
      <c r="S1250" s="955">
        <f t="shared" si="195"/>
        <v>0</v>
      </c>
    </row>
    <row r="1251" spans="1:19">
      <c r="A1251" s="3520"/>
      <c r="B1251" s="54"/>
      <c r="C1251" s="3517">
        <f t="shared" si="196"/>
        <v>1</v>
      </c>
      <c r="D1251" s="2806"/>
      <c r="E1251" s="3517">
        <f t="shared" si="197"/>
        <v>1</v>
      </c>
      <c r="F1251" s="667"/>
      <c r="G1251" s="3517">
        <f t="shared" si="198"/>
        <v>1</v>
      </c>
      <c r="H1251" s="667"/>
      <c r="I1251" s="3517">
        <f t="shared" si="199"/>
        <v>1</v>
      </c>
      <c r="J1251" s="667"/>
      <c r="K1251" s="3517">
        <f t="shared" si="200"/>
        <v>1</v>
      </c>
      <c r="L1251" s="667"/>
      <c r="M1251" s="3517">
        <f t="shared" si="201"/>
        <v>1</v>
      </c>
      <c r="N1251" s="667"/>
      <c r="O1251" s="3517">
        <f t="shared" si="202"/>
        <v>1</v>
      </c>
      <c r="P1251" s="667"/>
      <c r="Q1251" s="3517">
        <f t="shared" si="203"/>
        <v>0</v>
      </c>
      <c r="R1251" s="3518">
        <f t="shared" si="204"/>
        <v>0</v>
      </c>
      <c r="S1251" s="955">
        <f t="shared" si="195"/>
        <v>0</v>
      </c>
    </row>
    <row r="1252" spans="1:19">
      <c r="A1252" s="3520"/>
      <c r="B1252" s="54"/>
      <c r="C1252" s="3517">
        <f t="shared" si="196"/>
        <v>1</v>
      </c>
      <c r="D1252" s="2806"/>
      <c r="E1252" s="3517">
        <f t="shared" si="197"/>
        <v>1</v>
      </c>
      <c r="F1252" s="667"/>
      <c r="G1252" s="3517">
        <f t="shared" si="198"/>
        <v>1</v>
      </c>
      <c r="H1252" s="667"/>
      <c r="I1252" s="3517">
        <f t="shared" si="199"/>
        <v>1</v>
      </c>
      <c r="J1252" s="667"/>
      <c r="K1252" s="3517">
        <f t="shared" si="200"/>
        <v>1</v>
      </c>
      <c r="L1252" s="667"/>
      <c r="M1252" s="3517">
        <f t="shared" si="201"/>
        <v>1</v>
      </c>
      <c r="N1252" s="667"/>
      <c r="O1252" s="3517">
        <f t="shared" si="202"/>
        <v>1</v>
      </c>
      <c r="P1252" s="667"/>
      <c r="Q1252" s="3517">
        <f t="shared" si="203"/>
        <v>0</v>
      </c>
      <c r="R1252" s="3518">
        <f t="shared" si="204"/>
        <v>0</v>
      </c>
      <c r="S1252" s="955">
        <f t="shared" si="195"/>
        <v>0</v>
      </c>
    </row>
    <row r="1253" spans="1:19">
      <c r="A1253" s="3520"/>
      <c r="B1253" s="54"/>
      <c r="C1253" s="3517">
        <f t="shared" si="196"/>
        <v>1</v>
      </c>
      <c r="D1253" s="2806"/>
      <c r="E1253" s="3517">
        <f t="shared" si="197"/>
        <v>1</v>
      </c>
      <c r="F1253" s="667"/>
      <c r="G1253" s="3517">
        <f t="shared" si="198"/>
        <v>1</v>
      </c>
      <c r="H1253" s="667"/>
      <c r="I1253" s="3517">
        <f t="shared" si="199"/>
        <v>1</v>
      </c>
      <c r="J1253" s="667"/>
      <c r="K1253" s="3517">
        <f t="shared" si="200"/>
        <v>1</v>
      </c>
      <c r="L1253" s="667"/>
      <c r="M1253" s="3517">
        <f t="shared" si="201"/>
        <v>1</v>
      </c>
      <c r="N1253" s="667"/>
      <c r="O1253" s="3517">
        <f t="shared" si="202"/>
        <v>1</v>
      </c>
      <c r="P1253" s="667"/>
      <c r="Q1253" s="3517">
        <f t="shared" si="203"/>
        <v>0</v>
      </c>
      <c r="R1253" s="3518">
        <f t="shared" si="204"/>
        <v>0</v>
      </c>
      <c r="S1253" s="955">
        <f t="shared" si="195"/>
        <v>0</v>
      </c>
    </row>
    <row r="1254" spans="1:19">
      <c r="A1254" s="3520"/>
      <c r="B1254" s="54"/>
      <c r="C1254" s="3517">
        <f t="shared" si="196"/>
        <v>1</v>
      </c>
      <c r="D1254" s="2806"/>
      <c r="E1254" s="3517">
        <f t="shared" si="197"/>
        <v>1</v>
      </c>
      <c r="F1254" s="667"/>
      <c r="G1254" s="3517">
        <f t="shared" si="198"/>
        <v>1</v>
      </c>
      <c r="H1254" s="667"/>
      <c r="I1254" s="3517">
        <f t="shared" si="199"/>
        <v>1</v>
      </c>
      <c r="J1254" s="667"/>
      <c r="K1254" s="3517">
        <f t="shared" si="200"/>
        <v>1</v>
      </c>
      <c r="L1254" s="667"/>
      <c r="M1254" s="3517">
        <f t="shared" si="201"/>
        <v>1</v>
      </c>
      <c r="N1254" s="667"/>
      <c r="O1254" s="3517">
        <f t="shared" si="202"/>
        <v>1</v>
      </c>
      <c r="P1254" s="667"/>
      <c r="Q1254" s="3517">
        <f t="shared" si="203"/>
        <v>0</v>
      </c>
      <c r="R1254" s="3518">
        <f t="shared" si="204"/>
        <v>0</v>
      </c>
      <c r="S1254" s="955">
        <f t="shared" si="195"/>
        <v>0</v>
      </c>
    </row>
    <row r="1255" spans="1:19">
      <c r="A1255" s="3520"/>
      <c r="B1255" s="54"/>
      <c r="C1255" s="3517">
        <f t="shared" si="196"/>
        <v>1</v>
      </c>
      <c r="D1255" s="2806"/>
      <c r="E1255" s="3517">
        <f t="shared" si="197"/>
        <v>1</v>
      </c>
      <c r="F1255" s="667"/>
      <c r="G1255" s="3517">
        <f t="shared" si="198"/>
        <v>1</v>
      </c>
      <c r="H1255" s="667"/>
      <c r="I1255" s="3517">
        <f t="shared" si="199"/>
        <v>1</v>
      </c>
      <c r="J1255" s="667"/>
      <c r="K1255" s="3517">
        <f t="shared" si="200"/>
        <v>1</v>
      </c>
      <c r="L1255" s="667"/>
      <c r="M1255" s="3517">
        <f t="shared" si="201"/>
        <v>1</v>
      </c>
      <c r="N1255" s="667"/>
      <c r="O1255" s="3517">
        <f t="shared" si="202"/>
        <v>1</v>
      </c>
      <c r="P1255" s="667"/>
      <c r="Q1255" s="3517">
        <f t="shared" si="203"/>
        <v>0</v>
      </c>
      <c r="R1255" s="3518">
        <f t="shared" si="204"/>
        <v>0</v>
      </c>
      <c r="S1255" s="955">
        <f t="shared" si="195"/>
        <v>0</v>
      </c>
    </row>
    <row r="1256" spans="1:19">
      <c r="A1256" s="3520"/>
      <c r="B1256" s="54"/>
      <c r="C1256" s="3517">
        <f t="shared" si="196"/>
        <v>1</v>
      </c>
      <c r="D1256" s="2806"/>
      <c r="E1256" s="3517">
        <f t="shared" si="197"/>
        <v>1</v>
      </c>
      <c r="F1256" s="667"/>
      <c r="G1256" s="3517">
        <f t="shared" si="198"/>
        <v>1</v>
      </c>
      <c r="H1256" s="667"/>
      <c r="I1256" s="3517">
        <f t="shared" si="199"/>
        <v>1</v>
      </c>
      <c r="J1256" s="667"/>
      <c r="K1256" s="3517">
        <f t="shared" si="200"/>
        <v>1</v>
      </c>
      <c r="L1256" s="667"/>
      <c r="M1256" s="3517">
        <f t="shared" si="201"/>
        <v>1</v>
      </c>
      <c r="N1256" s="667"/>
      <c r="O1256" s="3517">
        <f t="shared" si="202"/>
        <v>1</v>
      </c>
      <c r="P1256" s="667"/>
      <c r="Q1256" s="3517">
        <f t="shared" si="203"/>
        <v>0</v>
      </c>
      <c r="R1256" s="3518">
        <f t="shared" si="204"/>
        <v>0</v>
      </c>
      <c r="S1256" s="955">
        <f t="shared" si="195"/>
        <v>0</v>
      </c>
    </row>
    <row r="1257" spans="1:19">
      <c r="A1257" s="3520"/>
      <c r="B1257" s="54"/>
      <c r="C1257" s="3517">
        <f t="shared" si="196"/>
        <v>1</v>
      </c>
      <c r="D1257" s="2806"/>
      <c r="E1257" s="3517">
        <f t="shared" si="197"/>
        <v>1</v>
      </c>
      <c r="F1257" s="667"/>
      <c r="G1257" s="3517">
        <f t="shared" si="198"/>
        <v>1</v>
      </c>
      <c r="H1257" s="667"/>
      <c r="I1257" s="3517">
        <f t="shared" si="199"/>
        <v>1</v>
      </c>
      <c r="J1257" s="667"/>
      <c r="K1257" s="3517">
        <f t="shared" si="200"/>
        <v>1</v>
      </c>
      <c r="L1257" s="667"/>
      <c r="M1257" s="3517">
        <f t="shared" si="201"/>
        <v>1</v>
      </c>
      <c r="N1257" s="667"/>
      <c r="O1257" s="3517">
        <f t="shared" si="202"/>
        <v>1</v>
      </c>
      <c r="P1257" s="667"/>
      <c r="Q1257" s="3517">
        <f t="shared" si="203"/>
        <v>0</v>
      </c>
      <c r="R1257" s="3518">
        <f t="shared" si="204"/>
        <v>0</v>
      </c>
      <c r="S1257" s="955">
        <f t="shared" si="195"/>
        <v>0</v>
      </c>
    </row>
    <row r="1258" spans="1:19">
      <c r="A1258" s="3520"/>
      <c r="B1258" s="54"/>
      <c r="C1258" s="3517">
        <f t="shared" si="196"/>
        <v>1</v>
      </c>
      <c r="D1258" s="2806"/>
      <c r="E1258" s="3517">
        <f t="shared" si="197"/>
        <v>1</v>
      </c>
      <c r="F1258" s="667"/>
      <c r="G1258" s="3517">
        <f t="shared" si="198"/>
        <v>1</v>
      </c>
      <c r="H1258" s="667"/>
      <c r="I1258" s="3517">
        <f t="shared" si="199"/>
        <v>1</v>
      </c>
      <c r="J1258" s="667"/>
      <c r="K1258" s="3517">
        <f t="shared" si="200"/>
        <v>1</v>
      </c>
      <c r="L1258" s="667"/>
      <c r="M1258" s="3517">
        <f t="shared" si="201"/>
        <v>1</v>
      </c>
      <c r="N1258" s="667"/>
      <c r="O1258" s="3517">
        <f t="shared" si="202"/>
        <v>1</v>
      </c>
      <c r="P1258" s="667"/>
      <c r="Q1258" s="3517">
        <f t="shared" si="203"/>
        <v>0</v>
      </c>
      <c r="R1258" s="3518">
        <f t="shared" si="204"/>
        <v>0</v>
      </c>
      <c r="S1258" s="955">
        <f t="shared" si="195"/>
        <v>0</v>
      </c>
    </row>
    <row r="1259" spans="1:19">
      <c r="A1259" s="3520"/>
      <c r="B1259" s="54"/>
      <c r="C1259" s="3517">
        <f t="shared" si="196"/>
        <v>1</v>
      </c>
      <c r="D1259" s="2806"/>
      <c r="E1259" s="3517">
        <f t="shared" si="197"/>
        <v>1</v>
      </c>
      <c r="F1259" s="667"/>
      <c r="G1259" s="3517">
        <f t="shared" si="198"/>
        <v>1</v>
      </c>
      <c r="H1259" s="667"/>
      <c r="I1259" s="3517">
        <f t="shared" si="199"/>
        <v>1</v>
      </c>
      <c r="J1259" s="667"/>
      <c r="K1259" s="3517">
        <f t="shared" si="200"/>
        <v>1</v>
      </c>
      <c r="L1259" s="667"/>
      <c r="M1259" s="3517">
        <f t="shared" si="201"/>
        <v>1</v>
      </c>
      <c r="N1259" s="667"/>
      <c r="O1259" s="3517">
        <f t="shared" si="202"/>
        <v>1</v>
      </c>
      <c r="P1259" s="667"/>
      <c r="Q1259" s="3517">
        <f t="shared" si="203"/>
        <v>0</v>
      </c>
      <c r="R1259" s="3518">
        <f t="shared" si="204"/>
        <v>0</v>
      </c>
      <c r="S1259" s="955">
        <f t="shared" si="195"/>
        <v>0</v>
      </c>
    </row>
    <row r="1260" spans="1:19">
      <c r="A1260" s="3520"/>
      <c r="B1260" s="54"/>
      <c r="C1260" s="3517">
        <f t="shared" si="196"/>
        <v>1</v>
      </c>
      <c r="D1260" s="2806"/>
      <c r="E1260" s="3517">
        <f t="shared" si="197"/>
        <v>1</v>
      </c>
      <c r="F1260" s="667"/>
      <c r="G1260" s="3517">
        <f t="shared" si="198"/>
        <v>1</v>
      </c>
      <c r="H1260" s="667"/>
      <c r="I1260" s="3517">
        <f t="shared" si="199"/>
        <v>1</v>
      </c>
      <c r="J1260" s="667"/>
      <c r="K1260" s="3517">
        <f t="shared" si="200"/>
        <v>1</v>
      </c>
      <c r="L1260" s="667"/>
      <c r="M1260" s="3517">
        <f t="shared" si="201"/>
        <v>1</v>
      </c>
      <c r="N1260" s="667"/>
      <c r="O1260" s="3517">
        <f t="shared" si="202"/>
        <v>1</v>
      </c>
      <c r="P1260" s="667"/>
      <c r="Q1260" s="3517">
        <f t="shared" si="203"/>
        <v>0</v>
      </c>
      <c r="R1260" s="3518">
        <f t="shared" si="204"/>
        <v>0</v>
      </c>
      <c r="S1260" s="955">
        <f t="shared" si="195"/>
        <v>0</v>
      </c>
    </row>
    <row r="1261" spans="1:19">
      <c r="A1261" s="3520"/>
      <c r="B1261" s="54"/>
      <c r="C1261" s="3517">
        <f t="shared" si="196"/>
        <v>1</v>
      </c>
      <c r="D1261" s="2806"/>
      <c r="E1261" s="3517">
        <f t="shared" si="197"/>
        <v>1</v>
      </c>
      <c r="F1261" s="667"/>
      <c r="G1261" s="3517">
        <f t="shared" si="198"/>
        <v>1</v>
      </c>
      <c r="H1261" s="667"/>
      <c r="I1261" s="3517">
        <f t="shared" si="199"/>
        <v>1</v>
      </c>
      <c r="J1261" s="667"/>
      <c r="K1261" s="3517">
        <f t="shared" si="200"/>
        <v>1</v>
      </c>
      <c r="L1261" s="667"/>
      <c r="M1261" s="3517">
        <f t="shared" si="201"/>
        <v>1</v>
      </c>
      <c r="N1261" s="667"/>
      <c r="O1261" s="3517">
        <f t="shared" si="202"/>
        <v>1</v>
      </c>
      <c r="P1261" s="667"/>
      <c r="Q1261" s="3517">
        <f t="shared" si="203"/>
        <v>0</v>
      </c>
      <c r="R1261" s="3518">
        <f t="shared" si="204"/>
        <v>0</v>
      </c>
      <c r="S1261" s="955">
        <f t="shared" si="195"/>
        <v>0</v>
      </c>
    </row>
    <row r="1262" spans="1:19">
      <c r="A1262" s="3520"/>
      <c r="B1262" s="54"/>
      <c r="C1262" s="3517">
        <f t="shared" si="196"/>
        <v>1</v>
      </c>
      <c r="D1262" s="2806"/>
      <c r="E1262" s="3517">
        <f t="shared" si="197"/>
        <v>1</v>
      </c>
      <c r="F1262" s="667"/>
      <c r="G1262" s="3517">
        <f t="shared" si="198"/>
        <v>1</v>
      </c>
      <c r="H1262" s="667"/>
      <c r="I1262" s="3517">
        <f t="shared" si="199"/>
        <v>1</v>
      </c>
      <c r="J1262" s="667"/>
      <c r="K1262" s="3517">
        <f t="shared" si="200"/>
        <v>1</v>
      </c>
      <c r="L1262" s="667"/>
      <c r="M1262" s="3517">
        <f t="shared" si="201"/>
        <v>1</v>
      </c>
      <c r="N1262" s="667"/>
      <c r="O1262" s="3517">
        <f t="shared" si="202"/>
        <v>1</v>
      </c>
      <c r="P1262" s="667"/>
      <c r="Q1262" s="3517">
        <f t="shared" si="203"/>
        <v>0</v>
      </c>
      <c r="R1262" s="3518">
        <f t="shared" si="204"/>
        <v>0</v>
      </c>
      <c r="S1262" s="955">
        <f t="shared" si="195"/>
        <v>0</v>
      </c>
    </row>
    <row r="1263" spans="1:19">
      <c r="A1263" s="3520"/>
      <c r="B1263" s="54"/>
      <c r="C1263" s="3517">
        <f t="shared" si="196"/>
        <v>1</v>
      </c>
      <c r="D1263" s="2806"/>
      <c r="E1263" s="3517">
        <f t="shared" si="197"/>
        <v>1</v>
      </c>
      <c r="F1263" s="667"/>
      <c r="G1263" s="3517">
        <f t="shared" si="198"/>
        <v>1</v>
      </c>
      <c r="H1263" s="667"/>
      <c r="I1263" s="3517">
        <f t="shared" si="199"/>
        <v>1</v>
      </c>
      <c r="J1263" s="667"/>
      <c r="K1263" s="3517">
        <f t="shared" si="200"/>
        <v>1</v>
      </c>
      <c r="L1263" s="667"/>
      <c r="M1263" s="3517">
        <f t="shared" si="201"/>
        <v>1</v>
      </c>
      <c r="N1263" s="667"/>
      <c r="O1263" s="3517">
        <f t="shared" si="202"/>
        <v>1</v>
      </c>
      <c r="P1263" s="667"/>
      <c r="Q1263" s="3517">
        <f t="shared" si="203"/>
        <v>0</v>
      </c>
      <c r="R1263" s="3518">
        <f t="shared" si="204"/>
        <v>0</v>
      </c>
      <c r="S1263" s="955">
        <f t="shared" si="195"/>
        <v>0</v>
      </c>
    </row>
    <row r="1264" spans="1:19">
      <c r="A1264" s="3520"/>
      <c r="B1264" s="54"/>
      <c r="C1264" s="3517">
        <f t="shared" si="196"/>
        <v>1</v>
      </c>
      <c r="D1264" s="2806"/>
      <c r="E1264" s="3517">
        <f t="shared" si="197"/>
        <v>1</v>
      </c>
      <c r="F1264" s="667"/>
      <c r="G1264" s="3517">
        <f t="shared" si="198"/>
        <v>1</v>
      </c>
      <c r="H1264" s="667"/>
      <c r="I1264" s="3517">
        <f t="shared" si="199"/>
        <v>1</v>
      </c>
      <c r="J1264" s="667"/>
      <c r="K1264" s="3517">
        <f t="shared" si="200"/>
        <v>1</v>
      </c>
      <c r="L1264" s="667"/>
      <c r="M1264" s="3517">
        <f t="shared" si="201"/>
        <v>1</v>
      </c>
      <c r="N1264" s="667"/>
      <c r="O1264" s="3517">
        <f t="shared" si="202"/>
        <v>1</v>
      </c>
      <c r="P1264" s="667"/>
      <c r="Q1264" s="3517">
        <f t="shared" si="203"/>
        <v>0</v>
      </c>
      <c r="R1264" s="3518">
        <f t="shared" si="204"/>
        <v>0</v>
      </c>
      <c r="S1264" s="955">
        <f t="shared" si="195"/>
        <v>0</v>
      </c>
    </row>
    <row r="1265" spans="1:19">
      <c r="A1265" s="3520"/>
      <c r="B1265" s="54"/>
      <c r="C1265" s="3517">
        <f t="shared" si="196"/>
        <v>1</v>
      </c>
      <c r="D1265" s="2806"/>
      <c r="E1265" s="3517">
        <f t="shared" si="197"/>
        <v>1</v>
      </c>
      <c r="F1265" s="667"/>
      <c r="G1265" s="3517">
        <f t="shared" si="198"/>
        <v>1</v>
      </c>
      <c r="H1265" s="667"/>
      <c r="I1265" s="3517">
        <f t="shared" si="199"/>
        <v>1</v>
      </c>
      <c r="J1265" s="667"/>
      <c r="K1265" s="3517">
        <f t="shared" si="200"/>
        <v>1</v>
      </c>
      <c r="L1265" s="667"/>
      <c r="M1265" s="3517">
        <f t="shared" si="201"/>
        <v>1</v>
      </c>
      <c r="N1265" s="667"/>
      <c r="O1265" s="3517">
        <f t="shared" si="202"/>
        <v>1</v>
      </c>
      <c r="P1265" s="667"/>
      <c r="Q1265" s="3517">
        <f t="shared" si="203"/>
        <v>0</v>
      </c>
      <c r="R1265" s="3518">
        <f t="shared" si="204"/>
        <v>0</v>
      </c>
      <c r="S1265" s="955">
        <f t="shared" si="195"/>
        <v>0</v>
      </c>
    </row>
    <row r="1266" spans="1:19">
      <c r="A1266" s="3520"/>
      <c r="B1266" s="54"/>
      <c r="C1266" s="3517">
        <f t="shared" si="196"/>
        <v>1</v>
      </c>
      <c r="D1266" s="2806"/>
      <c r="E1266" s="3517">
        <f t="shared" si="197"/>
        <v>1</v>
      </c>
      <c r="F1266" s="667"/>
      <c r="G1266" s="3517">
        <f t="shared" si="198"/>
        <v>1</v>
      </c>
      <c r="H1266" s="667"/>
      <c r="I1266" s="3517">
        <f t="shared" si="199"/>
        <v>1</v>
      </c>
      <c r="J1266" s="667"/>
      <c r="K1266" s="3517">
        <f t="shared" si="200"/>
        <v>1</v>
      </c>
      <c r="L1266" s="667"/>
      <c r="M1266" s="3517">
        <f t="shared" si="201"/>
        <v>1</v>
      </c>
      <c r="N1266" s="667"/>
      <c r="O1266" s="3517">
        <f t="shared" si="202"/>
        <v>1</v>
      </c>
      <c r="P1266" s="667"/>
      <c r="Q1266" s="3517">
        <f t="shared" si="203"/>
        <v>0</v>
      </c>
      <c r="R1266" s="3518">
        <f t="shared" si="204"/>
        <v>0</v>
      </c>
      <c r="S1266" s="955">
        <f t="shared" si="195"/>
        <v>0</v>
      </c>
    </row>
    <row r="1267" spans="1:19">
      <c r="A1267" s="3520"/>
      <c r="B1267" s="54"/>
      <c r="C1267" s="3517">
        <f t="shared" si="196"/>
        <v>1</v>
      </c>
      <c r="D1267" s="2806"/>
      <c r="E1267" s="3517">
        <f t="shared" si="197"/>
        <v>1</v>
      </c>
      <c r="F1267" s="667"/>
      <c r="G1267" s="3517">
        <f t="shared" si="198"/>
        <v>1</v>
      </c>
      <c r="H1267" s="667"/>
      <c r="I1267" s="3517">
        <f t="shared" si="199"/>
        <v>1</v>
      </c>
      <c r="J1267" s="667"/>
      <c r="K1267" s="3517">
        <f t="shared" si="200"/>
        <v>1</v>
      </c>
      <c r="L1267" s="667"/>
      <c r="M1267" s="3517">
        <f t="shared" si="201"/>
        <v>1</v>
      </c>
      <c r="N1267" s="667"/>
      <c r="O1267" s="3517">
        <f t="shared" si="202"/>
        <v>1</v>
      </c>
      <c r="P1267" s="667"/>
      <c r="Q1267" s="3517">
        <f t="shared" si="203"/>
        <v>0</v>
      </c>
      <c r="R1267" s="3518">
        <f t="shared" si="204"/>
        <v>0</v>
      </c>
      <c r="S1267" s="955">
        <f t="shared" si="195"/>
        <v>0</v>
      </c>
    </row>
    <row r="1268" spans="1:19">
      <c r="A1268" s="3520"/>
      <c r="B1268" s="54"/>
      <c r="C1268" s="3517">
        <f t="shared" si="196"/>
        <v>1</v>
      </c>
      <c r="D1268" s="2806"/>
      <c r="E1268" s="3517">
        <f t="shared" si="197"/>
        <v>1</v>
      </c>
      <c r="F1268" s="667"/>
      <c r="G1268" s="3517">
        <f t="shared" si="198"/>
        <v>1</v>
      </c>
      <c r="H1268" s="667"/>
      <c r="I1268" s="3517">
        <f t="shared" si="199"/>
        <v>1</v>
      </c>
      <c r="J1268" s="667"/>
      <c r="K1268" s="3517">
        <f t="shared" si="200"/>
        <v>1</v>
      </c>
      <c r="L1268" s="667"/>
      <c r="M1268" s="3517">
        <f t="shared" si="201"/>
        <v>1</v>
      </c>
      <c r="N1268" s="667"/>
      <c r="O1268" s="3517">
        <f t="shared" si="202"/>
        <v>1</v>
      </c>
      <c r="P1268" s="667"/>
      <c r="Q1268" s="3517">
        <f t="shared" si="203"/>
        <v>0</v>
      </c>
      <c r="R1268" s="3518">
        <f t="shared" si="204"/>
        <v>0</v>
      </c>
      <c r="S1268" s="955">
        <f t="shared" si="195"/>
        <v>0</v>
      </c>
    </row>
    <row r="1269" spans="1:19">
      <c r="A1269" s="3520"/>
      <c r="B1269" s="54"/>
      <c r="C1269" s="3517">
        <f t="shared" si="196"/>
        <v>1</v>
      </c>
      <c r="D1269" s="2806"/>
      <c r="E1269" s="3517">
        <f t="shared" si="197"/>
        <v>1</v>
      </c>
      <c r="F1269" s="667"/>
      <c r="G1269" s="3517">
        <f t="shared" si="198"/>
        <v>1</v>
      </c>
      <c r="H1269" s="667"/>
      <c r="I1269" s="3517">
        <f t="shared" si="199"/>
        <v>1</v>
      </c>
      <c r="J1269" s="667"/>
      <c r="K1269" s="3517">
        <f t="shared" si="200"/>
        <v>1</v>
      </c>
      <c r="L1269" s="667"/>
      <c r="M1269" s="3517">
        <f t="shared" si="201"/>
        <v>1</v>
      </c>
      <c r="N1269" s="667"/>
      <c r="O1269" s="3517">
        <f t="shared" si="202"/>
        <v>1</v>
      </c>
      <c r="P1269" s="667"/>
      <c r="Q1269" s="3517">
        <f t="shared" si="203"/>
        <v>0</v>
      </c>
      <c r="R1269" s="3518">
        <f t="shared" si="204"/>
        <v>0</v>
      </c>
      <c r="S1269" s="955">
        <f t="shared" si="195"/>
        <v>0</v>
      </c>
    </row>
    <row r="1270" spans="1:19">
      <c r="A1270" s="3520"/>
      <c r="B1270" s="54"/>
      <c r="C1270" s="3517">
        <f t="shared" si="196"/>
        <v>1</v>
      </c>
      <c r="D1270" s="2806"/>
      <c r="E1270" s="3517">
        <f t="shared" si="197"/>
        <v>1</v>
      </c>
      <c r="F1270" s="667"/>
      <c r="G1270" s="3517">
        <f t="shared" si="198"/>
        <v>1</v>
      </c>
      <c r="H1270" s="667"/>
      <c r="I1270" s="3517">
        <f t="shared" si="199"/>
        <v>1</v>
      </c>
      <c r="J1270" s="667"/>
      <c r="K1270" s="3517">
        <f t="shared" si="200"/>
        <v>1</v>
      </c>
      <c r="L1270" s="667"/>
      <c r="M1270" s="3517">
        <f t="shared" si="201"/>
        <v>1</v>
      </c>
      <c r="N1270" s="667"/>
      <c r="O1270" s="3517">
        <f t="shared" si="202"/>
        <v>1</v>
      </c>
      <c r="P1270" s="667"/>
      <c r="Q1270" s="3517">
        <f t="shared" si="203"/>
        <v>0</v>
      </c>
      <c r="R1270" s="3518">
        <f t="shared" si="204"/>
        <v>0</v>
      </c>
      <c r="S1270" s="955">
        <f t="shared" si="195"/>
        <v>0</v>
      </c>
    </row>
    <row r="1271" spans="1:19">
      <c r="A1271" s="3520"/>
      <c r="B1271" s="54"/>
      <c r="C1271" s="3517">
        <f t="shared" si="196"/>
        <v>1</v>
      </c>
      <c r="D1271" s="2806"/>
      <c r="E1271" s="3517">
        <f t="shared" si="197"/>
        <v>1</v>
      </c>
      <c r="F1271" s="667"/>
      <c r="G1271" s="3517">
        <f t="shared" si="198"/>
        <v>1</v>
      </c>
      <c r="H1271" s="667"/>
      <c r="I1271" s="3517">
        <f t="shared" si="199"/>
        <v>1</v>
      </c>
      <c r="J1271" s="667"/>
      <c r="K1271" s="3517">
        <f t="shared" si="200"/>
        <v>1</v>
      </c>
      <c r="L1271" s="667"/>
      <c r="M1271" s="3517">
        <f t="shared" si="201"/>
        <v>1</v>
      </c>
      <c r="N1271" s="667"/>
      <c r="O1271" s="3517">
        <f t="shared" si="202"/>
        <v>1</v>
      </c>
      <c r="P1271" s="667"/>
      <c r="Q1271" s="3517">
        <f t="shared" si="203"/>
        <v>0</v>
      </c>
      <c r="R1271" s="3518">
        <f t="shared" si="204"/>
        <v>0</v>
      </c>
      <c r="S1271" s="955">
        <f t="shared" si="195"/>
        <v>0</v>
      </c>
    </row>
    <row r="1272" spans="1:19">
      <c r="A1272" s="3520"/>
      <c r="B1272" s="54"/>
      <c r="C1272" s="3517">
        <f t="shared" si="196"/>
        <v>1</v>
      </c>
      <c r="D1272" s="2806"/>
      <c r="E1272" s="3517">
        <f t="shared" si="197"/>
        <v>1</v>
      </c>
      <c r="F1272" s="667"/>
      <c r="G1272" s="3517">
        <f t="shared" si="198"/>
        <v>1</v>
      </c>
      <c r="H1272" s="667"/>
      <c r="I1272" s="3517">
        <f t="shared" si="199"/>
        <v>1</v>
      </c>
      <c r="J1272" s="667"/>
      <c r="K1272" s="3517">
        <f t="shared" si="200"/>
        <v>1</v>
      </c>
      <c r="L1272" s="667"/>
      <c r="M1272" s="3517">
        <f t="shared" si="201"/>
        <v>1</v>
      </c>
      <c r="N1272" s="667"/>
      <c r="O1272" s="3517">
        <f t="shared" si="202"/>
        <v>1</v>
      </c>
      <c r="P1272" s="667"/>
      <c r="Q1272" s="3517">
        <f t="shared" si="203"/>
        <v>0</v>
      </c>
      <c r="R1272" s="3518">
        <f t="shared" si="204"/>
        <v>0</v>
      </c>
      <c r="S1272" s="955">
        <f t="shared" si="195"/>
        <v>0</v>
      </c>
    </row>
    <row r="1273" spans="1:19">
      <c r="A1273" s="3520"/>
      <c r="B1273" s="54"/>
      <c r="C1273" s="3517">
        <f t="shared" si="196"/>
        <v>1</v>
      </c>
      <c r="D1273" s="2806"/>
      <c r="E1273" s="3517">
        <f t="shared" si="197"/>
        <v>1</v>
      </c>
      <c r="F1273" s="667"/>
      <c r="G1273" s="3517">
        <f t="shared" si="198"/>
        <v>1</v>
      </c>
      <c r="H1273" s="667"/>
      <c r="I1273" s="3517">
        <f t="shared" si="199"/>
        <v>1</v>
      </c>
      <c r="J1273" s="667"/>
      <c r="K1273" s="3517">
        <f t="shared" si="200"/>
        <v>1</v>
      </c>
      <c r="L1273" s="667"/>
      <c r="M1273" s="3517">
        <f t="shared" si="201"/>
        <v>1</v>
      </c>
      <c r="N1273" s="667"/>
      <c r="O1273" s="3517">
        <f t="shared" si="202"/>
        <v>1</v>
      </c>
      <c r="P1273" s="667"/>
      <c r="Q1273" s="3517">
        <f t="shared" si="203"/>
        <v>0</v>
      </c>
      <c r="R1273" s="3518">
        <f t="shared" si="204"/>
        <v>0</v>
      </c>
      <c r="S1273" s="955">
        <f t="shared" si="195"/>
        <v>0</v>
      </c>
    </row>
    <row r="1274" spans="1:19">
      <c r="A1274" s="3520"/>
      <c r="B1274" s="54"/>
      <c r="C1274" s="3517">
        <f t="shared" si="196"/>
        <v>1</v>
      </c>
      <c r="D1274" s="2806"/>
      <c r="E1274" s="3517">
        <f t="shared" si="197"/>
        <v>1</v>
      </c>
      <c r="F1274" s="667"/>
      <c r="G1274" s="3517">
        <f t="shared" si="198"/>
        <v>1</v>
      </c>
      <c r="H1274" s="667"/>
      <c r="I1274" s="3517">
        <f t="shared" si="199"/>
        <v>1</v>
      </c>
      <c r="J1274" s="667"/>
      <c r="K1274" s="3517">
        <f t="shared" si="200"/>
        <v>1</v>
      </c>
      <c r="L1274" s="667"/>
      <c r="M1274" s="3517">
        <f t="shared" si="201"/>
        <v>1</v>
      </c>
      <c r="N1274" s="667"/>
      <c r="O1274" s="3517">
        <f t="shared" si="202"/>
        <v>1</v>
      </c>
      <c r="P1274" s="667"/>
      <c r="Q1274" s="3517">
        <f t="shared" si="203"/>
        <v>0</v>
      </c>
      <c r="R1274" s="3518">
        <f t="shared" si="204"/>
        <v>0</v>
      </c>
      <c r="S1274" s="955">
        <f t="shared" si="195"/>
        <v>0</v>
      </c>
    </row>
    <row r="1275" spans="1:19">
      <c r="A1275" s="3520"/>
      <c r="B1275" s="54"/>
      <c r="C1275" s="3517">
        <f t="shared" si="196"/>
        <v>1</v>
      </c>
      <c r="D1275" s="2806"/>
      <c r="E1275" s="3517">
        <f t="shared" si="197"/>
        <v>1</v>
      </c>
      <c r="F1275" s="667"/>
      <c r="G1275" s="3517">
        <f t="shared" si="198"/>
        <v>1</v>
      </c>
      <c r="H1275" s="667"/>
      <c r="I1275" s="3517">
        <f t="shared" si="199"/>
        <v>1</v>
      </c>
      <c r="J1275" s="667"/>
      <c r="K1275" s="3517">
        <f t="shared" si="200"/>
        <v>1</v>
      </c>
      <c r="L1275" s="667"/>
      <c r="M1275" s="3517">
        <f t="shared" si="201"/>
        <v>1</v>
      </c>
      <c r="N1275" s="667"/>
      <c r="O1275" s="3517">
        <f t="shared" si="202"/>
        <v>1</v>
      </c>
      <c r="P1275" s="667"/>
      <c r="Q1275" s="3517">
        <f t="shared" si="203"/>
        <v>0</v>
      </c>
      <c r="R1275" s="3518">
        <f t="shared" si="204"/>
        <v>0</v>
      </c>
      <c r="S1275" s="955">
        <f t="shared" si="195"/>
        <v>0</v>
      </c>
    </row>
    <row r="1276" spans="1:19">
      <c r="A1276" s="3520"/>
      <c r="B1276" s="54"/>
      <c r="C1276" s="3517">
        <f t="shared" si="196"/>
        <v>1</v>
      </c>
      <c r="D1276" s="2806"/>
      <c r="E1276" s="3517">
        <f t="shared" si="197"/>
        <v>1</v>
      </c>
      <c r="F1276" s="667"/>
      <c r="G1276" s="3517">
        <f t="shared" si="198"/>
        <v>1</v>
      </c>
      <c r="H1276" s="667"/>
      <c r="I1276" s="3517">
        <f t="shared" si="199"/>
        <v>1</v>
      </c>
      <c r="J1276" s="667"/>
      <c r="K1276" s="3517">
        <f t="shared" si="200"/>
        <v>1</v>
      </c>
      <c r="L1276" s="667"/>
      <c r="M1276" s="3517">
        <f t="shared" si="201"/>
        <v>1</v>
      </c>
      <c r="N1276" s="667"/>
      <c r="O1276" s="3517">
        <f t="shared" si="202"/>
        <v>1</v>
      </c>
      <c r="P1276" s="667"/>
      <c r="Q1276" s="3517">
        <f t="shared" si="203"/>
        <v>0</v>
      </c>
      <c r="R1276" s="3518">
        <f t="shared" si="204"/>
        <v>0</v>
      </c>
      <c r="S1276" s="955">
        <f t="shared" si="195"/>
        <v>0</v>
      </c>
    </row>
    <row r="1277" spans="1:19">
      <c r="A1277" s="3520"/>
      <c r="B1277" s="54"/>
      <c r="C1277" s="3517">
        <f t="shared" si="196"/>
        <v>1</v>
      </c>
      <c r="D1277" s="2806"/>
      <c r="E1277" s="3517">
        <f t="shared" si="197"/>
        <v>1</v>
      </c>
      <c r="F1277" s="667"/>
      <c r="G1277" s="3517">
        <f t="shared" si="198"/>
        <v>1</v>
      </c>
      <c r="H1277" s="667"/>
      <c r="I1277" s="3517">
        <f t="shared" si="199"/>
        <v>1</v>
      </c>
      <c r="J1277" s="667"/>
      <c r="K1277" s="3517">
        <f t="shared" si="200"/>
        <v>1</v>
      </c>
      <c r="L1277" s="667"/>
      <c r="M1277" s="3517">
        <f t="shared" si="201"/>
        <v>1</v>
      </c>
      <c r="N1277" s="667"/>
      <c r="O1277" s="3517">
        <f t="shared" si="202"/>
        <v>1</v>
      </c>
      <c r="P1277" s="667"/>
      <c r="Q1277" s="3517">
        <f t="shared" si="203"/>
        <v>0</v>
      </c>
      <c r="R1277" s="3518">
        <f t="shared" si="204"/>
        <v>0</v>
      </c>
      <c r="S1277" s="955">
        <f t="shared" si="195"/>
        <v>0</v>
      </c>
    </row>
    <row r="1278" spans="1:19">
      <c r="A1278" s="3520"/>
      <c r="B1278" s="54"/>
      <c r="C1278" s="3517">
        <f t="shared" si="196"/>
        <v>1</v>
      </c>
      <c r="D1278" s="2806"/>
      <c r="E1278" s="3517">
        <f t="shared" si="197"/>
        <v>1</v>
      </c>
      <c r="F1278" s="667"/>
      <c r="G1278" s="3517">
        <f t="shared" si="198"/>
        <v>1</v>
      </c>
      <c r="H1278" s="667"/>
      <c r="I1278" s="3517">
        <f t="shared" si="199"/>
        <v>1</v>
      </c>
      <c r="J1278" s="667"/>
      <c r="K1278" s="3517">
        <f t="shared" si="200"/>
        <v>1</v>
      </c>
      <c r="L1278" s="667"/>
      <c r="M1278" s="3517">
        <f t="shared" si="201"/>
        <v>1</v>
      </c>
      <c r="N1278" s="667"/>
      <c r="O1278" s="3517">
        <f t="shared" si="202"/>
        <v>1</v>
      </c>
      <c r="P1278" s="667"/>
      <c r="Q1278" s="3517">
        <f t="shared" si="203"/>
        <v>0</v>
      </c>
      <c r="R1278" s="3518">
        <f t="shared" si="204"/>
        <v>0</v>
      </c>
      <c r="S1278" s="955">
        <f t="shared" si="195"/>
        <v>0</v>
      </c>
    </row>
    <row r="1279" spans="1:19">
      <c r="A1279" s="3520"/>
      <c r="B1279" s="54"/>
      <c r="C1279" s="3517">
        <f t="shared" si="196"/>
        <v>1</v>
      </c>
      <c r="D1279" s="2806"/>
      <c r="E1279" s="3517">
        <f t="shared" si="197"/>
        <v>1</v>
      </c>
      <c r="F1279" s="667"/>
      <c r="G1279" s="3517">
        <f t="shared" si="198"/>
        <v>1</v>
      </c>
      <c r="H1279" s="667"/>
      <c r="I1279" s="3517">
        <f t="shared" si="199"/>
        <v>1</v>
      </c>
      <c r="J1279" s="667"/>
      <c r="K1279" s="3517">
        <f t="shared" si="200"/>
        <v>1</v>
      </c>
      <c r="L1279" s="667"/>
      <c r="M1279" s="3517">
        <f t="shared" si="201"/>
        <v>1</v>
      </c>
      <c r="N1279" s="667"/>
      <c r="O1279" s="3517">
        <f t="shared" si="202"/>
        <v>1</v>
      </c>
      <c r="P1279" s="667"/>
      <c r="Q1279" s="3517">
        <f t="shared" si="203"/>
        <v>0</v>
      </c>
      <c r="R1279" s="3518">
        <f t="shared" si="204"/>
        <v>0</v>
      </c>
      <c r="S1279" s="955">
        <f t="shared" si="195"/>
        <v>0</v>
      </c>
    </row>
    <row r="1280" spans="1:19">
      <c r="A1280" s="3520"/>
      <c r="B1280" s="54"/>
      <c r="C1280" s="3517">
        <f t="shared" si="196"/>
        <v>1</v>
      </c>
      <c r="D1280" s="2806"/>
      <c r="E1280" s="3517">
        <f t="shared" si="197"/>
        <v>1</v>
      </c>
      <c r="F1280" s="667"/>
      <c r="G1280" s="3517">
        <f t="shared" si="198"/>
        <v>1</v>
      </c>
      <c r="H1280" s="667"/>
      <c r="I1280" s="3517">
        <f t="shared" si="199"/>
        <v>1</v>
      </c>
      <c r="J1280" s="667"/>
      <c r="K1280" s="3517">
        <f t="shared" si="200"/>
        <v>1</v>
      </c>
      <c r="L1280" s="667"/>
      <c r="M1280" s="3517">
        <f t="shared" si="201"/>
        <v>1</v>
      </c>
      <c r="N1280" s="667"/>
      <c r="O1280" s="3517">
        <f t="shared" si="202"/>
        <v>1</v>
      </c>
      <c r="P1280" s="667"/>
      <c r="Q1280" s="3517">
        <f t="shared" si="203"/>
        <v>0</v>
      </c>
      <c r="R1280" s="3518">
        <f t="shared" si="204"/>
        <v>0</v>
      </c>
      <c r="S1280" s="955">
        <f t="shared" si="195"/>
        <v>0</v>
      </c>
    </row>
    <row r="1281" spans="1:19">
      <c r="A1281" s="3520"/>
      <c r="B1281" s="54"/>
      <c r="C1281" s="3517">
        <f t="shared" si="196"/>
        <v>1</v>
      </c>
      <c r="D1281" s="2806"/>
      <c r="E1281" s="3517">
        <f t="shared" si="197"/>
        <v>1</v>
      </c>
      <c r="F1281" s="667"/>
      <c r="G1281" s="3517">
        <f t="shared" si="198"/>
        <v>1</v>
      </c>
      <c r="H1281" s="667"/>
      <c r="I1281" s="3517">
        <f t="shared" si="199"/>
        <v>1</v>
      </c>
      <c r="J1281" s="667"/>
      <c r="K1281" s="3517">
        <f t="shared" si="200"/>
        <v>1</v>
      </c>
      <c r="L1281" s="667"/>
      <c r="M1281" s="3517">
        <f t="shared" si="201"/>
        <v>1</v>
      </c>
      <c r="N1281" s="667"/>
      <c r="O1281" s="3517">
        <f t="shared" si="202"/>
        <v>1</v>
      </c>
      <c r="P1281" s="667"/>
      <c r="Q1281" s="3517">
        <f t="shared" si="203"/>
        <v>0</v>
      </c>
      <c r="R1281" s="3518">
        <f t="shared" si="204"/>
        <v>0</v>
      </c>
      <c r="S1281" s="955">
        <f t="shared" si="195"/>
        <v>0</v>
      </c>
    </row>
    <row r="1282" spans="1:19">
      <c r="A1282" s="3520"/>
      <c r="B1282" s="54"/>
      <c r="C1282" s="3517">
        <f t="shared" si="196"/>
        <v>1</v>
      </c>
      <c r="D1282" s="2806"/>
      <c r="E1282" s="3517">
        <f t="shared" si="197"/>
        <v>1</v>
      </c>
      <c r="F1282" s="667"/>
      <c r="G1282" s="3517">
        <f t="shared" si="198"/>
        <v>1</v>
      </c>
      <c r="H1282" s="667"/>
      <c r="I1282" s="3517">
        <f t="shared" si="199"/>
        <v>1</v>
      </c>
      <c r="J1282" s="667"/>
      <c r="K1282" s="3517">
        <f t="shared" si="200"/>
        <v>1</v>
      </c>
      <c r="L1282" s="667"/>
      <c r="M1282" s="3517">
        <f t="shared" si="201"/>
        <v>1</v>
      </c>
      <c r="N1282" s="667"/>
      <c r="O1282" s="3517">
        <f t="shared" si="202"/>
        <v>1</v>
      </c>
      <c r="P1282" s="667"/>
      <c r="Q1282" s="3517">
        <f t="shared" si="203"/>
        <v>0</v>
      </c>
      <c r="R1282" s="3518">
        <f t="shared" si="204"/>
        <v>0</v>
      </c>
      <c r="S1282" s="955">
        <f t="shared" si="195"/>
        <v>0</v>
      </c>
    </row>
    <row r="1283" spans="1:19">
      <c r="A1283" s="3520"/>
      <c r="B1283" s="54"/>
      <c r="C1283" s="3517">
        <f t="shared" si="196"/>
        <v>1</v>
      </c>
      <c r="D1283" s="2806"/>
      <c r="E1283" s="3517">
        <f t="shared" si="197"/>
        <v>1</v>
      </c>
      <c r="F1283" s="667"/>
      <c r="G1283" s="3517">
        <f t="shared" si="198"/>
        <v>1</v>
      </c>
      <c r="H1283" s="667"/>
      <c r="I1283" s="3517">
        <f t="shared" si="199"/>
        <v>1</v>
      </c>
      <c r="J1283" s="667"/>
      <c r="K1283" s="3517">
        <f t="shared" si="200"/>
        <v>1</v>
      </c>
      <c r="L1283" s="667"/>
      <c r="M1283" s="3517">
        <f t="shared" si="201"/>
        <v>1</v>
      </c>
      <c r="N1283" s="667"/>
      <c r="O1283" s="3517">
        <f t="shared" si="202"/>
        <v>1</v>
      </c>
      <c r="P1283" s="667"/>
      <c r="Q1283" s="3517">
        <f t="shared" si="203"/>
        <v>0</v>
      </c>
      <c r="R1283" s="3518">
        <f t="shared" si="204"/>
        <v>0</v>
      </c>
      <c r="S1283" s="955">
        <f t="shared" si="195"/>
        <v>0</v>
      </c>
    </row>
    <row r="1284" spans="1:19">
      <c r="A1284" s="3520"/>
      <c r="B1284" s="54"/>
      <c r="C1284" s="3517">
        <f t="shared" si="196"/>
        <v>1</v>
      </c>
      <c r="D1284" s="2806"/>
      <c r="E1284" s="3517">
        <f t="shared" si="197"/>
        <v>1</v>
      </c>
      <c r="F1284" s="667"/>
      <c r="G1284" s="3517">
        <f t="shared" si="198"/>
        <v>1</v>
      </c>
      <c r="H1284" s="667"/>
      <c r="I1284" s="3517">
        <f t="shared" si="199"/>
        <v>1</v>
      </c>
      <c r="J1284" s="667"/>
      <c r="K1284" s="3517">
        <f t="shared" si="200"/>
        <v>1</v>
      </c>
      <c r="L1284" s="667"/>
      <c r="M1284" s="3517">
        <f t="shared" si="201"/>
        <v>1</v>
      </c>
      <c r="N1284" s="667"/>
      <c r="O1284" s="3517">
        <f t="shared" si="202"/>
        <v>1</v>
      </c>
      <c r="P1284" s="667"/>
      <c r="Q1284" s="3517">
        <f t="shared" si="203"/>
        <v>0</v>
      </c>
      <c r="R1284" s="3518">
        <f t="shared" si="204"/>
        <v>0</v>
      </c>
      <c r="S1284" s="955">
        <f t="shared" si="195"/>
        <v>0</v>
      </c>
    </row>
    <row r="1285" spans="1:19">
      <c r="A1285" s="3520"/>
      <c r="B1285" s="54"/>
      <c r="C1285" s="3517">
        <f t="shared" si="196"/>
        <v>1</v>
      </c>
      <c r="D1285" s="2806"/>
      <c r="E1285" s="3517">
        <f t="shared" si="197"/>
        <v>1</v>
      </c>
      <c r="F1285" s="667"/>
      <c r="G1285" s="3517">
        <f t="shared" si="198"/>
        <v>1</v>
      </c>
      <c r="H1285" s="667"/>
      <c r="I1285" s="3517">
        <f t="shared" si="199"/>
        <v>1</v>
      </c>
      <c r="J1285" s="667"/>
      <c r="K1285" s="3517">
        <f t="shared" si="200"/>
        <v>1</v>
      </c>
      <c r="L1285" s="667"/>
      <c r="M1285" s="3517">
        <f t="shared" si="201"/>
        <v>1</v>
      </c>
      <c r="N1285" s="667"/>
      <c r="O1285" s="3517">
        <f t="shared" si="202"/>
        <v>1</v>
      </c>
      <c r="P1285" s="667"/>
      <c r="Q1285" s="3517">
        <f t="shared" si="203"/>
        <v>0</v>
      </c>
      <c r="R1285" s="3518">
        <f t="shared" si="204"/>
        <v>0</v>
      </c>
      <c r="S1285" s="955">
        <f t="shared" si="195"/>
        <v>0</v>
      </c>
    </row>
    <row r="1286" spans="1:19">
      <c r="A1286" s="3520"/>
      <c r="B1286" s="54"/>
      <c r="C1286" s="3517">
        <f t="shared" si="196"/>
        <v>1</v>
      </c>
      <c r="D1286" s="2806"/>
      <c r="E1286" s="3517">
        <f t="shared" si="197"/>
        <v>1</v>
      </c>
      <c r="F1286" s="667"/>
      <c r="G1286" s="3517">
        <f t="shared" si="198"/>
        <v>1</v>
      </c>
      <c r="H1286" s="667"/>
      <c r="I1286" s="3517">
        <f t="shared" si="199"/>
        <v>1</v>
      </c>
      <c r="J1286" s="667"/>
      <c r="K1286" s="3517">
        <f t="shared" si="200"/>
        <v>1</v>
      </c>
      <c r="L1286" s="667"/>
      <c r="M1286" s="3517">
        <f t="shared" si="201"/>
        <v>1</v>
      </c>
      <c r="N1286" s="667"/>
      <c r="O1286" s="3517">
        <f t="shared" si="202"/>
        <v>1</v>
      </c>
      <c r="P1286" s="667"/>
      <c r="Q1286" s="3517">
        <f t="shared" si="203"/>
        <v>0</v>
      </c>
      <c r="R1286" s="3518">
        <f t="shared" si="204"/>
        <v>0</v>
      </c>
      <c r="S1286" s="955">
        <f t="shared" si="195"/>
        <v>0</v>
      </c>
    </row>
    <row r="1287" spans="1:19">
      <c r="A1287" s="3520"/>
      <c r="B1287" s="54"/>
      <c r="C1287" s="3517">
        <f t="shared" si="196"/>
        <v>1</v>
      </c>
      <c r="D1287" s="2806"/>
      <c r="E1287" s="3517">
        <f t="shared" si="197"/>
        <v>1</v>
      </c>
      <c r="F1287" s="667"/>
      <c r="G1287" s="3517">
        <f t="shared" si="198"/>
        <v>1</v>
      </c>
      <c r="H1287" s="667"/>
      <c r="I1287" s="3517">
        <f t="shared" si="199"/>
        <v>1</v>
      </c>
      <c r="J1287" s="667"/>
      <c r="K1287" s="3517">
        <f t="shared" si="200"/>
        <v>1</v>
      </c>
      <c r="L1287" s="667"/>
      <c r="M1287" s="3517">
        <f t="shared" si="201"/>
        <v>1</v>
      </c>
      <c r="N1287" s="667"/>
      <c r="O1287" s="3517">
        <f t="shared" si="202"/>
        <v>1</v>
      </c>
      <c r="P1287" s="667"/>
      <c r="Q1287" s="3517">
        <f t="shared" si="203"/>
        <v>0</v>
      </c>
      <c r="R1287" s="3518">
        <f t="shared" si="204"/>
        <v>0</v>
      </c>
      <c r="S1287" s="955">
        <f t="shared" si="195"/>
        <v>0</v>
      </c>
    </row>
    <row r="1288" spans="1:19">
      <c r="A1288" s="3520"/>
      <c r="B1288" s="54"/>
      <c r="C1288" s="3517">
        <f t="shared" si="196"/>
        <v>1</v>
      </c>
      <c r="D1288" s="2806"/>
      <c r="E1288" s="3517">
        <f t="shared" si="197"/>
        <v>1</v>
      </c>
      <c r="F1288" s="667"/>
      <c r="G1288" s="3517">
        <f t="shared" si="198"/>
        <v>1</v>
      </c>
      <c r="H1288" s="667"/>
      <c r="I1288" s="3517">
        <f t="shared" si="199"/>
        <v>1</v>
      </c>
      <c r="J1288" s="667"/>
      <c r="K1288" s="3517">
        <f t="shared" si="200"/>
        <v>1</v>
      </c>
      <c r="L1288" s="667"/>
      <c r="M1288" s="3517">
        <f t="shared" si="201"/>
        <v>1</v>
      </c>
      <c r="N1288" s="667"/>
      <c r="O1288" s="3517">
        <f t="shared" si="202"/>
        <v>1</v>
      </c>
      <c r="P1288" s="667"/>
      <c r="Q1288" s="3517">
        <f t="shared" si="203"/>
        <v>0</v>
      </c>
      <c r="R1288" s="3518">
        <f t="shared" si="204"/>
        <v>0</v>
      </c>
      <c r="S1288" s="955">
        <f t="shared" si="195"/>
        <v>0</v>
      </c>
    </row>
    <row r="1289" spans="1:19">
      <c r="A1289" s="3520"/>
      <c r="B1289" s="54"/>
      <c r="C1289" s="3517">
        <f t="shared" si="196"/>
        <v>1</v>
      </c>
      <c r="D1289" s="2806"/>
      <c r="E1289" s="3517">
        <f t="shared" si="197"/>
        <v>1</v>
      </c>
      <c r="F1289" s="667"/>
      <c r="G1289" s="3517">
        <f t="shared" si="198"/>
        <v>1</v>
      </c>
      <c r="H1289" s="667"/>
      <c r="I1289" s="3517">
        <f t="shared" si="199"/>
        <v>1</v>
      </c>
      <c r="J1289" s="667"/>
      <c r="K1289" s="3517">
        <f t="shared" si="200"/>
        <v>1</v>
      </c>
      <c r="L1289" s="667"/>
      <c r="M1289" s="3517">
        <f t="shared" si="201"/>
        <v>1</v>
      </c>
      <c r="N1289" s="667"/>
      <c r="O1289" s="3517">
        <f t="shared" si="202"/>
        <v>1</v>
      </c>
      <c r="P1289" s="667"/>
      <c r="Q1289" s="3517">
        <f t="shared" si="203"/>
        <v>0</v>
      </c>
      <c r="R1289" s="3518">
        <f t="shared" si="204"/>
        <v>0</v>
      </c>
      <c r="S1289" s="955">
        <f t="shared" si="195"/>
        <v>0</v>
      </c>
    </row>
    <row r="1290" spans="1:19">
      <c r="A1290" s="3520"/>
      <c r="B1290" s="54"/>
      <c r="C1290" s="3517">
        <f t="shared" si="196"/>
        <v>1</v>
      </c>
      <c r="D1290" s="2806"/>
      <c r="E1290" s="3517">
        <f t="shared" si="197"/>
        <v>1</v>
      </c>
      <c r="F1290" s="667"/>
      <c r="G1290" s="3517">
        <f t="shared" si="198"/>
        <v>1</v>
      </c>
      <c r="H1290" s="667"/>
      <c r="I1290" s="3517">
        <f t="shared" si="199"/>
        <v>1</v>
      </c>
      <c r="J1290" s="667"/>
      <c r="K1290" s="3517">
        <f t="shared" si="200"/>
        <v>1</v>
      </c>
      <c r="L1290" s="667"/>
      <c r="M1290" s="3517">
        <f t="shared" si="201"/>
        <v>1</v>
      </c>
      <c r="N1290" s="667"/>
      <c r="O1290" s="3517">
        <f t="shared" si="202"/>
        <v>1</v>
      </c>
      <c r="P1290" s="667"/>
      <c r="Q1290" s="3517">
        <f t="shared" si="203"/>
        <v>0</v>
      </c>
      <c r="R1290" s="3518">
        <f t="shared" si="204"/>
        <v>0</v>
      </c>
      <c r="S1290" s="955">
        <f t="shared" si="195"/>
        <v>0</v>
      </c>
    </row>
    <row r="1291" spans="1:19">
      <c r="A1291" s="3520"/>
      <c r="B1291" s="54"/>
      <c r="C1291" s="3517">
        <f t="shared" si="196"/>
        <v>1</v>
      </c>
      <c r="D1291" s="2806"/>
      <c r="E1291" s="3517">
        <f t="shared" si="197"/>
        <v>1</v>
      </c>
      <c r="F1291" s="667"/>
      <c r="G1291" s="3517">
        <f t="shared" si="198"/>
        <v>1</v>
      </c>
      <c r="H1291" s="667"/>
      <c r="I1291" s="3517">
        <f t="shared" si="199"/>
        <v>1</v>
      </c>
      <c r="J1291" s="667"/>
      <c r="K1291" s="3517">
        <f t="shared" si="200"/>
        <v>1</v>
      </c>
      <c r="L1291" s="667"/>
      <c r="M1291" s="3517">
        <f t="shared" si="201"/>
        <v>1</v>
      </c>
      <c r="N1291" s="667"/>
      <c r="O1291" s="3517">
        <f t="shared" si="202"/>
        <v>1</v>
      </c>
      <c r="P1291" s="667"/>
      <c r="Q1291" s="3517">
        <f t="shared" si="203"/>
        <v>0</v>
      </c>
      <c r="R1291" s="3518">
        <f t="shared" si="204"/>
        <v>0</v>
      </c>
      <c r="S1291" s="955">
        <f t="shared" si="195"/>
        <v>0</v>
      </c>
    </row>
    <row r="1292" spans="1:19">
      <c r="A1292" s="3520"/>
      <c r="B1292" s="54"/>
      <c r="C1292" s="3517">
        <f t="shared" si="196"/>
        <v>1</v>
      </c>
      <c r="D1292" s="2806"/>
      <c r="E1292" s="3517">
        <f t="shared" si="197"/>
        <v>1</v>
      </c>
      <c r="F1292" s="667"/>
      <c r="G1292" s="3517">
        <f t="shared" si="198"/>
        <v>1</v>
      </c>
      <c r="H1292" s="667"/>
      <c r="I1292" s="3517">
        <f t="shared" si="199"/>
        <v>1</v>
      </c>
      <c r="J1292" s="667"/>
      <c r="K1292" s="3517">
        <f t="shared" si="200"/>
        <v>1</v>
      </c>
      <c r="L1292" s="667"/>
      <c r="M1292" s="3517">
        <f t="shared" si="201"/>
        <v>1</v>
      </c>
      <c r="N1292" s="667"/>
      <c r="O1292" s="3517">
        <f t="shared" si="202"/>
        <v>1</v>
      </c>
      <c r="P1292" s="667"/>
      <c r="Q1292" s="3517">
        <f t="shared" si="203"/>
        <v>0</v>
      </c>
      <c r="R1292" s="3518">
        <f t="shared" si="204"/>
        <v>0</v>
      </c>
      <c r="S1292" s="955">
        <f t="shared" si="195"/>
        <v>0</v>
      </c>
    </row>
    <row r="1293" spans="1:19">
      <c r="A1293" s="3520"/>
      <c r="B1293" s="54"/>
      <c r="C1293" s="3517">
        <f t="shared" si="196"/>
        <v>1</v>
      </c>
      <c r="D1293" s="2806"/>
      <c r="E1293" s="3517">
        <f t="shared" si="197"/>
        <v>1</v>
      </c>
      <c r="F1293" s="667"/>
      <c r="G1293" s="3517">
        <f t="shared" si="198"/>
        <v>1</v>
      </c>
      <c r="H1293" s="667"/>
      <c r="I1293" s="3517">
        <f t="shared" si="199"/>
        <v>1</v>
      </c>
      <c r="J1293" s="667"/>
      <c r="K1293" s="3517">
        <f t="shared" si="200"/>
        <v>1</v>
      </c>
      <c r="L1293" s="667"/>
      <c r="M1293" s="3517">
        <f t="shared" si="201"/>
        <v>1</v>
      </c>
      <c r="N1293" s="667"/>
      <c r="O1293" s="3517">
        <f t="shared" si="202"/>
        <v>1</v>
      </c>
      <c r="P1293" s="667"/>
      <c r="Q1293" s="3517">
        <f t="shared" si="203"/>
        <v>0</v>
      </c>
      <c r="R1293" s="3518">
        <f t="shared" si="204"/>
        <v>0</v>
      </c>
      <c r="S1293" s="955">
        <f t="shared" si="195"/>
        <v>0</v>
      </c>
    </row>
    <row r="1294" spans="1:19">
      <c r="A1294" s="3520"/>
      <c r="B1294" s="54"/>
      <c r="C1294" s="3517">
        <f t="shared" si="196"/>
        <v>1</v>
      </c>
      <c r="D1294" s="2806"/>
      <c r="E1294" s="3517">
        <f t="shared" si="197"/>
        <v>1</v>
      </c>
      <c r="F1294" s="667"/>
      <c r="G1294" s="3517">
        <f t="shared" si="198"/>
        <v>1</v>
      </c>
      <c r="H1294" s="667"/>
      <c r="I1294" s="3517">
        <f t="shared" si="199"/>
        <v>1</v>
      </c>
      <c r="J1294" s="667"/>
      <c r="K1294" s="3517">
        <f t="shared" si="200"/>
        <v>1</v>
      </c>
      <c r="L1294" s="667"/>
      <c r="M1294" s="3517">
        <f t="shared" si="201"/>
        <v>1</v>
      </c>
      <c r="N1294" s="667"/>
      <c r="O1294" s="3517">
        <f t="shared" si="202"/>
        <v>1</v>
      </c>
      <c r="P1294" s="667"/>
      <c r="Q1294" s="3517">
        <f t="shared" si="203"/>
        <v>0</v>
      </c>
      <c r="R1294" s="3518">
        <f t="shared" si="204"/>
        <v>0</v>
      </c>
      <c r="S1294" s="955">
        <f t="shared" si="195"/>
        <v>0</v>
      </c>
    </row>
    <row r="1295" spans="1:19">
      <c r="A1295" s="3520"/>
      <c r="B1295" s="54"/>
      <c r="C1295" s="3517">
        <f t="shared" si="196"/>
        <v>1</v>
      </c>
      <c r="D1295" s="2806"/>
      <c r="E1295" s="3517">
        <f t="shared" si="197"/>
        <v>1</v>
      </c>
      <c r="F1295" s="667"/>
      <c r="G1295" s="3517">
        <f t="shared" si="198"/>
        <v>1</v>
      </c>
      <c r="H1295" s="667"/>
      <c r="I1295" s="3517">
        <f t="shared" si="199"/>
        <v>1</v>
      </c>
      <c r="J1295" s="667"/>
      <c r="K1295" s="3517">
        <f t="shared" si="200"/>
        <v>1</v>
      </c>
      <c r="L1295" s="667"/>
      <c r="M1295" s="3517">
        <f t="shared" si="201"/>
        <v>1</v>
      </c>
      <c r="N1295" s="667"/>
      <c r="O1295" s="3517">
        <f t="shared" si="202"/>
        <v>1</v>
      </c>
      <c r="P1295" s="667"/>
      <c r="Q1295" s="3517">
        <f t="shared" si="203"/>
        <v>0</v>
      </c>
      <c r="R1295" s="3518">
        <f t="shared" si="204"/>
        <v>0</v>
      </c>
      <c r="S1295" s="955">
        <f t="shared" si="195"/>
        <v>0</v>
      </c>
    </row>
    <row r="1296" spans="1:19">
      <c r="A1296" s="3520"/>
      <c r="B1296" s="54"/>
      <c r="C1296" s="3517">
        <f t="shared" si="196"/>
        <v>1</v>
      </c>
      <c r="D1296" s="2806"/>
      <c r="E1296" s="3517">
        <f t="shared" si="197"/>
        <v>1</v>
      </c>
      <c r="F1296" s="667"/>
      <c r="G1296" s="3517">
        <f t="shared" si="198"/>
        <v>1</v>
      </c>
      <c r="H1296" s="667"/>
      <c r="I1296" s="3517">
        <f t="shared" si="199"/>
        <v>1</v>
      </c>
      <c r="J1296" s="667"/>
      <c r="K1296" s="3517">
        <f t="shared" si="200"/>
        <v>1</v>
      </c>
      <c r="L1296" s="667"/>
      <c r="M1296" s="3517">
        <f t="shared" si="201"/>
        <v>1</v>
      </c>
      <c r="N1296" s="667"/>
      <c r="O1296" s="3517">
        <f t="shared" si="202"/>
        <v>1</v>
      </c>
      <c r="P1296" s="667"/>
      <c r="Q1296" s="3517">
        <f t="shared" si="203"/>
        <v>0</v>
      </c>
      <c r="R1296" s="3518">
        <f t="shared" si="204"/>
        <v>0</v>
      </c>
      <c r="S1296" s="955">
        <f t="shared" si="195"/>
        <v>0</v>
      </c>
    </row>
    <row r="1297" spans="1:19">
      <c r="A1297" s="3520"/>
      <c r="B1297" s="54"/>
      <c r="C1297" s="3517">
        <f t="shared" si="196"/>
        <v>1</v>
      </c>
      <c r="D1297" s="2806"/>
      <c r="E1297" s="3517">
        <f t="shared" si="197"/>
        <v>1</v>
      </c>
      <c r="F1297" s="667"/>
      <c r="G1297" s="3517">
        <f t="shared" si="198"/>
        <v>1</v>
      </c>
      <c r="H1297" s="667"/>
      <c r="I1297" s="3517">
        <f t="shared" si="199"/>
        <v>1</v>
      </c>
      <c r="J1297" s="667"/>
      <c r="K1297" s="3517">
        <f t="shared" si="200"/>
        <v>1</v>
      </c>
      <c r="L1297" s="667"/>
      <c r="M1297" s="3517">
        <f t="shared" si="201"/>
        <v>1</v>
      </c>
      <c r="N1297" s="667"/>
      <c r="O1297" s="3517">
        <f t="shared" si="202"/>
        <v>1</v>
      </c>
      <c r="P1297" s="667"/>
      <c r="Q1297" s="3517">
        <f t="shared" si="203"/>
        <v>0</v>
      </c>
      <c r="R1297" s="3518">
        <f t="shared" si="204"/>
        <v>0</v>
      </c>
      <c r="S1297" s="955">
        <f t="shared" si="195"/>
        <v>0</v>
      </c>
    </row>
    <row r="1298" spans="1:19">
      <c r="A1298" s="3520"/>
      <c r="B1298" s="54"/>
      <c r="C1298" s="3517">
        <f t="shared" si="196"/>
        <v>1</v>
      </c>
      <c r="D1298" s="2806"/>
      <c r="E1298" s="3517">
        <f t="shared" si="197"/>
        <v>1</v>
      </c>
      <c r="F1298" s="667"/>
      <c r="G1298" s="3517">
        <f t="shared" si="198"/>
        <v>1</v>
      </c>
      <c r="H1298" s="667"/>
      <c r="I1298" s="3517">
        <f t="shared" si="199"/>
        <v>1</v>
      </c>
      <c r="J1298" s="667"/>
      <c r="K1298" s="3517">
        <f t="shared" si="200"/>
        <v>1</v>
      </c>
      <c r="L1298" s="667"/>
      <c r="M1298" s="3517">
        <f t="shared" si="201"/>
        <v>1</v>
      </c>
      <c r="N1298" s="667"/>
      <c r="O1298" s="3517">
        <f t="shared" si="202"/>
        <v>1</v>
      </c>
      <c r="P1298" s="667"/>
      <c r="Q1298" s="3517">
        <f t="shared" si="203"/>
        <v>0</v>
      </c>
      <c r="R1298" s="3518">
        <f t="shared" si="204"/>
        <v>0</v>
      </c>
      <c r="S1298" s="955">
        <f t="shared" si="195"/>
        <v>0</v>
      </c>
    </row>
    <row r="1299" spans="1:19">
      <c r="A1299" s="3520"/>
      <c r="B1299" s="54"/>
      <c r="C1299" s="3517">
        <f t="shared" si="196"/>
        <v>1</v>
      </c>
      <c r="D1299" s="2806"/>
      <c r="E1299" s="3517">
        <f t="shared" si="197"/>
        <v>1</v>
      </c>
      <c r="F1299" s="667"/>
      <c r="G1299" s="3517">
        <f t="shared" si="198"/>
        <v>1</v>
      </c>
      <c r="H1299" s="667"/>
      <c r="I1299" s="3517">
        <f t="shared" si="199"/>
        <v>1</v>
      </c>
      <c r="J1299" s="667"/>
      <c r="K1299" s="3517">
        <f t="shared" si="200"/>
        <v>1</v>
      </c>
      <c r="L1299" s="667"/>
      <c r="M1299" s="3517">
        <f t="shared" si="201"/>
        <v>1</v>
      </c>
      <c r="N1299" s="667"/>
      <c r="O1299" s="3517">
        <f t="shared" si="202"/>
        <v>1</v>
      </c>
      <c r="P1299" s="667"/>
      <c r="Q1299" s="3517">
        <f t="shared" si="203"/>
        <v>0</v>
      </c>
      <c r="R1299" s="3518">
        <f t="shared" si="204"/>
        <v>0</v>
      </c>
      <c r="S1299" s="955">
        <f t="shared" si="195"/>
        <v>0</v>
      </c>
    </row>
    <row r="1300" spans="1:19">
      <c r="A1300" s="3520"/>
      <c r="B1300" s="54"/>
      <c r="C1300" s="3517">
        <f t="shared" si="196"/>
        <v>1</v>
      </c>
      <c r="D1300" s="2806"/>
      <c r="E1300" s="3517">
        <f t="shared" si="197"/>
        <v>1</v>
      </c>
      <c r="F1300" s="667"/>
      <c r="G1300" s="3517">
        <f t="shared" si="198"/>
        <v>1</v>
      </c>
      <c r="H1300" s="667"/>
      <c r="I1300" s="3517">
        <f t="shared" si="199"/>
        <v>1</v>
      </c>
      <c r="J1300" s="667"/>
      <c r="K1300" s="3517">
        <f t="shared" si="200"/>
        <v>1</v>
      </c>
      <c r="L1300" s="667"/>
      <c r="M1300" s="3517">
        <f t="shared" si="201"/>
        <v>1</v>
      </c>
      <c r="N1300" s="667"/>
      <c r="O1300" s="3517">
        <f t="shared" si="202"/>
        <v>1</v>
      </c>
      <c r="P1300" s="667"/>
      <c r="Q1300" s="3517">
        <f t="shared" si="203"/>
        <v>0</v>
      </c>
      <c r="R1300" s="3518">
        <f t="shared" si="204"/>
        <v>0</v>
      </c>
      <c r="S1300" s="955">
        <f t="shared" si="195"/>
        <v>0</v>
      </c>
    </row>
    <row r="1301" spans="1:19">
      <c r="A1301" s="3520"/>
      <c r="B1301" s="54"/>
      <c r="C1301" s="3517">
        <f t="shared" si="196"/>
        <v>1</v>
      </c>
      <c r="D1301" s="2806"/>
      <c r="E1301" s="3517">
        <f t="shared" si="197"/>
        <v>1</v>
      </c>
      <c r="F1301" s="667"/>
      <c r="G1301" s="3517">
        <f t="shared" si="198"/>
        <v>1</v>
      </c>
      <c r="H1301" s="667"/>
      <c r="I1301" s="3517">
        <f t="shared" si="199"/>
        <v>1</v>
      </c>
      <c r="J1301" s="667"/>
      <c r="K1301" s="3517">
        <f t="shared" si="200"/>
        <v>1</v>
      </c>
      <c r="L1301" s="667"/>
      <c r="M1301" s="3517">
        <f t="shared" si="201"/>
        <v>1</v>
      </c>
      <c r="N1301" s="667"/>
      <c r="O1301" s="3517">
        <f t="shared" si="202"/>
        <v>1</v>
      </c>
      <c r="P1301" s="667"/>
      <c r="Q1301" s="3517">
        <f t="shared" si="203"/>
        <v>0</v>
      </c>
      <c r="R1301" s="3518">
        <f t="shared" si="204"/>
        <v>0</v>
      </c>
      <c r="S1301" s="955">
        <f t="shared" si="195"/>
        <v>0</v>
      </c>
    </row>
    <row r="1302" spans="1:19">
      <c r="A1302" s="3520"/>
      <c r="B1302" s="54"/>
      <c r="C1302" s="3517">
        <f t="shared" si="196"/>
        <v>1</v>
      </c>
      <c r="D1302" s="2806"/>
      <c r="E1302" s="3517">
        <f t="shared" si="197"/>
        <v>1</v>
      </c>
      <c r="F1302" s="667"/>
      <c r="G1302" s="3517">
        <f t="shared" si="198"/>
        <v>1</v>
      </c>
      <c r="H1302" s="667"/>
      <c r="I1302" s="3517">
        <f t="shared" si="199"/>
        <v>1</v>
      </c>
      <c r="J1302" s="667"/>
      <c r="K1302" s="3517">
        <f t="shared" si="200"/>
        <v>1</v>
      </c>
      <c r="L1302" s="667"/>
      <c r="M1302" s="3517">
        <f t="shared" si="201"/>
        <v>1</v>
      </c>
      <c r="N1302" s="667"/>
      <c r="O1302" s="3517">
        <f t="shared" si="202"/>
        <v>1</v>
      </c>
      <c r="P1302" s="667"/>
      <c r="Q1302" s="3517">
        <f t="shared" si="203"/>
        <v>0</v>
      </c>
      <c r="R1302" s="3518">
        <f t="shared" si="204"/>
        <v>0</v>
      </c>
      <c r="S1302" s="955">
        <f t="shared" si="195"/>
        <v>0</v>
      </c>
    </row>
    <row r="1303" spans="1:19">
      <c r="A1303" s="3520"/>
      <c r="B1303" s="54"/>
      <c r="C1303" s="3517">
        <f t="shared" si="196"/>
        <v>1</v>
      </c>
      <c r="D1303" s="2806"/>
      <c r="E1303" s="3517">
        <f t="shared" si="197"/>
        <v>1</v>
      </c>
      <c r="F1303" s="667"/>
      <c r="G1303" s="3517">
        <f t="shared" si="198"/>
        <v>1</v>
      </c>
      <c r="H1303" s="667"/>
      <c r="I1303" s="3517">
        <f t="shared" si="199"/>
        <v>1</v>
      </c>
      <c r="J1303" s="667"/>
      <c r="K1303" s="3517">
        <f t="shared" si="200"/>
        <v>1</v>
      </c>
      <c r="L1303" s="667"/>
      <c r="M1303" s="3517">
        <f t="shared" si="201"/>
        <v>1</v>
      </c>
      <c r="N1303" s="667"/>
      <c r="O1303" s="3517">
        <f t="shared" si="202"/>
        <v>1</v>
      </c>
      <c r="P1303" s="667"/>
      <c r="Q1303" s="3517">
        <f t="shared" si="203"/>
        <v>0</v>
      </c>
      <c r="R1303" s="3518">
        <f t="shared" si="204"/>
        <v>0</v>
      </c>
      <c r="S1303" s="955">
        <f t="shared" si="195"/>
        <v>0</v>
      </c>
    </row>
    <row r="1304" spans="1:19">
      <c r="A1304" s="3520"/>
      <c r="B1304" s="54"/>
      <c r="C1304" s="3517">
        <f t="shared" si="196"/>
        <v>1</v>
      </c>
      <c r="D1304" s="2806"/>
      <c r="E1304" s="3517">
        <f t="shared" si="197"/>
        <v>1</v>
      </c>
      <c r="F1304" s="667"/>
      <c r="G1304" s="3517">
        <f t="shared" si="198"/>
        <v>1</v>
      </c>
      <c r="H1304" s="667"/>
      <c r="I1304" s="3517">
        <f t="shared" si="199"/>
        <v>1</v>
      </c>
      <c r="J1304" s="667"/>
      <c r="K1304" s="3517">
        <f t="shared" si="200"/>
        <v>1</v>
      </c>
      <c r="L1304" s="667"/>
      <c r="M1304" s="3517">
        <f t="shared" si="201"/>
        <v>1</v>
      </c>
      <c r="N1304" s="667"/>
      <c r="O1304" s="3517">
        <f t="shared" si="202"/>
        <v>1</v>
      </c>
      <c r="P1304" s="667"/>
      <c r="Q1304" s="3517">
        <f t="shared" si="203"/>
        <v>0</v>
      </c>
      <c r="R1304" s="3518">
        <f t="shared" si="204"/>
        <v>0</v>
      </c>
      <c r="S1304" s="955">
        <f t="shared" ref="S1304:S1353" si="205">ROUND(R1304*B1304/10000,0)</f>
        <v>0</v>
      </c>
    </row>
    <row r="1305" spans="1:19">
      <c r="A1305" s="3520"/>
      <c r="B1305" s="54"/>
      <c r="C1305" s="3517">
        <f t="shared" si="196"/>
        <v>1</v>
      </c>
      <c r="D1305" s="2806"/>
      <c r="E1305" s="3517">
        <f t="shared" si="197"/>
        <v>1</v>
      </c>
      <c r="F1305" s="667"/>
      <c r="G1305" s="3517">
        <f t="shared" si="198"/>
        <v>1</v>
      </c>
      <c r="H1305" s="667"/>
      <c r="I1305" s="3517">
        <f t="shared" si="199"/>
        <v>1</v>
      </c>
      <c r="J1305" s="667"/>
      <c r="K1305" s="3517">
        <f t="shared" si="200"/>
        <v>1</v>
      </c>
      <c r="L1305" s="667"/>
      <c r="M1305" s="3517">
        <f t="shared" si="201"/>
        <v>1</v>
      </c>
      <c r="N1305" s="667"/>
      <c r="O1305" s="3517">
        <f t="shared" si="202"/>
        <v>1</v>
      </c>
      <c r="P1305" s="667"/>
      <c r="Q1305" s="3517">
        <f t="shared" si="203"/>
        <v>0</v>
      </c>
      <c r="R1305" s="3518">
        <f t="shared" si="204"/>
        <v>0</v>
      </c>
      <c r="S1305" s="955">
        <f t="shared" si="205"/>
        <v>0</v>
      </c>
    </row>
    <row r="1306" spans="1:19">
      <c r="A1306" s="3520"/>
      <c r="B1306" s="54"/>
      <c r="C1306" s="3517">
        <f t="shared" ref="C1306:C1353" si="206">IF(B1306="",1,(LOOKUP(B1306,$3:$3,$4:$4)-LOOKUP($B$24,$3:$3,$4:$4)+100)/100)</f>
        <v>1</v>
      </c>
      <c r="D1306" s="2806"/>
      <c r="E1306" s="3517">
        <f t="shared" ref="E1306:E1353" si="207">(SUMIF($5:$5,D1306,$6:$6)-SUMIF($5:$5,$D$24,$6:$6)+100)/100</f>
        <v>1</v>
      </c>
      <c r="F1306" s="667"/>
      <c r="G1306" s="3517">
        <f t="shared" ref="G1306:G1353" si="208">(SUMIF($7:$7,F1306,$8:$8)-SUMIF($7:$7,$F$24,$8:$8)+100)/100</f>
        <v>1</v>
      </c>
      <c r="H1306" s="667"/>
      <c r="I1306" s="3517">
        <f t="shared" ref="I1306:I1353" si="209">(SUMIF($9:$9,H1306,$10:$10)-SUMIF($9:$9,$H$24,$10:$10)+100)/100</f>
        <v>1</v>
      </c>
      <c r="J1306" s="667"/>
      <c r="K1306" s="3517">
        <f t="shared" ref="K1306:K1353" si="210">(SUMIF($11:$11,J1306,$12:$12)-SUMIF($11:$11,$J$24,$12:$12)+100)/100</f>
        <v>1</v>
      </c>
      <c r="L1306" s="667"/>
      <c r="M1306" s="3517">
        <f t="shared" ref="M1306:M1353" si="211">(SUMIF($13:$13,L1306,$14:$14)-SUMIF($13:$13,$L$24,$14:$14)+100)/100</f>
        <v>1</v>
      </c>
      <c r="N1306" s="667"/>
      <c r="O1306" s="3517">
        <f t="shared" ref="O1306:O1353" si="212">(SUMIF($15:$15,N1306,$16:$16)-SUMIF($15:$15,$N$24,$16:$16)+100)/100</f>
        <v>1</v>
      </c>
      <c r="P1306" s="667"/>
      <c r="Q1306" s="3517">
        <f t="shared" ref="Q1306:Q1353" si="213">(SUMIF($17:$17,P1306,$18:$18)-SUMIF($17:$17,$P$24,$18:$18)+100)/100</f>
        <v>0</v>
      </c>
      <c r="R1306" s="3518">
        <f t="shared" ref="R1306:R1353" si="214">IF(B1306="",0,ROUND($R$24*C1306*E1306*G1306*I1306*K1306*M1306*O1306*Q1306,0))</f>
        <v>0</v>
      </c>
      <c r="S1306" s="955">
        <f t="shared" si="205"/>
        <v>0</v>
      </c>
    </row>
    <row r="1307" spans="1:19">
      <c r="A1307" s="3520"/>
      <c r="B1307" s="54"/>
      <c r="C1307" s="3517">
        <f t="shared" si="206"/>
        <v>1</v>
      </c>
      <c r="D1307" s="2806"/>
      <c r="E1307" s="3517">
        <f t="shared" si="207"/>
        <v>1</v>
      </c>
      <c r="F1307" s="667"/>
      <c r="G1307" s="3517">
        <f t="shared" si="208"/>
        <v>1</v>
      </c>
      <c r="H1307" s="667"/>
      <c r="I1307" s="3517">
        <f t="shared" si="209"/>
        <v>1</v>
      </c>
      <c r="J1307" s="667"/>
      <c r="K1307" s="3517">
        <f t="shared" si="210"/>
        <v>1</v>
      </c>
      <c r="L1307" s="667"/>
      <c r="M1307" s="3517">
        <f t="shared" si="211"/>
        <v>1</v>
      </c>
      <c r="N1307" s="667"/>
      <c r="O1307" s="3517">
        <f t="shared" si="212"/>
        <v>1</v>
      </c>
      <c r="P1307" s="667"/>
      <c r="Q1307" s="3517">
        <f t="shared" si="213"/>
        <v>0</v>
      </c>
      <c r="R1307" s="3518">
        <f t="shared" si="214"/>
        <v>0</v>
      </c>
      <c r="S1307" s="955">
        <f t="shared" si="205"/>
        <v>0</v>
      </c>
    </row>
    <row r="1308" spans="1:19">
      <c r="A1308" s="3520"/>
      <c r="B1308" s="54"/>
      <c r="C1308" s="3517">
        <f t="shared" si="206"/>
        <v>1</v>
      </c>
      <c r="D1308" s="2806"/>
      <c r="E1308" s="3517">
        <f t="shared" si="207"/>
        <v>1</v>
      </c>
      <c r="F1308" s="667"/>
      <c r="G1308" s="3517">
        <f t="shared" si="208"/>
        <v>1</v>
      </c>
      <c r="H1308" s="667"/>
      <c r="I1308" s="3517">
        <f t="shared" si="209"/>
        <v>1</v>
      </c>
      <c r="J1308" s="667"/>
      <c r="K1308" s="3517">
        <f t="shared" si="210"/>
        <v>1</v>
      </c>
      <c r="L1308" s="667"/>
      <c r="M1308" s="3517">
        <f t="shared" si="211"/>
        <v>1</v>
      </c>
      <c r="N1308" s="667"/>
      <c r="O1308" s="3517">
        <f t="shared" si="212"/>
        <v>1</v>
      </c>
      <c r="P1308" s="667"/>
      <c r="Q1308" s="3517">
        <f t="shared" si="213"/>
        <v>0</v>
      </c>
      <c r="R1308" s="3518">
        <f t="shared" si="214"/>
        <v>0</v>
      </c>
      <c r="S1308" s="955">
        <f t="shared" si="205"/>
        <v>0</v>
      </c>
    </row>
    <row r="1309" spans="1:19">
      <c r="A1309" s="3520"/>
      <c r="B1309" s="54"/>
      <c r="C1309" s="3517">
        <f t="shared" si="206"/>
        <v>1</v>
      </c>
      <c r="D1309" s="2806"/>
      <c r="E1309" s="3517">
        <f t="shared" si="207"/>
        <v>1</v>
      </c>
      <c r="F1309" s="667"/>
      <c r="G1309" s="3517">
        <f t="shared" si="208"/>
        <v>1</v>
      </c>
      <c r="H1309" s="667"/>
      <c r="I1309" s="3517">
        <f t="shared" si="209"/>
        <v>1</v>
      </c>
      <c r="J1309" s="667"/>
      <c r="K1309" s="3517">
        <f t="shared" si="210"/>
        <v>1</v>
      </c>
      <c r="L1309" s="667"/>
      <c r="M1309" s="3517">
        <f t="shared" si="211"/>
        <v>1</v>
      </c>
      <c r="N1309" s="667"/>
      <c r="O1309" s="3517">
        <f t="shared" si="212"/>
        <v>1</v>
      </c>
      <c r="P1309" s="667"/>
      <c r="Q1309" s="3517">
        <f t="shared" si="213"/>
        <v>0</v>
      </c>
      <c r="R1309" s="3518">
        <f t="shared" si="214"/>
        <v>0</v>
      </c>
      <c r="S1309" s="955">
        <f t="shared" si="205"/>
        <v>0</v>
      </c>
    </row>
    <row r="1310" spans="1:19">
      <c r="A1310" s="3520"/>
      <c r="B1310" s="54"/>
      <c r="C1310" s="3517">
        <f t="shared" si="206"/>
        <v>1</v>
      </c>
      <c r="D1310" s="2806"/>
      <c r="E1310" s="3517">
        <f t="shared" si="207"/>
        <v>1</v>
      </c>
      <c r="F1310" s="667"/>
      <c r="G1310" s="3517">
        <f t="shared" si="208"/>
        <v>1</v>
      </c>
      <c r="H1310" s="667"/>
      <c r="I1310" s="3517">
        <f t="shared" si="209"/>
        <v>1</v>
      </c>
      <c r="J1310" s="667"/>
      <c r="K1310" s="3517">
        <f t="shared" si="210"/>
        <v>1</v>
      </c>
      <c r="L1310" s="667"/>
      <c r="M1310" s="3517">
        <f t="shared" si="211"/>
        <v>1</v>
      </c>
      <c r="N1310" s="667"/>
      <c r="O1310" s="3517">
        <f t="shared" si="212"/>
        <v>1</v>
      </c>
      <c r="P1310" s="667"/>
      <c r="Q1310" s="3517">
        <f t="shared" si="213"/>
        <v>0</v>
      </c>
      <c r="R1310" s="3518">
        <f t="shared" si="214"/>
        <v>0</v>
      </c>
      <c r="S1310" s="955">
        <f t="shared" si="205"/>
        <v>0</v>
      </c>
    </row>
    <row r="1311" spans="1:19">
      <c r="A1311" s="3520"/>
      <c r="B1311" s="54"/>
      <c r="C1311" s="3517">
        <f t="shared" si="206"/>
        <v>1</v>
      </c>
      <c r="D1311" s="2806"/>
      <c r="E1311" s="3517">
        <f t="shared" si="207"/>
        <v>1</v>
      </c>
      <c r="F1311" s="667"/>
      <c r="G1311" s="3517">
        <f t="shared" si="208"/>
        <v>1</v>
      </c>
      <c r="H1311" s="667"/>
      <c r="I1311" s="3517">
        <f t="shared" si="209"/>
        <v>1</v>
      </c>
      <c r="J1311" s="667"/>
      <c r="K1311" s="3517">
        <f t="shared" si="210"/>
        <v>1</v>
      </c>
      <c r="L1311" s="667"/>
      <c r="M1311" s="3517">
        <f t="shared" si="211"/>
        <v>1</v>
      </c>
      <c r="N1311" s="667"/>
      <c r="O1311" s="3517">
        <f t="shared" si="212"/>
        <v>1</v>
      </c>
      <c r="P1311" s="667"/>
      <c r="Q1311" s="3517">
        <f t="shared" si="213"/>
        <v>0</v>
      </c>
      <c r="R1311" s="3518">
        <f t="shared" si="214"/>
        <v>0</v>
      </c>
      <c r="S1311" s="955">
        <f t="shared" si="205"/>
        <v>0</v>
      </c>
    </row>
    <row r="1312" spans="1:19">
      <c r="A1312" s="3520"/>
      <c r="B1312" s="54"/>
      <c r="C1312" s="3517">
        <f t="shared" si="206"/>
        <v>1</v>
      </c>
      <c r="D1312" s="2806"/>
      <c r="E1312" s="3517">
        <f t="shared" si="207"/>
        <v>1</v>
      </c>
      <c r="F1312" s="667"/>
      <c r="G1312" s="3517">
        <f t="shared" si="208"/>
        <v>1</v>
      </c>
      <c r="H1312" s="667"/>
      <c r="I1312" s="3517">
        <f t="shared" si="209"/>
        <v>1</v>
      </c>
      <c r="J1312" s="667"/>
      <c r="K1312" s="3517">
        <f t="shared" si="210"/>
        <v>1</v>
      </c>
      <c r="L1312" s="667"/>
      <c r="M1312" s="3517">
        <f t="shared" si="211"/>
        <v>1</v>
      </c>
      <c r="N1312" s="667"/>
      <c r="O1312" s="3517">
        <f t="shared" si="212"/>
        <v>1</v>
      </c>
      <c r="P1312" s="667"/>
      <c r="Q1312" s="3517">
        <f t="shared" si="213"/>
        <v>0</v>
      </c>
      <c r="R1312" s="3518">
        <f t="shared" si="214"/>
        <v>0</v>
      </c>
      <c r="S1312" s="955">
        <f t="shared" si="205"/>
        <v>0</v>
      </c>
    </row>
    <row r="1313" spans="1:19">
      <c r="A1313" s="3520"/>
      <c r="B1313" s="54"/>
      <c r="C1313" s="3517">
        <f t="shared" si="206"/>
        <v>1</v>
      </c>
      <c r="D1313" s="2806"/>
      <c r="E1313" s="3517">
        <f t="shared" si="207"/>
        <v>1</v>
      </c>
      <c r="F1313" s="667"/>
      <c r="G1313" s="3517">
        <f t="shared" si="208"/>
        <v>1</v>
      </c>
      <c r="H1313" s="667"/>
      <c r="I1313" s="3517">
        <f t="shared" si="209"/>
        <v>1</v>
      </c>
      <c r="J1313" s="667"/>
      <c r="K1313" s="3517">
        <f t="shared" si="210"/>
        <v>1</v>
      </c>
      <c r="L1313" s="667"/>
      <c r="M1313" s="3517">
        <f t="shared" si="211"/>
        <v>1</v>
      </c>
      <c r="N1313" s="667"/>
      <c r="O1313" s="3517">
        <f t="shared" si="212"/>
        <v>1</v>
      </c>
      <c r="P1313" s="667"/>
      <c r="Q1313" s="3517">
        <f t="shared" si="213"/>
        <v>0</v>
      </c>
      <c r="R1313" s="3518">
        <f t="shared" si="214"/>
        <v>0</v>
      </c>
      <c r="S1313" s="955">
        <f t="shared" si="205"/>
        <v>0</v>
      </c>
    </row>
    <row r="1314" spans="1:19">
      <c r="A1314" s="3520"/>
      <c r="B1314" s="54"/>
      <c r="C1314" s="3517">
        <f t="shared" si="206"/>
        <v>1</v>
      </c>
      <c r="D1314" s="2806"/>
      <c r="E1314" s="3517">
        <f t="shared" si="207"/>
        <v>1</v>
      </c>
      <c r="F1314" s="667"/>
      <c r="G1314" s="3517">
        <f t="shared" si="208"/>
        <v>1</v>
      </c>
      <c r="H1314" s="667"/>
      <c r="I1314" s="3517">
        <f t="shared" si="209"/>
        <v>1</v>
      </c>
      <c r="J1314" s="667"/>
      <c r="K1314" s="3517">
        <f t="shared" si="210"/>
        <v>1</v>
      </c>
      <c r="L1314" s="667"/>
      <c r="M1314" s="3517">
        <f t="shared" si="211"/>
        <v>1</v>
      </c>
      <c r="N1314" s="667"/>
      <c r="O1314" s="3517">
        <f t="shared" si="212"/>
        <v>1</v>
      </c>
      <c r="P1314" s="667"/>
      <c r="Q1314" s="3517">
        <f t="shared" si="213"/>
        <v>0</v>
      </c>
      <c r="R1314" s="3518">
        <f t="shared" si="214"/>
        <v>0</v>
      </c>
      <c r="S1314" s="955">
        <f t="shared" si="205"/>
        <v>0</v>
      </c>
    </row>
    <row r="1315" spans="1:19">
      <c r="A1315" s="3520"/>
      <c r="B1315" s="54"/>
      <c r="C1315" s="3517">
        <f t="shared" si="206"/>
        <v>1</v>
      </c>
      <c r="D1315" s="2806"/>
      <c r="E1315" s="3517">
        <f t="shared" si="207"/>
        <v>1</v>
      </c>
      <c r="F1315" s="667"/>
      <c r="G1315" s="3517">
        <f t="shared" si="208"/>
        <v>1</v>
      </c>
      <c r="H1315" s="667"/>
      <c r="I1315" s="3517">
        <f t="shared" si="209"/>
        <v>1</v>
      </c>
      <c r="J1315" s="667"/>
      <c r="K1315" s="3517">
        <f t="shared" si="210"/>
        <v>1</v>
      </c>
      <c r="L1315" s="667"/>
      <c r="M1315" s="3517">
        <f t="shared" si="211"/>
        <v>1</v>
      </c>
      <c r="N1315" s="667"/>
      <c r="O1315" s="3517">
        <f t="shared" si="212"/>
        <v>1</v>
      </c>
      <c r="P1315" s="667"/>
      <c r="Q1315" s="3517">
        <f t="shared" si="213"/>
        <v>0</v>
      </c>
      <c r="R1315" s="3518">
        <f t="shared" si="214"/>
        <v>0</v>
      </c>
      <c r="S1315" s="955">
        <f t="shared" si="205"/>
        <v>0</v>
      </c>
    </row>
    <row r="1316" spans="1:19">
      <c r="A1316" s="3520"/>
      <c r="B1316" s="54"/>
      <c r="C1316" s="3517">
        <f t="shared" si="206"/>
        <v>1</v>
      </c>
      <c r="D1316" s="2806"/>
      <c r="E1316" s="3517">
        <f t="shared" si="207"/>
        <v>1</v>
      </c>
      <c r="F1316" s="667"/>
      <c r="G1316" s="3517">
        <f t="shared" si="208"/>
        <v>1</v>
      </c>
      <c r="H1316" s="667"/>
      <c r="I1316" s="3517">
        <f t="shared" si="209"/>
        <v>1</v>
      </c>
      <c r="J1316" s="667"/>
      <c r="K1316" s="3517">
        <f t="shared" si="210"/>
        <v>1</v>
      </c>
      <c r="L1316" s="667"/>
      <c r="M1316" s="3517">
        <f t="shared" si="211"/>
        <v>1</v>
      </c>
      <c r="N1316" s="667"/>
      <c r="O1316" s="3517">
        <f t="shared" si="212"/>
        <v>1</v>
      </c>
      <c r="P1316" s="667"/>
      <c r="Q1316" s="3517">
        <f t="shared" si="213"/>
        <v>0</v>
      </c>
      <c r="R1316" s="3518">
        <f t="shared" si="214"/>
        <v>0</v>
      </c>
      <c r="S1316" s="955">
        <f t="shared" si="205"/>
        <v>0</v>
      </c>
    </row>
    <row r="1317" spans="1:19">
      <c r="A1317" s="3520"/>
      <c r="B1317" s="54"/>
      <c r="C1317" s="3517">
        <f t="shared" si="206"/>
        <v>1</v>
      </c>
      <c r="D1317" s="2806"/>
      <c r="E1317" s="3517">
        <f t="shared" si="207"/>
        <v>1</v>
      </c>
      <c r="F1317" s="667"/>
      <c r="G1317" s="3517">
        <f t="shared" si="208"/>
        <v>1</v>
      </c>
      <c r="H1317" s="667"/>
      <c r="I1317" s="3517">
        <f t="shared" si="209"/>
        <v>1</v>
      </c>
      <c r="J1317" s="667"/>
      <c r="K1317" s="3517">
        <f t="shared" si="210"/>
        <v>1</v>
      </c>
      <c r="L1317" s="667"/>
      <c r="M1317" s="3517">
        <f t="shared" si="211"/>
        <v>1</v>
      </c>
      <c r="N1317" s="667"/>
      <c r="O1317" s="3517">
        <f t="shared" si="212"/>
        <v>1</v>
      </c>
      <c r="P1317" s="667"/>
      <c r="Q1317" s="3517">
        <f t="shared" si="213"/>
        <v>0</v>
      </c>
      <c r="R1317" s="3518">
        <f t="shared" si="214"/>
        <v>0</v>
      </c>
      <c r="S1317" s="955">
        <f t="shared" si="205"/>
        <v>0</v>
      </c>
    </row>
    <row r="1318" spans="1:19">
      <c r="A1318" s="3520"/>
      <c r="B1318" s="54"/>
      <c r="C1318" s="3517">
        <f t="shared" si="206"/>
        <v>1</v>
      </c>
      <c r="D1318" s="2806"/>
      <c r="E1318" s="3517">
        <f t="shared" si="207"/>
        <v>1</v>
      </c>
      <c r="F1318" s="667"/>
      <c r="G1318" s="3517">
        <f t="shared" si="208"/>
        <v>1</v>
      </c>
      <c r="H1318" s="667"/>
      <c r="I1318" s="3517">
        <f t="shared" si="209"/>
        <v>1</v>
      </c>
      <c r="J1318" s="667"/>
      <c r="K1318" s="3517">
        <f t="shared" si="210"/>
        <v>1</v>
      </c>
      <c r="L1318" s="667"/>
      <c r="M1318" s="3517">
        <f t="shared" si="211"/>
        <v>1</v>
      </c>
      <c r="N1318" s="667"/>
      <c r="O1318" s="3517">
        <f t="shared" si="212"/>
        <v>1</v>
      </c>
      <c r="P1318" s="667"/>
      <c r="Q1318" s="3517">
        <f t="shared" si="213"/>
        <v>0</v>
      </c>
      <c r="R1318" s="3518">
        <f t="shared" si="214"/>
        <v>0</v>
      </c>
      <c r="S1318" s="955">
        <f t="shared" si="205"/>
        <v>0</v>
      </c>
    </row>
    <row r="1319" spans="1:19">
      <c r="A1319" s="3520"/>
      <c r="B1319" s="54"/>
      <c r="C1319" s="3517">
        <f t="shared" si="206"/>
        <v>1</v>
      </c>
      <c r="D1319" s="2806"/>
      <c r="E1319" s="3517">
        <f t="shared" si="207"/>
        <v>1</v>
      </c>
      <c r="F1319" s="667"/>
      <c r="G1319" s="3517">
        <f t="shared" si="208"/>
        <v>1</v>
      </c>
      <c r="H1319" s="667"/>
      <c r="I1319" s="3517">
        <f t="shared" si="209"/>
        <v>1</v>
      </c>
      <c r="J1319" s="667"/>
      <c r="K1319" s="3517">
        <f t="shared" si="210"/>
        <v>1</v>
      </c>
      <c r="L1319" s="667"/>
      <c r="M1319" s="3517">
        <f t="shared" si="211"/>
        <v>1</v>
      </c>
      <c r="N1319" s="667"/>
      <c r="O1319" s="3517">
        <f t="shared" si="212"/>
        <v>1</v>
      </c>
      <c r="P1319" s="667"/>
      <c r="Q1319" s="3517">
        <f t="shared" si="213"/>
        <v>0</v>
      </c>
      <c r="R1319" s="3518">
        <f t="shared" si="214"/>
        <v>0</v>
      </c>
      <c r="S1319" s="955">
        <f t="shared" si="205"/>
        <v>0</v>
      </c>
    </row>
    <row r="1320" spans="1:19">
      <c r="A1320" s="3520"/>
      <c r="B1320" s="54"/>
      <c r="C1320" s="3517">
        <f t="shared" si="206"/>
        <v>1</v>
      </c>
      <c r="D1320" s="2806"/>
      <c r="E1320" s="3517">
        <f t="shared" si="207"/>
        <v>1</v>
      </c>
      <c r="F1320" s="667"/>
      <c r="G1320" s="3517">
        <f t="shared" si="208"/>
        <v>1</v>
      </c>
      <c r="H1320" s="667"/>
      <c r="I1320" s="3517">
        <f t="shared" si="209"/>
        <v>1</v>
      </c>
      <c r="J1320" s="667"/>
      <c r="K1320" s="3517">
        <f t="shared" si="210"/>
        <v>1</v>
      </c>
      <c r="L1320" s="667"/>
      <c r="M1320" s="3517">
        <f t="shared" si="211"/>
        <v>1</v>
      </c>
      <c r="N1320" s="667"/>
      <c r="O1320" s="3517">
        <f t="shared" si="212"/>
        <v>1</v>
      </c>
      <c r="P1320" s="667"/>
      <c r="Q1320" s="3517">
        <f t="shared" si="213"/>
        <v>0</v>
      </c>
      <c r="R1320" s="3518">
        <f t="shared" si="214"/>
        <v>0</v>
      </c>
      <c r="S1320" s="955">
        <f t="shared" si="205"/>
        <v>0</v>
      </c>
    </row>
    <row r="1321" spans="1:19">
      <c r="A1321" s="3520"/>
      <c r="B1321" s="54"/>
      <c r="C1321" s="3517">
        <f t="shared" si="206"/>
        <v>1</v>
      </c>
      <c r="D1321" s="2806"/>
      <c r="E1321" s="3517">
        <f t="shared" si="207"/>
        <v>1</v>
      </c>
      <c r="F1321" s="667"/>
      <c r="G1321" s="3517">
        <f t="shared" si="208"/>
        <v>1</v>
      </c>
      <c r="H1321" s="667"/>
      <c r="I1321" s="3517">
        <f t="shared" si="209"/>
        <v>1</v>
      </c>
      <c r="J1321" s="667"/>
      <c r="K1321" s="3517">
        <f t="shared" si="210"/>
        <v>1</v>
      </c>
      <c r="L1321" s="667"/>
      <c r="M1321" s="3517">
        <f t="shared" si="211"/>
        <v>1</v>
      </c>
      <c r="N1321" s="667"/>
      <c r="O1321" s="3517">
        <f t="shared" si="212"/>
        <v>1</v>
      </c>
      <c r="P1321" s="667"/>
      <c r="Q1321" s="3517">
        <f t="shared" si="213"/>
        <v>0</v>
      </c>
      <c r="R1321" s="3518">
        <f t="shared" si="214"/>
        <v>0</v>
      </c>
      <c r="S1321" s="955">
        <f t="shared" si="205"/>
        <v>0</v>
      </c>
    </row>
    <row r="1322" spans="1:19">
      <c r="A1322" s="3520"/>
      <c r="B1322" s="54"/>
      <c r="C1322" s="3517">
        <f t="shared" si="206"/>
        <v>1</v>
      </c>
      <c r="D1322" s="2806"/>
      <c r="E1322" s="3517">
        <f t="shared" si="207"/>
        <v>1</v>
      </c>
      <c r="F1322" s="667"/>
      <c r="G1322" s="3517">
        <f t="shared" si="208"/>
        <v>1</v>
      </c>
      <c r="H1322" s="667"/>
      <c r="I1322" s="3517">
        <f t="shared" si="209"/>
        <v>1</v>
      </c>
      <c r="J1322" s="667"/>
      <c r="K1322" s="3517">
        <f t="shared" si="210"/>
        <v>1</v>
      </c>
      <c r="L1322" s="667"/>
      <c r="M1322" s="3517">
        <f t="shared" si="211"/>
        <v>1</v>
      </c>
      <c r="N1322" s="667"/>
      <c r="O1322" s="3517">
        <f t="shared" si="212"/>
        <v>1</v>
      </c>
      <c r="P1322" s="667"/>
      <c r="Q1322" s="3517">
        <f t="shared" si="213"/>
        <v>0</v>
      </c>
      <c r="R1322" s="3518">
        <f t="shared" si="214"/>
        <v>0</v>
      </c>
      <c r="S1322" s="955">
        <f t="shared" si="205"/>
        <v>0</v>
      </c>
    </row>
    <row r="1323" spans="1:19">
      <c r="A1323" s="3520"/>
      <c r="B1323" s="54"/>
      <c r="C1323" s="3517">
        <f t="shared" si="206"/>
        <v>1</v>
      </c>
      <c r="D1323" s="2806"/>
      <c r="E1323" s="3517">
        <f t="shared" si="207"/>
        <v>1</v>
      </c>
      <c r="F1323" s="667"/>
      <c r="G1323" s="3517">
        <f t="shared" si="208"/>
        <v>1</v>
      </c>
      <c r="H1323" s="667"/>
      <c r="I1323" s="3517">
        <f t="shared" si="209"/>
        <v>1</v>
      </c>
      <c r="J1323" s="667"/>
      <c r="K1323" s="3517">
        <f t="shared" si="210"/>
        <v>1</v>
      </c>
      <c r="L1323" s="667"/>
      <c r="M1323" s="3517">
        <f t="shared" si="211"/>
        <v>1</v>
      </c>
      <c r="N1323" s="667"/>
      <c r="O1323" s="3517">
        <f t="shared" si="212"/>
        <v>1</v>
      </c>
      <c r="P1323" s="667"/>
      <c r="Q1323" s="3517">
        <f t="shared" si="213"/>
        <v>0</v>
      </c>
      <c r="R1323" s="3518">
        <f t="shared" si="214"/>
        <v>0</v>
      </c>
      <c r="S1323" s="955">
        <f t="shared" si="205"/>
        <v>0</v>
      </c>
    </row>
    <row r="1324" spans="1:19">
      <c r="A1324" s="3520"/>
      <c r="B1324" s="54"/>
      <c r="C1324" s="3517">
        <f t="shared" si="206"/>
        <v>1</v>
      </c>
      <c r="D1324" s="2806"/>
      <c r="E1324" s="3517">
        <f t="shared" si="207"/>
        <v>1</v>
      </c>
      <c r="F1324" s="667"/>
      <c r="G1324" s="3517">
        <f t="shared" si="208"/>
        <v>1</v>
      </c>
      <c r="H1324" s="667"/>
      <c r="I1324" s="3517">
        <f t="shared" si="209"/>
        <v>1</v>
      </c>
      <c r="J1324" s="667"/>
      <c r="K1324" s="3517">
        <f t="shared" si="210"/>
        <v>1</v>
      </c>
      <c r="L1324" s="667"/>
      <c r="M1324" s="3517">
        <f t="shared" si="211"/>
        <v>1</v>
      </c>
      <c r="N1324" s="667"/>
      <c r="O1324" s="3517">
        <f t="shared" si="212"/>
        <v>1</v>
      </c>
      <c r="P1324" s="667"/>
      <c r="Q1324" s="3517">
        <f t="shared" si="213"/>
        <v>0</v>
      </c>
      <c r="R1324" s="3518">
        <f t="shared" si="214"/>
        <v>0</v>
      </c>
      <c r="S1324" s="955">
        <f t="shared" si="205"/>
        <v>0</v>
      </c>
    </row>
    <row r="1325" spans="1:19">
      <c r="A1325" s="3520"/>
      <c r="B1325" s="54"/>
      <c r="C1325" s="3517">
        <f t="shared" si="206"/>
        <v>1</v>
      </c>
      <c r="D1325" s="2806"/>
      <c r="E1325" s="3517">
        <f t="shared" si="207"/>
        <v>1</v>
      </c>
      <c r="F1325" s="667"/>
      <c r="G1325" s="3517">
        <f t="shared" si="208"/>
        <v>1</v>
      </c>
      <c r="H1325" s="667"/>
      <c r="I1325" s="3517">
        <f t="shared" si="209"/>
        <v>1</v>
      </c>
      <c r="J1325" s="667"/>
      <c r="K1325" s="3517">
        <f t="shared" si="210"/>
        <v>1</v>
      </c>
      <c r="L1325" s="667"/>
      <c r="M1325" s="3517">
        <f t="shared" si="211"/>
        <v>1</v>
      </c>
      <c r="N1325" s="667"/>
      <c r="O1325" s="3517">
        <f t="shared" si="212"/>
        <v>1</v>
      </c>
      <c r="P1325" s="667"/>
      <c r="Q1325" s="3517">
        <f t="shared" si="213"/>
        <v>0</v>
      </c>
      <c r="R1325" s="3518">
        <f t="shared" si="214"/>
        <v>0</v>
      </c>
      <c r="S1325" s="955">
        <f t="shared" si="205"/>
        <v>0</v>
      </c>
    </row>
    <row r="1326" spans="1:19">
      <c r="A1326" s="3520"/>
      <c r="B1326" s="54"/>
      <c r="C1326" s="3517">
        <f t="shared" si="206"/>
        <v>1</v>
      </c>
      <c r="D1326" s="2806"/>
      <c r="E1326" s="3517">
        <f t="shared" si="207"/>
        <v>1</v>
      </c>
      <c r="F1326" s="667"/>
      <c r="G1326" s="3517">
        <f t="shared" si="208"/>
        <v>1</v>
      </c>
      <c r="H1326" s="667"/>
      <c r="I1326" s="3517">
        <f t="shared" si="209"/>
        <v>1</v>
      </c>
      <c r="J1326" s="667"/>
      <c r="K1326" s="3517">
        <f t="shared" si="210"/>
        <v>1</v>
      </c>
      <c r="L1326" s="667"/>
      <c r="M1326" s="3517">
        <f t="shared" si="211"/>
        <v>1</v>
      </c>
      <c r="N1326" s="667"/>
      <c r="O1326" s="3517">
        <f t="shared" si="212"/>
        <v>1</v>
      </c>
      <c r="P1326" s="667"/>
      <c r="Q1326" s="3517">
        <f t="shared" si="213"/>
        <v>0</v>
      </c>
      <c r="R1326" s="3518">
        <f t="shared" si="214"/>
        <v>0</v>
      </c>
      <c r="S1326" s="955">
        <f t="shared" si="205"/>
        <v>0</v>
      </c>
    </row>
    <row r="1327" spans="1:19">
      <c r="A1327" s="3520"/>
      <c r="B1327" s="54"/>
      <c r="C1327" s="3517">
        <f t="shared" si="206"/>
        <v>1</v>
      </c>
      <c r="D1327" s="2806"/>
      <c r="E1327" s="3517">
        <f t="shared" si="207"/>
        <v>1</v>
      </c>
      <c r="F1327" s="667"/>
      <c r="G1327" s="3517">
        <f t="shared" si="208"/>
        <v>1</v>
      </c>
      <c r="H1327" s="667"/>
      <c r="I1327" s="3517">
        <f t="shared" si="209"/>
        <v>1</v>
      </c>
      <c r="J1327" s="667"/>
      <c r="K1327" s="3517">
        <f t="shared" si="210"/>
        <v>1</v>
      </c>
      <c r="L1327" s="667"/>
      <c r="M1327" s="3517">
        <f t="shared" si="211"/>
        <v>1</v>
      </c>
      <c r="N1327" s="667"/>
      <c r="O1327" s="3517">
        <f t="shared" si="212"/>
        <v>1</v>
      </c>
      <c r="P1327" s="667"/>
      <c r="Q1327" s="3517">
        <f t="shared" si="213"/>
        <v>0</v>
      </c>
      <c r="R1327" s="3518">
        <f t="shared" si="214"/>
        <v>0</v>
      </c>
      <c r="S1327" s="955">
        <f t="shared" si="205"/>
        <v>0</v>
      </c>
    </row>
    <row r="1328" spans="1:19">
      <c r="A1328" s="3520"/>
      <c r="B1328" s="54"/>
      <c r="C1328" s="3517">
        <f t="shared" si="206"/>
        <v>1</v>
      </c>
      <c r="D1328" s="2806"/>
      <c r="E1328" s="3517">
        <f t="shared" si="207"/>
        <v>1</v>
      </c>
      <c r="F1328" s="667"/>
      <c r="G1328" s="3517">
        <f t="shared" si="208"/>
        <v>1</v>
      </c>
      <c r="H1328" s="667"/>
      <c r="I1328" s="3517">
        <f t="shared" si="209"/>
        <v>1</v>
      </c>
      <c r="J1328" s="667"/>
      <c r="K1328" s="3517">
        <f t="shared" si="210"/>
        <v>1</v>
      </c>
      <c r="L1328" s="667"/>
      <c r="M1328" s="3517">
        <f t="shared" si="211"/>
        <v>1</v>
      </c>
      <c r="N1328" s="667"/>
      <c r="O1328" s="3517">
        <f t="shared" si="212"/>
        <v>1</v>
      </c>
      <c r="P1328" s="667"/>
      <c r="Q1328" s="3517">
        <f t="shared" si="213"/>
        <v>0</v>
      </c>
      <c r="R1328" s="3518">
        <f t="shared" si="214"/>
        <v>0</v>
      </c>
      <c r="S1328" s="955">
        <f t="shared" si="205"/>
        <v>0</v>
      </c>
    </row>
    <row r="1329" spans="1:19">
      <c r="A1329" s="3520"/>
      <c r="B1329" s="54"/>
      <c r="C1329" s="3517">
        <f t="shared" si="206"/>
        <v>1</v>
      </c>
      <c r="D1329" s="2806"/>
      <c r="E1329" s="3517">
        <f t="shared" si="207"/>
        <v>1</v>
      </c>
      <c r="F1329" s="667"/>
      <c r="G1329" s="3517">
        <f t="shared" si="208"/>
        <v>1</v>
      </c>
      <c r="H1329" s="667"/>
      <c r="I1329" s="3517">
        <f t="shared" si="209"/>
        <v>1</v>
      </c>
      <c r="J1329" s="667"/>
      <c r="K1329" s="3517">
        <f t="shared" si="210"/>
        <v>1</v>
      </c>
      <c r="L1329" s="667"/>
      <c r="M1329" s="3517">
        <f t="shared" si="211"/>
        <v>1</v>
      </c>
      <c r="N1329" s="667"/>
      <c r="O1329" s="3517">
        <f t="shared" si="212"/>
        <v>1</v>
      </c>
      <c r="P1329" s="667"/>
      <c r="Q1329" s="3517">
        <f t="shared" si="213"/>
        <v>0</v>
      </c>
      <c r="R1329" s="3518">
        <f t="shared" si="214"/>
        <v>0</v>
      </c>
      <c r="S1329" s="955">
        <f t="shared" si="205"/>
        <v>0</v>
      </c>
    </row>
    <row r="1330" spans="1:19">
      <c r="A1330" s="3520"/>
      <c r="B1330" s="54"/>
      <c r="C1330" s="3517">
        <f t="shared" si="206"/>
        <v>1</v>
      </c>
      <c r="D1330" s="2806"/>
      <c r="E1330" s="3517">
        <f t="shared" si="207"/>
        <v>1</v>
      </c>
      <c r="F1330" s="667"/>
      <c r="G1330" s="3517">
        <f t="shared" si="208"/>
        <v>1</v>
      </c>
      <c r="H1330" s="667"/>
      <c r="I1330" s="3517">
        <f t="shared" si="209"/>
        <v>1</v>
      </c>
      <c r="J1330" s="667"/>
      <c r="K1330" s="3517">
        <f t="shared" si="210"/>
        <v>1</v>
      </c>
      <c r="L1330" s="667"/>
      <c r="M1330" s="3517">
        <f t="shared" si="211"/>
        <v>1</v>
      </c>
      <c r="N1330" s="667"/>
      <c r="O1330" s="3517">
        <f t="shared" si="212"/>
        <v>1</v>
      </c>
      <c r="P1330" s="667"/>
      <c r="Q1330" s="3517">
        <f t="shared" si="213"/>
        <v>0</v>
      </c>
      <c r="R1330" s="3518">
        <f t="shared" si="214"/>
        <v>0</v>
      </c>
      <c r="S1330" s="955">
        <f t="shared" si="205"/>
        <v>0</v>
      </c>
    </row>
    <row r="1331" spans="1:19">
      <c r="A1331" s="3520"/>
      <c r="B1331" s="54"/>
      <c r="C1331" s="3517">
        <f t="shared" si="206"/>
        <v>1</v>
      </c>
      <c r="D1331" s="2806"/>
      <c r="E1331" s="3517">
        <f t="shared" si="207"/>
        <v>1</v>
      </c>
      <c r="F1331" s="667"/>
      <c r="G1331" s="3517">
        <f t="shared" si="208"/>
        <v>1</v>
      </c>
      <c r="H1331" s="667"/>
      <c r="I1331" s="3517">
        <f t="shared" si="209"/>
        <v>1</v>
      </c>
      <c r="J1331" s="667"/>
      <c r="K1331" s="3517">
        <f t="shared" si="210"/>
        <v>1</v>
      </c>
      <c r="L1331" s="667"/>
      <c r="M1331" s="3517">
        <f t="shared" si="211"/>
        <v>1</v>
      </c>
      <c r="N1331" s="667"/>
      <c r="O1331" s="3517">
        <f t="shared" si="212"/>
        <v>1</v>
      </c>
      <c r="P1331" s="667"/>
      <c r="Q1331" s="3517">
        <f t="shared" si="213"/>
        <v>0</v>
      </c>
      <c r="R1331" s="3518">
        <f t="shared" si="214"/>
        <v>0</v>
      </c>
      <c r="S1331" s="955">
        <f t="shared" si="205"/>
        <v>0</v>
      </c>
    </row>
    <row r="1332" spans="1:19">
      <c r="A1332" s="3520"/>
      <c r="B1332" s="54"/>
      <c r="C1332" s="3517">
        <f t="shared" si="206"/>
        <v>1</v>
      </c>
      <c r="D1332" s="2806"/>
      <c r="E1332" s="3517">
        <f t="shared" si="207"/>
        <v>1</v>
      </c>
      <c r="F1332" s="667"/>
      <c r="G1332" s="3517">
        <f t="shared" si="208"/>
        <v>1</v>
      </c>
      <c r="H1332" s="667"/>
      <c r="I1332" s="3517">
        <f t="shared" si="209"/>
        <v>1</v>
      </c>
      <c r="J1332" s="667"/>
      <c r="K1332" s="3517">
        <f t="shared" si="210"/>
        <v>1</v>
      </c>
      <c r="L1332" s="667"/>
      <c r="M1332" s="3517">
        <f t="shared" si="211"/>
        <v>1</v>
      </c>
      <c r="N1332" s="667"/>
      <c r="O1332" s="3517">
        <f t="shared" si="212"/>
        <v>1</v>
      </c>
      <c r="P1332" s="667"/>
      <c r="Q1332" s="3517">
        <f t="shared" si="213"/>
        <v>0</v>
      </c>
      <c r="R1332" s="3518">
        <f t="shared" si="214"/>
        <v>0</v>
      </c>
      <c r="S1332" s="955">
        <f t="shared" si="205"/>
        <v>0</v>
      </c>
    </row>
    <row r="1333" spans="1:19">
      <c r="A1333" s="3520"/>
      <c r="B1333" s="54"/>
      <c r="C1333" s="3517">
        <f t="shared" si="206"/>
        <v>1</v>
      </c>
      <c r="D1333" s="2806"/>
      <c r="E1333" s="3517">
        <f t="shared" si="207"/>
        <v>1</v>
      </c>
      <c r="F1333" s="667"/>
      <c r="G1333" s="3517">
        <f t="shared" si="208"/>
        <v>1</v>
      </c>
      <c r="H1333" s="667"/>
      <c r="I1333" s="3517">
        <f t="shared" si="209"/>
        <v>1</v>
      </c>
      <c r="J1333" s="667"/>
      <c r="K1333" s="3517">
        <f t="shared" si="210"/>
        <v>1</v>
      </c>
      <c r="L1333" s="667"/>
      <c r="M1333" s="3517">
        <f t="shared" si="211"/>
        <v>1</v>
      </c>
      <c r="N1333" s="667"/>
      <c r="O1333" s="3517">
        <f t="shared" si="212"/>
        <v>1</v>
      </c>
      <c r="P1333" s="667"/>
      <c r="Q1333" s="3517">
        <f t="shared" si="213"/>
        <v>0</v>
      </c>
      <c r="R1333" s="3518">
        <f t="shared" si="214"/>
        <v>0</v>
      </c>
      <c r="S1333" s="955">
        <f t="shared" si="205"/>
        <v>0</v>
      </c>
    </row>
    <row r="1334" spans="1:19">
      <c r="A1334" s="3520"/>
      <c r="B1334" s="54"/>
      <c r="C1334" s="3517">
        <f t="shared" si="206"/>
        <v>1</v>
      </c>
      <c r="D1334" s="2806"/>
      <c r="E1334" s="3517">
        <f t="shared" si="207"/>
        <v>1</v>
      </c>
      <c r="F1334" s="667"/>
      <c r="G1334" s="3517">
        <f t="shared" si="208"/>
        <v>1</v>
      </c>
      <c r="H1334" s="667"/>
      <c r="I1334" s="3517">
        <f t="shared" si="209"/>
        <v>1</v>
      </c>
      <c r="J1334" s="667"/>
      <c r="K1334" s="3517">
        <f t="shared" si="210"/>
        <v>1</v>
      </c>
      <c r="L1334" s="667"/>
      <c r="M1334" s="3517">
        <f t="shared" si="211"/>
        <v>1</v>
      </c>
      <c r="N1334" s="667"/>
      <c r="O1334" s="3517">
        <f t="shared" si="212"/>
        <v>1</v>
      </c>
      <c r="P1334" s="667"/>
      <c r="Q1334" s="3517">
        <f t="shared" si="213"/>
        <v>0</v>
      </c>
      <c r="R1334" s="3518">
        <f t="shared" si="214"/>
        <v>0</v>
      </c>
      <c r="S1334" s="955">
        <f t="shared" si="205"/>
        <v>0</v>
      </c>
    </row>
    <row r="1335" spans="1:19">
      <c r="A1335" s="3520"/>
      <c r="B1335" s="54"/>
      <c r="C1335" s="3517">
        <f t="shared" si="206"/>
        <v>1</v>
      </c>
      <c r="D1335" s="2806"/>
      <c r="E1335" s="3517">
        <f t="shared" si="207"/>
        <v>1</v>
      </c>
      <c r="F1335" s="667"/>
      <c r="G1335" s="3517">
        <f t="shared" si="208"/>
        <v>1</v>
      </c>
      <c r="H1335" s="667"/>
      <c r="I1335" s="3517">
        <f t="shared" si="209"/>
        <v>1</v>
      </c>
      <c r="J1335" s="667"/>
      <c r="K1335" s="3517">
        <f t="shared" si="210"/>
        <v>1</v>
      </c>
      <c r="L1335" s="667"/>
      <c r="M1335" s="3517">
        <f t="shared" si="211"/>
        <v>1</v>
      </c>
      <c r="N1335" s="667"/>
      <c r="O1335" s="3517">
        <f t="shared" si="212"/>
        <v>1</v>
      </c>
      <c r="P1335" s="667"/>
      <c r="Q1335" s="3517">
        <f t="shared" si="213"/>
        <v>0</v>
      </c>
      <c r="R1335" s="3518">
        <f t="shared" si="214"/>
        <v>0</v>
      </c>
      <c r="S1335" s="955">
        <f t="shared" si="205"/>
        <v>0</v>
      </c>
    </row>
    <row r="1336" spans="1:19">
      <c r="A1336" s="3520"/>
      <c r="B1336" s="54"/>
      <c r="C1336" s="3517">
        <f t="shared" si="206"/>
        <v>1</v>
      </c>
      <c r="D1336" s="2806"/>
      <c r="E1336" s="3517">
        <f t="shared" si="207"/>
        <v>1</v>
      </c>
      <c r="F1336" s="667"/>
      <c r="G1336" s="3517">
        <f t="shared" si="208"/>
        <v>1</v>
      </c>
      <c r="H1336" s="667"/>
      <c r="I1336" s="3517">
        <f t="shared" si="209"/>
        <v>1</v>
      </c>
      <c r="J1336" s="667"/>
      <c r="K1336" s="3517">
        <f t="shared" si="210"/>
        <v>1</v>
      </c>
      <c r="L1336" s="667"/>
      <c r="M1336" s="3517">
        <f t="shared" si="211"/>
        <v>1</v>
      </c>
      <c r="N1336" s="667"/>
      <c r="O1336" s="3517">
        <f t="shared" si="212"/>
        <v>1</v>
      </c>
      <c r="P1336" s="667"/>
      <c r="Q1336" s="3517">
        <f t="shared" si="213"/>
        <v>0</v>
      </c>
      <c r="R1336" s="3518">
        <f t="shared" si="214"/>
        <v>0</v>
      </c>
      <c r="S1336" s="955">
        <f t="shared" si="205"/>
        <v>0</v>
      </c>
    </row>
    <row r="1337" spans="1:19">
      <c r="A1337" s="3520"/>
      <c r="B1337" s="54"/>
      <c r="C1337" s="3517">
        <f t="shared" si="206"/>
        <v>1</v>
      </c>
      <c r="D1337" s="2806"/>
      <c r="E1337" s="3517">
        <f t="shared" si="207"/>
        <v>1</v>
      </c>
      <c r="F1337" s="667"/>
      <c r="G1337" s="3517">
        <f t="shared" si="208"/>
        <v>1</v>
      </c>
      <c r="H1337" s="667"/>
      <c r="I1337" s="3517">
        <f t="shared" si="209"/>
        <v>1</v>
      </c>
      <c r="J1337" s="667"/>
      <c r="K1337" s="3517">
        <f t="shared" si="210"/>
        <v>1</v>
      </c>
      <c r="L1337" s="667"/>
      <c r="M1337" s="3517">
        <f t="shared" si="211"/>
        <v>1</v>
      </c>
      <c r="N1337" s="667"/>
      <c r="O1337" s="3517">
        <f t="shared" si="212"/>
        <v>1</v>
      </c>
      <c r="P1337" s="667"/>
      <c r="Q1337" s="3517">
        <f t="shared" si="213"/>
        <v>0</v>
      </c>
      <c r="R1337" s="3518">
        <f t="shared" si="214"/>
        <v>0</v>
      </c>
      <c r="S1337" s="955">
        <f t="shared" si="205"/>
        <v>0</v>
      </c>
    </row>
    <row r="1338" spans="1:19">
      <c r="A1338" s="3520"/>
      <c r="B1338" s="54"/>
      <c r="C1338" s="3517">
        <f t="shared" si="206"/>
        <v>1</v>
      </c>
      <c r="D1338" s="2806"/>
      <c r="E1338" s="3517">
        <f t="shared" si="207"/>
        <v>1</v>
      </c>
      <c r="F1338" s="667"/>
      <c r="G1338" s="3517">
        <f t="shared" si="208"/>
        <v>1</v>
      </c>
      <c r="H1338" s="667"/>
      <c r="I1338" s="3517">
        <f t="shared" si="209"/>
        <v>1</v>
      </c>
      <c r="J1338" s="667"/>
      <c r="K1338" s="3517">
        <f t="shared" si="210"/>
        <v>1</v>
      </c>
      <c r="L1338" s="667"/>
      <c r="M1338" s="3517">
        <f t="shared" si="211"/>
        <v>1</v>
      </c>
      <c r="N1338" s="667"/>
      <c r="O1338" s="3517">
        <f t="shared" si="212"/>
        <v>1</v>
      </c>
      <c r="P1338" s="667"/>
      <c r="Q1338" s="3517">
        <f t="shared" si="213"/>
        <v>0</v>
      </c>
      <c r="R1338" s="3518">
        <f t="shared" si="214"/>
        <v>0</v>
      </c>
      <c r="S1338" s="955">
        <f t="shared" si="205"/>
        <v>0</v>
      </c>
    </row>
    <row r="1339" spans="1:19">
      <c r="A1339" s="3520"/>
      <c r="B1339" s="54"/>
      <c r="C1339" s="3517">
        <f t="shared" si="206"/>
        <v>1</v>
      </c>
      <c r="D1339" s="2806"/>
      <c r="E1339" s="3517">
        <f t="shared" si="207"/>
        <v>1</v>
      </c>
      <c r="F1339" s="667"/>
      <c r="G1339" s="3517">
        <f t="shared" si="208"/>
        <v>1</v>
      </c>
      <c r="H1339" s="667"/>
      <c r="I1339" s="3517">
        <f t="shared" si="209"/>
        <v>1</v>
      </c>
      <c r="J1339" s="667"/>
      <c r="K1339" s="3517">
        <f t="shared" si="210"/>
        <v>1</v>
      </c>
      <c r="L1339" s="667"/>
      <c r="M1339" s="3517">
        <f t="shared" si="211"/>
        <v>1</v>
      </c>
      <c r="N1339" s="667"/>
      <c r="O1339" s="3517">
        <f t="shared" si="212"/>
        <v>1</v>
      </c>
      <c r="P1339" s="667"/>
      <c r="Q1339" s="3517">
        <f t="shared" si="213"/>
        <v>0</v>
      </c>
      <c r="R1339" s="3518">
        <f t="shared" si="214"/>
        <v>0</v>
      </c>
      <c r="S1339" s="955">
        <f t="shared" si="205"/>
        <v>0</v>
      </c>
    </row>
    <row r="1340" spans="1:19">
      <c r="A1340" s="3520"/>
      <c r="B1340" s="54"/>
      <c r="C1340" s="3517">
        <f t="shared" si="206"/>
        <v>1</v>
      </c>
      <c r="D1340" s="2806"/>
      <c r="E1340" s="3517">
        <f t="shared" si="207"/>
        <v>1</v>
      </c>
      <c r="F1340" s="667"/>
      <c r="G1340" s="3517">
        <f t="shared" si="208"/>
        <v>1</v>
      </c>
      <c r="H1340" s="667"/>
      <c r="I1340" s="3517">
        <f t="shared" si="209"/>
        <v>1</v>
      </c>
      <c r="J1340" s="667"/>
      <c r="K1340" s="3517">
        <f t="shared" si="210"/>
        <v>1</v>
      </c>
      <c r="L1340" s="667"/>
      <c r="M1340" s="3517">
        <f t="shared" si="211"/>
        <v>1</v>
      </c>
      <c r="N1340" s="667"/>
      <c r="O1340" s="3517">
        <f t="shared" si="212"/>
        <v>1</v>
      </c>
      <c r="P1340" s="667"/>
      <c r="Q1340" s="3517">
        <f t="shared" si="213"/>
        <v>0</v>
      </c>
      <c r="R1340" s="3518">
        <f t="shared" si="214"/>
        <v>0</v>
      </c>
      <c r="S1340" s="955">
        <f t="shared" si="205"/>
        <v>0</v>
      </c>
    </row>
    <row r="1341" spans="1:19">
      <c r="A1341" s="3520"/>
      <c r="B1341" s="54"/>
      <c r="C1341" s="3517">
        <f t="shared" si="206"/>
        <v>1</v>
      </c>
      <c r="D1341" s="2806"/>
      <c r="E1341" s="3517">
        <f t="shared" si="207"/>
        <v>1</v>
      </c>
      <c r="F1341" s="667"/>
      <c r="G1341" s="3517">
        <f t="shared" si="208"/>
        <v>1</v>
      </c>
      <c r="H1341" s="667"/>
      <c r="I1341" s="3517">
        <f t="shared" si="209"/>
        <v>1</v>
      </c>
      <c r="J1341" s="667"/>
      <c r="K1341" s="3517">
        <f t="shared" si="210"/>
        <v>1</v>
      </c>
      <c r="L1341" s="667"/>
      <c r="M1341" s="3517">
        <f t="shared" si="211"/>
        <v>1</v>
      </c>
      <c r="N1341" s="667"/>
      <c r="O1341" s="3517">
        <f t="shared" si="212"/>
        <v>1</v>
      </c>
      <c r="P1341" s="667"/>
      <c r="Q1341" s="3517">
        <f t="shared" si="213"/>
        <v>0</v>
      </c>
      <c r="R1341" s="3518">
        <f t="shared" si="214"/>
        <v>0</v>
      </c>
      <c r="S1341" s="955">
        <f t="shared" si="205"/>
        <v>0</v>
      </c>
    </row>
    <row r="1342" spans="1:19">
      <c r="A1342" s="3520"/>
      <c r="B1342" s="54"/>
      <c r="C1342" s="3517">
        <f t="shared" si="206"/>
        <v>1</v>
      </c>
      <c r="D1342" s="2806"/>
      <c r="E1342" s="3517">
        <f t="shared" si="207"/>
        <v>1</v>
      </c>
      <c r="F1342" s="667"/>
      <c r="G1342" s="3517">
        <f t="shared" si="208"/>
        <v>1</v>
      </c>
      <c r="H1342" s="667"/>
      <c r="I1342" s="3517">
        <f t="shared" si="209"/>
        <v>1</v>
      </c>
      <c r="J1342" s="667"/>
      <c r="K1342" s="3517">
        <f t="shared" si="210"/>
        <v>1</v>
      </c>
      <c r="L1342" s="667"/>
      <c r="M1342" s="3517">
        <f t="shared" si="211"/>
        <v>1</v>
      </c>
      <c r="N1342" s="667"/>
      <c r="O1342" s="3517">
        <f t="shared" si="212"/>
        <v>1</v>
      </c>
      <c r="P1342" s="667"/>
      <c r="Q1342" s="3517">
        <f t="shared" si="213"/>
        <v>0</v>
      </c>
      <c r="R1342" s="3518">
        <f t="shared" si="214"/>
        <v>0</v>
      </c>
      <c r="S1342" s="955">
        <f t="shared" si="205"/>
        <v>0</v>
      </c>
    </row>
    <row r="1343" spans="1:19">
      <c r="A1343" s="3520"/>
      <c r="B1343" s="54"/>
      <c r="C1343" s="3517">
        <f t="shared" si="206"/>
        <v>1</v>
      </c>
      <c r="D1343" s="2806"/>
      <c r="E1343" s="3517">
        <f t="shared" si="207"/>
        <v>1</v>
      </c>
      <c r="F1343" s="667"/>
      <c r="G1343" s="3517">
        <f t="shared" si="208"/>
        <v>1</v>
      </c>
      <c r="H1343" s="667"/>
      <c r="I1343" s="3517">
        <f t="shared" si="209"/>
        <v>1</v>
      </c>
      <c r="J1343" s="667"/>
      <c r="K1343" s="3517">
        <f t="shared" si="210"/>
        <v>1</v>
      </c>
      <c r="L1343" s="667"/>
      <c r="M1343" s="3517">
        <f t="shared" si="211"/>
        <v>1</v>
      </c>
      <c r="N1343" s="667"/>
      <c r="O1343" s="3517">
        <f t="shared" si="212"/>
        <v>1</v>
      </c>
      <c r="P1343" s="667"/>
      <c r="Q1343" s="3517">
        <f t="shared" si="213"/>
        <v>0</v>
      </c>
      <c r="R1343" s="3518">
        <f t="shared" si="214"/>
        <v>0</v>
      </c>
      <c r="S1343" s="955">
        <f t="shared" si="205"/>
        <v>0</v>
      </c>
    </row>
    <row r="1344" spans="1:19">
      <c r="A1344" s="3520"/>
      <c r="B1344" s="54"/>
      <c r="C1344" s="3517">
        <f t="shared" si="206"/>
        <v>1</v>
      </c>
      <c r="D1344" s="2806"/>
      <c r="E1344" s="3517">
        <f t="shared" si="207"/>
        <v>1</v>
      </c>
      <c r="F1344" s="667"/>
      <c r="G1344" s="3517">
        <f t="shared" si="208"/>
        <v>1</v>
      </c>
      <c r="H1344" s="667"/>
      <c r="I1344" s="3517">
        <f t="shared" si="209"/>
        <v>1</v>
      </c>
      <c r="J1344" s="667"/>
      <c r="K1344" s="3517">
        <f t="shared" si="210"/>
        <v>1</v>
      </c>
      <c r="L1344" s="667"/>
      <c r="M1344" s="3517">
        <f t="shared" si="211"/>
        <v>1</v>
      </c>
      <c r="N1344" s="667"/>
      <c r="O1344" s="3517">
        <f t="shared" si="212"/>
        <v>1</v>
      </c>
      <c r="P1344" s="667"/>
      <c r="Q1344" s="3517">
        <f t="shared" si="213"/>
        <v>0</v>
      </c>
      <c r="R1344" s="3518">
        <f t="shared" si="214"/>
        <v>0</v>
      </c>
      <c r="S1344" s="955">
        <f t="shared" si="205"/>
        <v>0</v>
      </c>
    </row>
    <row r="1345" spans="1:19">
      <c r="A1345" s="3520"/>
      <c r="B1345" s="54"/>
      <c r="C1345" s="3517">
        <f t="shared" si="206"/>
        <v>1</v>
      </c>
      <c r="D1345" s="2806"/>
      <c r="E1345" s="3517">
        <f t="shared" si="207"/>
        <v>1</v>
      </c>
      <c r="F1345" s="667"/>
      <c r="G1345" s="3517">
        <f t="shared" si="208"/>
        <v>1</v>
      </c>
      <c r="H1345" s="667"/>
      <c r="I1345" s="3517">
        <f t="shared" si="209"/>
        <v>1</v>
      </c>
      <c r="J1345" s="667"/>
      <c r="K1345" s="3517">
        <f t="shared" si="210"/>
        <v>1</v>
      </c>
      <c r="L1345" s="667"/>
      <c r="M1345" s="3517">
        <f t="shared" si="211"/>
        <v>1</v>
      </c>
      <c r="N1345" s="667"/>
      <c r="O1345" s="3517">
        <f t="shared" si="212"/>
        <v>1</v>
      </c>
      <c r="P1345" s="667"/>
      <c r="Q1345" s="3517">
        <f t="shared" si="213"/>
        <v>0</v>
      </c>
      <c r="R1345" s="3518">
        <f t="shared" si="214"/>
        <v>0</v>
      </c>
      <c r="S1345" s="955">
        <f t="shared" si="205"/>
        <v>0</v>
      </c>
    </row>
    <row r="1346" spans="1:19">
      <c r="A1346" s="3520"/>
      <c r="B1346" s="54"/>
      <c r="C1346" s="3517">
        <f t="shared" si="206"/>
        <v>1</v>
      </c>
      <c r="D1346" s="2806"/>
      <c r="E1346" s="3517">
        <f t="shared" si="207"/>
        <v>1</v>
      </c>
      <c r="F1346" s="667"/>
      <c r="G1346" s="3517">
        <f t="shared" si="208"/>
        <v>1</v>
      </c>
      <c r="H1346" s="667"/>
      <c r="I1346" s="3517">
        <f t="shared" si="209"/>
        <v>1</v>
      </c>
      <c r="J1346" s="667"/>
      <c r="K1346" s="3517">
        <f t="shared" si="210"/>
        <v>1</v>
      </c>
      <c r="L1346" s="667"/>
      <c r="M1346" s="3517">
        <f t="shared" si="211"/>
        <v>1</v>
      </c>
      <c r="N1346" s="667"/>
      <c r="O1346" s="3517">
        <f t="shared" si="212"/>
        <v>1</v>
      </c>
      <c r="P1346" s="667"/>
      <c r="Q1346" s="3517">
        <f t="shared" si="213"/>
        <v>0</v>
      </c>
      <c r="R1346" s="3518">
        <f t="shared" si="214"/>
        <v>0</v>
      </c>
      <c r="S1346" s="955">
        <f t="shared" si="205"/>
        <v>0</v>
      </c>
    </row>
    <row r="1347" spans="1:19">
      <c r="A1347" s="3520"/>
      <c r="B1347" s="54"/>
      <c r="C1347" s="3517">
        <f t="shared" si="206"/>
        <v>1</v>
      </c>
      <c r="D1347" s="2806"/>
      <c r="E1347" s="3517">
        <f t="shared" si="207"/>
        <v>1</v>
      </c>
      <c r="F1347" s="667"/>
      <c r="G1347" s="3517">
        <f t="shared" si="208"/>
        <v>1</v>
      </c>
      <c r="H1347" s="667"/>
      <c r="I1347" s="3517">
        <f t="shared" si="209"/>
        <v>1</v>
      </c>
      <c r="J1347" s="667"/>
      <c r="K1347" s="3517">
        <f t="shared" si="210"/>
        <v>1</v>
      </c>
      <c r="L1347" s="667"/>
      <c r="M1347" s="3517">
        <f t="shared" si="211"/>
        <v>1</v>
      </c>
      <c r="N1347" s="667"/>
      <c r="O1347" s="3517">
        <f t="shared" si="212"/>
        <v>1</v>
      </c>
      <c r="P1347" s="667"/>
      <c r="Q1347" s="3517">
        <f t="shared" si="213"/>
        <v>0</v>
      </c>
      <c r="R1347" s="3518">
        <f t="shared" si="214"/>
        <v>0</v>
      </c>
      <c r="S1347" s="955">
        <f t="shared" si="205"/>
        <v>0</v>
      </c>
    </row>
    <row r="1348" spans="1:19">
      <c r="A1348" s="3520"/>
      <c r="B1348" s="54"/>
      <c r="C1348" s="3517">
        <f t="shared" si="206"/>
        <v>1</v>
      </c>
      <c r="D1348" s="2806"/>
      <c r="E1348" s="3517">
        <f t="shared" si="207"/>
        <v>1</v>
      </c>
      <c r="F1348" s="667"/>
      <c r="G1348" s="3517">
        <f t="shared" si="208"/>
        <v>1</v>
      </c>
      <c r="H1348" s="667"/>
      <c r="I1348" s="3517">
        <f t="shared" si="209"/>
        <v>1</v>
      </c>
      <c r="J1348" s="667"/>
      <c r="K1348" s="3517">
        <f t="shared" si="210"/>
        <v>1</v>
      </c>
      <c r="L1348" s="667"/>
      <c r="M1348" s="3517">
        <f t="shared" si="211"/>
        <v>1</v>
      </c>
      <c r="N1348" s="667"/>
      <c r="O1348" s="3517">
        <f t="shared" si="212"/>
        <v>1</v>
      </c>
      <c r="P1348" s="667"/>
      <c r="Q1348" s="3517">
        <f t="shared" si="213"/>
        <v>0</v>
      </c>
      <c r="R1348" s="3518">
        <f t="shared" si="214"/>
        <v>0</v>
      </c>
      <c r="S1348" s="955">
        <f t="shared" si="205"/>
        <v>0</v>
      </c>
    </row>
    <row r="1349" spans="1:19">
      <c r="A1349" s="3520"/>
      <c r="B1349" s="54"/>
      <c r="C1349" s="3517">
        <f t="shared" si="206"/>
        <v>1</v>
      </c>
      <c r="D1349" s="2806"/>
      <c r="E1349" s="3517">
        <f t="shared" si="207"/>
        <v>1</v>
      </c>
      <c r="F1349" s="667"/>
      <c r="G1349" s="3517">
        <f t="shared" si="208"/>
        <v>1</v>
      </c>
      <c r="H1349" s="667"/>
      <c r="I1349" s="3517">
        <f t="shared" si="209"/>
        <v>1</v>
      </c>
      <c r="J1349" s="667"/>
      <c r="K1349" s="3517">
        <f t="shared" si="210"/>
        <v>1</v>
      </c>
      <c r="L1349" s="667"/>
      <c r="M1349" s="3517">
        <f t="shared" si="211"/>
        <v>1</v>
      </c>
      <c r="N1349" s="667"/>
      <c r="O1349" s="3517">
        <f t="shared" si="212"/>
        <v>1</v>
      </c>
      <c r="P1349" s="667"/>
      <c r="Q1349" s="3517">
        <f t="shared" si="213"/>
        <v>0</v>
      </c>
      <c r="R1349" s="3518">
        <f t="shared" si="214"/>
        <v>0</v>
      </c>
      <c r="S1349" s="955">
        <f t="shared" si="205"/>
        <v>0</v>
      </c>
    </row>
    <row r="1350" spans="1:19">
      <c r="A1350" s="3520"/>
      <c r="B1350" s="54"/>
      <c r="C1350" s="3517">
        <f t="shared" si="206"/>
        <v>1</v>
      </c>
      <c r="D1350" s="667"/>
      <c r="E1350" s="3517">
        <f t="shared" si="207"/>
        <v>1</v>
      </c>
      <c r="F1350" s="667"/>
      <c r="G1350" s="3517">
        <f t="shared" si="208"/>
        <v>1</v>
      </c>
      <c r="H1350" s="667"/>
      <c r="I1350" s="3517">
        <f t="shared" si="209"/>
        <v>1</v>
      </c>
      <c r="J1350" s="667"/>
      <c r="K1350" s="3517">
        <f t="shared" si="210"/>
        <v>1</v>
      </c>
      <c r="L1350" s="667"/>
      <c r="M1350" s="3517">
        <f t="shared" si="211"/>
        <v>1</v>
      </c>
      <c r="N1350" s="667"/>
      <c r="O1350" s="3517">
        <f t="shared" si="212"/>
        <v>1</v>
      </c>
      <c r="P1350" s="667"/>
      <c r="Q1350" s="3517">
        <f t="shared" si="213"/>
        <v>0</v>
      </c>
      <c r="R1350" s="3518">
        <f t="shared" si="214"/>
        <v>0</v>
      </c>
      <c r="S1350" s="955">
        <f t="shared" si="205"/>
        <v>0</v>
      </c>
    </row>
    <row r="1351" spans="1:19">
      <c r="A1351" s="3520"/>
      <c r="B1351" s="54"/>
      <c r="C1351" s="3517">
        <f t="shared" si="206"/>
        <v>1</v>
      </c>
      <c r="D1351" s="667"/>
      <c r="E1351" s="3517">
        <f t="shared" si="207"/>
        <v>1</v>
      </c>
      <c r="F1351" s="667"/>
      <c r="G1351" s="3517">
        <f t="shared" si="208"/>
        <v>1</v>
      </c>
      <c r="H1351" s="667"/>
      <c r="I1351" s="3517">
        <f t="shared" si="209"/>
        <v>1</v>
      </c>
      <c r="J1351" s="667"/>
      <c r="K1351" s="3517">
        <f t="shared" si="210"/>
        <v>1</v>
      </c>
      <c r="L1351" s="667"/>
      <c r="M1351" s="3517">
        <f t="shared" si="211"/>
        <v>1</v>
      </c>
      <c r="N1351" s="667"/>
      <c r="O1351" s="3517">
        <f t="shared" si="212"/>
        <v>1</v>
      </c>
      <c r="P1351" s="667"/>
      <c r="Q1351" s="3517">
        <f t="shared" si="213"/>
        <v>0</v>
      </c>
      <c r="R1351" s="3518">
        <f t="shared" si="214"/>
        <v>0</v>
      </c>
      <c r="S1351" s="955">
        <f t="shared" si="205"/>
        <v>0</v>
      </c>
    </row>
    <row r="1352" spans="1:19">
      <c r="A1352" s="3520"/>
      <c r="B1352" s="54"/>
      <c r="C1352" s="3517">
        <f t="shared" si="206"/>
        <v>1</v>
      </c>
      <c r="D1352" s="667"/>
      <c r="E1352" s="3517">
        <f t="shared" si="207"/>
        <v>1</v>
      </c>
      <c r="F1352" s="667"/>
      <c r="G1352" s="3517">
        <f t="shared" si="208"/>
        <v>1</v>
      </c>
      <c r="H1352" s="667"/>
      <c r="I1352" s="3517">
        <f t="shared" si="209"/>
        <v>1</v>
      </c>
      <c r="J1352" s="667"/>
      <c r="K1352" s="3517">
        <f t="shared" si="210"/>
        <v>1</v>
      </c>
      <c r="L1352" s="667"/>
      <c r="M1352" s="3517">
        <f t="shared" si="211"/>
        <v>1</v>
      </c>
      <c r="N1352" s="667"/>
      <c r="O1352" s="3517">
        <f t="shared" si="212"/>
        <v>1</v>
      </c>
      <c r="P1352" s="667"/>
      <c r="Q1352" s="3517">
        <f t="shared" si="213"/>
        <v>0</v>
      </c>
      <c r="R1352" s="3518">
        <f t="shared" si="214"/>
        <v>0</v>
      </c>
      <c r="S1352" s="955">
        <f t="shared" si="205"/>
        <v>0</v>
      </c>
    </row>
    <row r="1353" spans="1:19">
      <c r="A1353" s="3520"/>
      <c r="B1353" s="54"/>
      <c r="C1353" s="3517">
        <f t="shared" si="206"/>
        <v>1</v>
      </c>
      <c r="D1353" s="667"/>
      <c r="E1353" s="3517">
        <f t="shared" si="207"/>
        <v>1</v>
      </c>
      <c r="F1353" s="667"/>
      <c r="G1353" s="3517">
        <f t="shared" si="208"/>
        <v>1</v>
      </c>
      <c r="H1353" s="667"/>
      <c r="I1353" s="3517">
        <f t="shared" si="209"/>
        <v>1</v>
      </c>
      <c r="J1353" s="667"/>
      <c r="K1353" s="3517">
        <f t="shared" si="210"/>
        <v>1</v>
      </c>
      <c r="L1353" s="667"/>
      <c r="M1353" s="3517">
        <f t="shared" si="211"/>
        <v>1</v>
      </c>
      <c r="N1353" s="667"/>
      <c r="O1353" s="3517">
        <f t="shared" si="212"/>
        <v>1</v>
      </c>
      <c r="P1353" s="667"/>
      <c r="Q1353" s="3517">
        <f t="shared" si="213"/>
        <v>0</v>
      </c>
      <c r="R1353" s="3518">
        <f t="shared" si="214"/>
        <v>0</v>
      </c>
      <c r="S1353" s="955">
        <f t="shared" si="205"/>
        <v>0</v>
      </c>
    </row>
  </sheetData>
  <sheetProtection password="CEE9" sheet="1" objects="1" scenarios="1" formatCells="0" formatColumns="0" formatRows="0"/>
  <mergeCells count="2">
    <mergeCell ref="C1:S1"/>
    <mergeCell ref="C22:Q22"/>
  </mergeCells>
  <phoneticPr fontId="134" type="noConversion"/>
  <conditionalFormatting sqref="C24:C1353 E24:E1353 G24:G1353 I24:I1353 K24:K1353 M24:M1353 O24:O1353 Q24:Q1353">
    <cfRule type="cellIs" dxfId="9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1821</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79600.430000000633</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909"/>
      <c r="M4" s="910"/>
      <c r="N4" s="910"/>
      <c r="O4" s="910"/>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909"/>
      <c r="M5" s="910"/>
      <c r="N5" s="910"/>
      <c r="O5" s="910"/>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909"/>
      <c r="M6" s="910"/>
      <c r="N6" s="910"/>
      <c r="O6" s="910"/>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1"/>
      <c r="M7" s="912"/>
      <c r="N7" s="912"/>
      <c r="O7" s="912"/>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9" t="s">
        <v>1678</v>
      </c>
      <c r="Q8" s="3750"/>
      <c r="R8" s="701" t="s">
        <v>14</v>
      </c>
      <c r="S8" s="702">
        <f t="shared" si="0"/>
        <v>100</v>
      </c>
      <c r="T8" s="701" t="s">
        <v>14</v>
      </c>
      <c r="U8" s="702">
        <f t="shared" si="1"/>
        <v>100</v>
      </c>
      <c r="V8" s="701" t="s">
        <v>14</v>
      </c>
      <c r="W8" s="702">
        <f t="shared" si="2"/>
        <v>100</v>
      </c>
      <c r="X8" s="703"/>
      <c r="Y8" s="3749" t="s">
        <v>1678</v>
      </c>
      <c r="Z8" s="37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92"/>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92"/>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85" t="s">
        <v>1686</v>
      </c>
      <c r="Q15" s="1347" t="str">
        <f t="shared" si="6"/>
        <v>产业集聚程度</v>
      </c>
      <c r="R15" s="705" t="s">
        <v>14</v>
      </c>
      <c r="S15" s="706">
        <f t="shared" si="0"/>
        <v>100</v>
      </c>
      <c r="T15" s="705" t="s">
        <v>14</v>
      </c>
      <c r="U15" s="706">
        <f t="shared" si="1"/>
        <v>100</v>
      </c>
      <c r="V15" s="705" t="s">
        <v>14</v>
      </c>
      <c r="W15" s="706">
        <f t="shared" si="2"/>
        <v>100</v>
      </c>
      <c r="X15" s="1350"/>
      <c r="Y15" s="3785" t="s">
        <v>1686</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86"/>
      <c r="Q16" s="1347"/>
      <c r="R16" s="705"/>
      <c r="S16" s="706"/>
      <c r="T16" s="705"/>
      <c r="U16" s="706"/>
      <c r="V16" s="705"/>
      <c r="W16" s="706"/>
      <c r="X16" s="1350"/>
      <c r="Y16" s="3786"/>
      <c r="Z16" s="1351"/>
      <c r="AA16" s="1348">
        <v>1</v>
      </c>
      <c r="AB16" s="1348">
        <v>1</v>
      </c>
      <c r="AC16" s="1348">
        <v>1</v>
      </c>
    </row>
    <row r="17" spans="1:29" ht="85.5">
      <c r="A17" s="379"/>
      <c r="B17" s="402" t="s">
        <v>1254</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86"/>
      <c r="Q18" s="1347"/>
      <c r="R18" s="705"/>
      <c r="S18" s="706"/>
      <c r="T18" s="705"/>
      <c r="U18" s="706"/>
      <c r="V18" s="705"/>
      <c r="W18" s="706"/>
      <c r="X18" s="1350"/>
      <c r="Y18" s="3786"/>
      <c r="Z18" s="1351"/>
      <c r="AA18" s="1348">
        <v>1</v>
      </c>
      <c r="AB18" s="1348">
        <v>1</v>
      </c>
      <c r="AC18" s="1348">
        <v>1</v>
      </c>
    </row>
    <row r="19" spans="1:29" ht="42.75">
      <c r="A19" s="379"/>
      <c r="B19" s="402" t="s">
        <v>1807</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86"/>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86"/>
      <c r="Q20" s="1347"/>
      <c r="R20" s="705"/>
      <c r="S20" s="706"/>
      <c r="T20" s="705"/>
      <c r="U20" s="706"/>
      <c r="V20" s="705"/>
      <c r="W20" s="706"/>
      <c r="X20" s="1350"/>
      <c r="Y20" s="3786"/>
      <c r="Z20" s="1351"/>
      <c r="AA20" s="1348">
        <v>1</v>
      </c>
      <c r="AB20" s="1348">
        <v>1</v>
      </c>
      <c r="AC20" s="1348">
        <v>1</v>
      </c>
    </row>
    <row r="21" spans="1:29" ht="28.5">
      <c r="A21" s="379"/>
      <c r="B21" s="1126" t="s">
        <v>1808</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86"/>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c r="D22" s="399"/>
      <c r="E22" s="398"/>
      <c r="F22" s="400"/>
      <c r="G22" s="398"/>
      <c r="H22" s="399"/>
      <c r="I22" s="398"/>
      <c r="J22" s="399"/>
      <c r="K22" s="1125"/>
      <c r="L22" s="919"/>
      <c r="M22" s="910"/>
      <c r="N22" s="910"/>
      <c r="O22" s="918"/>
      <c r="P22" s="3786"/>
      <c r="Q22" s="1347"/>
      <c r="R22" s="705"/>
      <c r="S22" s="706"/>
      <c r="T22" s="705"/>
      <c r="U22" s="706"/>
      <c r="V22" s="705"/>
      <c r="W22" s="706"/>
      <c r="X22" s="1350"/>
      <c r="Y22" s="3786"/>
      <c r="Z22" s="1351"/>
      <c r="AA22" s="1348">
        <v>1</v>
      </c>
      <c r="AB22" s="1348">
        <v>1</v>
      </c>
      <c r="AC22" s="1348">
        <v>1</v>
      </c>
    </row>
    <row r="23" spans="1:29" ht="71.25">
      <c r="A23" s="379"/>
      <c r="B23" s="402" t="s">
        <v>1809</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86"/>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9"/>
      <c r="M24" s="910"/>
      <c r="N24" s="910"/>
      <c r="O24" s="918"/>
      <c r="P24" s="3786"/>
      <c r="Q24" s="1347"/>
      <c r="R24" s="705"/>
      <c r="S24" s="706"/>
      <c r="T24" s="705"/>
      <c r="U24" s="706"/>
      <c r="V24" s="705"/>
      <c r="W24" s="706"/>
      <c r="X24" s="1350"/>
      <c r="Y24" s="3786"/>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86"/>
      <c r="Q25" s="1347">
        <f>B25</f>
        <v>111</v>
      </c>
      <c r="R25" s="705" t="s">
        <v>14</v>
      </c>
      <c r="S25" s="706">
        <f>F25</f>
        <v>100</v>
      </c>
      <c r="T25" s="705" t="s">
        <v>14</v>
      </c>
      <c r="U25" s="706">
        <f>H25</f>
        <v>100</v>
      </c>
      <c r="V25" s="705" t="s">
        <v>14</v>
      </c>
      <c r="W25" s="706">
        <f>J25</f>
        <v>100</v>
      </c>
      <c r="X25" s="1350"/>
      <c r="Y25" s="3786"/>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86"/>
      <c r="Q26" s="1347">
        <f t="shared" ref="Q26:Q40" si="8">B26</f>
        <v>111</v>
      </c>
      <c r="R26" s="705" t="s">
        <v>14</v>
      </c>
      <c r="S26" s="706">
        <f>F26</f>
        <v>100</v>
      </c>
      <c r="T26" s="705" t="s">
        <v>14</v>
      </c>
      <c r="U26" s="706">
        <f>H26</f>
        <v>100</v>
      </c>
      <c r="V26" s="705" t="s">
        <v>14</v>
      </c>
      <c r="W26" s="706">
        <f>J26</f>
        <v>100</v>
      </c>
      <c r="X26" s="1350"/>
      <c r="Y26" s="3786"/>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86"/>
      <c r="Q27" s="1338">
        <f t="shared" si="8"/>
        <v>111</v>
      </c>
      <c r="R27" s="701" t="s">
        <v>14</v>
      </c>
      <c r="S27" s="702">
        <f>F27</f>
        <v>100</v>
      </c>
      <c r="T27" s="701" t="s">
        <v>14</v>
      </c>
      <c r="U27" s="702">
        <f>H27</f>
        <v>100</v>
      </c>
      <c r="V27" s="701" t="s">
        <v>14</v>
      </c>
      <c r="W27" s="702">
        <f>J27</f>
        <v>100</v>
      </c>
      <c r="X27" s="703"/>
      <c r="Y27" s="3786"/>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86"/>
      <c r="Q28" s="1347">
        <f t="shared" si="8"/>
        <v>111</v>
      </c>
      <c r="R28" s="705" t="s">
        <v>14</v>
      </c>
      <c r="S28" s="706">
        <f t="shared" ref="S28:S40" si="9">F28</f>
        <v>100</v>
      </c>
      <c r="T28" s="705" t="s">
        <v>14</v>
      </c>
      <c r="U28" s="706">
        <f t="shared" ref="U28:U40" si="10">H28</f>
        <v>100</v>
      </c>
      <c r="V28" s="705" t="s">
        <v>14</v>
      </c>
      <c r="W28" s="706">
        <f t="shared" ref="W28:W40" si="11">J28</f>
        <v>100</v>
      </c>
      <c r="X28" s="1350"/>
      <c r="Y28" s="3786"/>
      <c r="Z28" s="1351">
        <f t="shared" ref="Z28:Z40" si="12">Q28</f>
        <v>111</v>
      </c>
      <c r="AA28" s="1348">
        <f t="shared" si="3"/>
        <v>1</v>
      </c>
      <c r="AB28" s="1348">
        <f t="shared" si="4"/>
        <v>1</v>
      </c>
      <c r="AC28" s="1348">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6" t="s">
        <v>1691</v>
      </c>
      <c r="Q29" s="1347" t="str">
        <f t="shared" si="8"/>
        <v>建筑类型</v>
      </c>
      <c r="R29" s="705" t="s">
        <v>14</v>
      </c>
      <c r="S29" s="706">
        <f t="shared" si="9"/>
        <v>100</v>
      </c>
      <c r="T29" s="705" t="s">
        <v>14</v>
      </c>
      <c r="U29" s="706">
        <f t="shared" si="10"/>
        <v>100</v>
      </c>
      <c r="V29" s="705" t="s">
        <v>14</v>
      </c>
      <c r="W29" s="706">
        <f t="shared" si="11"/>
        <v>100</v>
      </c>
      <c r="X29" s="1350"/>
      <c r="Y29" s="3790" t="s">
        <v>1691</v>
      </c>
      <c r="Z29" s="1351" t="str">
        <f t="shared" si="12"/>
        <v>建筑类型</v>
      </c>
      <c r="AA29" s="1348">
        <f t="shared" si="3"/>
        <v>1</v>
      </c>
      <c r="AB29" s="1348">
        <f t="shared" si="4"/>
        <v>1</v>
      </c>
      <c r="AC29" s="1348">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90"/>
      <c r="Q30" s="707" t="str">
        <f t="shared" si="8"/>
        <v>项目建筑规模</v>
      </c>
      <c r="R30" s="708" t="s">
        <v>14</v>
      </c>
      <c r="S30" s="709" t="e">
        <f t="shared" si="9"/>
        <v>#N/A</v>
      </c>
      <c r="T30" s="708" t="s">
        <v>14</v>
      </c>
      <c r="U30" s="709" t="e">
        <f t="shared" si="10"/>
        <v>#N/A</v>
      </c>
      <c r="V30" s="708" t="s">
        <v>14</v>
      </c>
      <c r="W30" s="709" t="e">
        <f t="shared" si="11"/>
        <v>#N/A</v>
      </c>
      <c r="X30" s="710"/>
      <c r="Y30" s="3790"/>
      <c r="Z30" s="711" t="str">
        <f t="shared" si="12"/>
        <v>项目建筑规模</v>
      </c>
      <c r="AA30" s="1348" t="e">
        <f t="shared" si="3"/>
        <v>#N/A</v>
      </c>
      <c r="AB30" s="1348" t="e">
        <f t="shared" si="4"/>
        <v>#N/A</v>
      </c>
      <c r="AC30" s="1348"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90"/>
      <c r="Q31" s="1347" t="str">
        <f t="shared" si="8"/>
        <v>建筑结构</v>
      </c>
      <c r="R31" s="705" t="s">
        <v>14</v>
      </c>
      <c r="S31" s="706">
        <f t="shared" si="9"/>
        <v>100</v>
      </c>
      <c r="T31" s="705" t="s">
        <v>14</v>
      </c>
      <c r="U31" s="706">
        <f t="shared" si="10"/>
        <v>100</v>
      </c>
      <c r="V31" s="705" t="s">
        <v>14</v>
      </c>
      <c r="W31" s="706">
        <f t="shared" si="11"/>
        <v>100</v>
      </c>
      <c r="X31" s="1350"/>
      <c r="Y31" s="3790"/>
      <c r="Z31" s="1351" t="str">
        <f t="shared" si="12"/>
        <v>建筑结构</v>
      </c>
      <c r="AA31" s="1348">
        <f t="shared" si="3"/>
        <v>1</v>
      </c>
      <c r="AB31" s="1348">
        <f t="shared" si="4"/>
        <v>1</v>
      </c>
      <c r="AC31" s="1348">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90"/>
      <c r="Q32" s="1347" t="str">
        <f t="shared" si="8"/>
        <v>公共部分装修</v>
      </c>
      <c r="R32" s="705" t="s">
        <v>14</v>
      </c>
      <c r="S32" s="706">
        <f t="shared" si="9"/>
        <v>100</v>
      </c>
      <c r="T32" s="705" t="s">
        <v>14</v>
      </c>
      <c r="U32" s="706">
        <f t="shared" si="10"/>
        <v>100</v>
      </c>
      <c r="V32" s="705" t="s">
        <v>14</v>
      </c>
      <c r="W32" s="706">
        <f t="shared" si="11"/>
        <v>100</v>
      </c>
      <c r="X32" s="1350"/>
      <c r="Y32" s="3790"/>
      <c r="Z32" s="1351" t="str">
        <f t="shared" si="12"/>
        <v>公共部分装修</v>
      </c>
      <c r="AA32" s="1348">
        <f t="shared" si="3"/>
        <v>1</v>
      </c>
      <c r="AB32" s="1348">
        <f t="shared" si="4"/>
        <v>1</v>
      </c>
      <c r="AC32" s="1348">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90"/>
      <c r="Q33" s="1347" t="str">
        <f t="shared" si="8"/>
        <v>成新度</v>
      </c>
      <c r="R33" s="705" t="s">
        <v>14</v>
      </c>
      <c r="S33" s="706" t="e">
        <f t="shared" si="9"/>
        <v>#N/A</v>
      </c>
      <c r="T33" s="705" t="s">
        <v>14</v>
      </c>
      <c r="U33" s="706" t="e">
        <f t="shared" si="10"/>
        <v>#N/A</v>
      </c>
      <c r="V33" s="705" t="s">
        <v>14</v>
      </c>
      <c r="W33" s="706" t="e">
        <f t="shared" si="11"/>
        <v>#N/A</v>
      </c>
      <c r="X33" s="1350"/>
      <c r="Y33" s="3790"/>
      <c r="Z33" s="1351" t="str">
        <f t="shared" si="12"/>
        <v>成新度</v>
      </c>
      <c r="AA33" s="1348" t="e">
        <f t="shared" si="3"/>
        <v>#N/A</v>
      </c>
      <c r="AB33" s="1348" t="e">
        <f t="shared" si="4"/>
        <v>#N/A</v>
      </c>
      <c r="AC33" s="1348"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90"/>
      <c r="Q34" s="1338" t="str">
        <f t="shared" si="8"/>
        <v>物业管理</v>
      </c>
      <c r="R34" s="701" t="s">
        <v>14</v>
      </c>
      <c r="S34" s="702">
        <f t="shared" si="9"/>
        <v>100</v>
      </c>
      <c r="T34" s="701" t="s">
        <v>14</v>
      </c>
      <c r="U34" s="702">
        <f t="shared" si="10"/>
        <v>100</v>
      </c>
      <c r="V34" s="701" t="s">
        <v>14</v>
      </c>
      <c r="W34" s="702">
        <f t="shared" si="11"/>
        <v>100</v>
      </c>
      <c r="X34" s="703"/>
      <c r="Y34" s="3790"/>
      <c r="Z34" s="52" t="str">
        <f t="shared" si="12"/>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90" t="s">
        <v>1691</v>
      </c>
      <c r="Q35" s="1347" t="str">
        <f t="shared" si="8"/>
        <v>市政基础设施</v>
      </c>
      <c r="R35" s="705" t="s">
        <v>14</v>
      </c>
      <c r="S35" s="706">
        <f t="shared" si="9"/>
        <v>100</v>
      </c>
      <c r="T35" s="705" t="s">
        <v>14</v>
      </c>
      <c r="U35" s="706">
        <f t="shared" si="10"/>
        <v>100</v>
      </c>
      <c r="V35" s="705" t="s">
        <v>14</v>
      </c>
      <c r="W35" s="706">
        <f t="shared" si="11"/>
        <v>100</v>
      </c>
      <c r="X35" s="1350"/>
      <c r="Y35" s="3790" t="s">
        <v>1691</v>
      </c>
      <c r="Z35" s="1351" t="str">
        <f t="shared" si="12"/>
        <v>市政基础设施</v>
      </c>
      <c r="AA35" s="1348">
        <f t="shared" si="3"/>
        <v>1</v>
      </c>
      <c r="AB35" s="1348">
        <f t="shared" si="4"/>
        <v>1</v>
      </c>
      <c r="AC35" s="1348">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90"/>
      <c r="Q36" s="1347" t="str">
        <f t="shared" si="8"/>
        <v>内部装修</v>
      </c>
      <c r="R36" s="705" t="s">
        <v>14</v>
      </c>
      <c r="S36" s="706">
        <f t="shared" si="9"/>
        <v>100</v>
      </c>
      <c r="T36" s="705" t="s">
        <v>14</v>
      </c>
      <c r="U36" s="706">
        <f t="shared" si="10"/>
        <v>100</v>
      </c>
      <c r="V36" s="705" t="s">
        <v>14</v>
      </c>
      <c r="W36" s="706">
        <f t="shared" si="11"/>
        <v>100</v>
      </c>
      <c r="X36" s="1350"/>
      <c r="Y36" s="3790"/>
      <c r="Z36" s="1351" t="str">
        <f t="shared" si="12"/>
        <v>内部装修</v>
      </c>
      <c r="AA36" s="1348">
        <f t="shared" si="3"/>
        <v>1</v>
      </c>
      <c r="AB36" s="1348">
        <f t="shared" si="4"/>
        <v>1</v>
      </c>
      <c r="AC36" s="1348">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90"/>
      <c r="Q37" s="1347" t="str">
        <f t="shared" si="8"/>
        <v>内部装修状况</v>
      </c>
      <c r="R37" s="705" t="s">
        <v>14</v>
      </c>
      <c r="S37" s="706">
        <f t="shared" si="9"/>
        <v>100</v>
      </c>
      <c r="T37" s="705" t="s">
        <v>14</v>
      </c>
      <c r="U37" s="706">
        <f t="shared" si="10"/>
        <v>100</v>
      </c>
      <c r="V37" s="705" t="s">
        <v>14</v>
      </c>
      <c r="W37" s="706">
        <f t="shared" si="11"/>
        <v>100</v>
      </c>
      <c r="X37" s="1350"/>
      <c r="Y37" s="3790"/>
      <c r="Z37" s="1351" t="str">
        <f t="shared" si="12"/>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90"/>
      <c r="Q38" s="707">
        <f t="shared" si="8"/>
        <v>111</v>
      </c>
      <c r="R38" s="708" t="s">
        <v>14</v>
      </c>
      <c r="S38" s="709">
        <f t="shared" si="9"/>
        <v>100</v>
      </c>
      <c r="T38" s="708" t="s">
        <v>14</v>
      </c>
      <c r="U38" s="709">
        <f t="shared" si="10"/>
        <v>100</v>
      </c>
      <c r="V38" s="708" t="s">
        <v>14</v>
      </c>
      <c r="W38" s="709">
        <f t="shared" si="11"/>
        <v>100</v>
      </c>
      <c r="X38" s="710"/>
      <c r="Y38" s="3790"/>
      <c r="Z38" s="711">
        <f t="shared" si="12"/>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90"/>
      <c r="Q39" s="1347">
        <f t="shared" si="8"/>
        <v>111</v>
      </c>
      <c r="R39" s="705" t="s">
        <v>14</v>
      </c>
      <c r="S39" s="706">
        <f t="shared" si="9"/>
        <v>100</v>
      </c>
      <c r="T39" s="705" t="s">
        <v>14</v>
      </c>
      <c r="U39" s="706">
        <f t="shared" si="10"/>
        <v>100</v>
      </c>
      <c r="V39" s="705" t="s">
        <v>14</v>
      </c>
      <c r="W39" s="706">
        <f t="shared" si="11"/>
        <v>100</v>
      </c>
      <c r="X39" s="1350"/>
      <c r="Y39" s="3790"/>
      <c r="Z39" s="1351">
        <f t="shared" si="12"/>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91"/>
      <c r="Q40" s="1347">
        <f t="shared" si="8"/>
        <v>111</v>
      </c>
      <c r="R40" s="705" t="s">
        <v>14</v>
      </c>
      <c r="S40" s="706">
        <f t="shared" si="9"/>
        <v>100</v>
      </c>
      <c r="T40" s="705" t="s">
        <v>14</v>
      </c>
      <c r="U40" s="706">
        <f t="shared" si="10"/>
        <v>100</v>
      </c>
      <c r="V40" s="705" t="s">
        <v>14</v>
      </c>
      <c r="W40" s="706">
        <f t="shared" si="11"/>
        <v>100</v>
      </c>
      <c r="X40" s="1350"/>
      <c r="Y40" s="3791"/>
      <c r="Z40" s="1351">
        <f t="shared" si="12"/>
        <v>111</v>
      </c>
      <c r="AA40" s="1348">
        <f t="shared" si="3"/>
        <v>1</v>
      </c>
      <c r="AB40" s="1348">
        <f t="shared" si="4"/>
        <v>1</v>
      </c>
      <c r="AC40" s="1348">
        <f t="shared" si="5"/>
        <v>1</v>
      </c>
    </row>
    <row r="41" spans="1:29" ht="15">
      <c r="A41" s="430" t="s">
        <v>1703</v>
      </c>
      <c r="B41" s="431"/>
      <c r="C41" s="1149" t="s">
        <v>0</v>
      </c>
      <c r="D41" s="1150"/>
      <c r="E41" s="1151"/>
      <c r="F41" s="1152"/>
      <c r="G41" s="1153"/>
      <c r="H41" s="1154"/>
      <c r="I41" s="1151"/>
      <c r="J41" s="1154"/>
      <c r="K41" s="714"/>
      <c r="L41" s="922"/>
      <c r="M41" s="923"/>
      <c r="N41" s="910"/>
      <c r="O41" s="923"/>
      <c r="P41" s="3792" t="str">
        <f>A41</f>
        <v>成交单价（元/平方米）</v>
      </c>
      <c r="Q41" s="3792"/>
      <c r="R41" s="3793">
        <f>E41</f>
        <v>0</v>
      </c>
      <c r="S41" s="3793"/>
      <c r="T41" s="3793">
        <f>G41</f>
        <v>0</v>
      </c>
      <c r="U41" s="3793"/>
      <c r="V41" s="3793">
        <f>I41</f>
        <v>0</v>
      </c>
      <c r="W41" s="3793"/>
      <c r="X41" s="690"/>
      <c r="Y41" s="712"/>
      <c r="Z41" s="690"/>
      <c r="AA41" s="690"/>
      <c r="AB41" s="690"/>
      <c r="AC41" s="690"/>
    </row>
    <row r="42" spans="1:29" ht="15.75" thickBot="1">
      <c r="A42" s="437" t="s">
        <v>1788</v>
      </c>
      <c r="B42" s="438"/>
      <c r="C42" s="1155" t="e">
        <f>R43</f>
        <v>#DIV/0!</v>
      </c>
      <c r="D42" s="2312" t="s">
        <v>2129</v>
      </c>
      <c r="E42" s="1156" t="e">
        <f>R42</f>
        <v>#DIV/0!</v>
      </c>
      <c r="F42" s="2313"/>
      <c r="G42" s="1155" t="e">
        <f>T42</f>
        <v>#DIV/0!</v>
      </c>
      <c r="H42" s="2313"/>
      <c r="I42" s="1156" t="e">
        <f>V42</f>
        <v>#DIV/0!</v>
      </c>
      <c r="J42" s="2313"/>
      <c r="K42" s="2315">
        <f>F42+H42+J42</f>
        <v>0</v>
      </c>
      <c r="L42" s="922"/>
      <c r="M42" s="923"/>
      <c r="N42" s="910"/>
      <c r="O42" s="923"/>
      <c r="P42" s="3792" t="str">
        <f>A42</f>
        <v>比较价值（元/平方米）</v>
      </c>
      <c r="Q42" s="3792"/>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690"/>
      <c r="Y42" s="690"/>
      <c r="Z42" s="690"/>
      <c r="AA42" s="690"/>
      <c r="AB42" s="690"/>
      <c r="AC42" s="690"/>
    </row>
    <row r="43" spans="1:29" ht="15.75" thickBot="1">
      <c r="A43" s="441" t="s">
        <v>1789</v>
      </c>
      <c r="B43" s="442"/>
      <c r="C43" s="1158" t="e">
        <f>R43</f>
        <v>#DIV/0!</v>
      </c>
      <c r="D43" s="1158"/>
      <c r="E43" s="1158"/>
      <c r="F43" s="1158"/>
      <c r="G43" s="1158"/>
      <c r="H43" s="1158"/>
      <c r="I43" s="1158"/>
      <c r="J43" s="1158"/>
      <c r="K43" s="715"/>
      <c r="L43" s="922"/>
      <c r="M43" s="923"/>
      <c r="N43" s="923"/>
      <c r="O43" s="923"/>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79" t="str">
        <f>YEAR(C7)&amp;"-"&amp;MONTH(C7)</f>
        <v>2023-11</v>
      </c>
      <c r="D52" s="1180">
        <f>EDATE(C52,-1)</f>
        <v>45200</v>
      </c>
      <c r="E52" s="1180">
        <f t="shared" ref="E52:O52" si="13">EDATE(D52,-1)</f>
        <v>45170</v>
      </c>
      <c r="F52" s="1180">
        <f t="shared" si="13"/>
        <v>45139</v>
      </c>
      <c r="G52" s="1180">
        <f t="shared" si="13"/>
        <v>45108</v>
      </c>
      <c r="H52" s="1180">
        <f t="shared" si="13"/>
        <v>45078</v>
      </c>
      <c r="I52" s="1180">
        <f t="shared" si="13"/>
        <v>45047</v>
      </c>
      <c r="J52" s="1180">
        <f t="shared" si="13"/>
        <v>45017</v>
      </c>
      <c r="K52" s="1180">
        <f t="shared" si="13"/>
        <v>44986</v>
      </c>
      <c r="L52" s="1180">
        <f t="shared" si="13"/>
        <v>44958</v>
      </c>
      <c r="M52" s="1180">
        <f t="shared" si="13"/>
        <v>44927</v>
      </c>
      <c r="N52" s="1180">
        <f t="shared" si="13"/>
        <v>44896</v>
      </c>
      <c r="O52" s="1180">
        <f t="shared" si="13"/>
        <v>44866</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4"/>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0"/>
      <c r="O89" s="930"/>
      <c r="P89" s="42"/>
      <c r="Q89" s="453"/>
    </row>
    <row r="90" spans="1:17" ht="15.75" thickTop="1">
      <c r="A90" s="483"/>
      <c r="B90" s="487" t="s">
        <v>1732</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H25" sqref="H25"/>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3997</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4087</v>
      </c>
      <c r="D4" s="1751" t="s">
        <v>3375</v>
      </c>
      <c r="E4" s="3728" t="s">
        <v>1262</v>
      </c>
      <c r="F4" s="3729"/>
      <c r="G4" s="3729"/>
      <c r="H4" s="3729"/>
      <c r="I4" s="3730"/>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7</v>
      </c>
      <c r="D14" s="3713">
        <v>3</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4" t="s">
        <v>2122</v>
      </c>
      <c r="F18" s="3745"/>
      <c r="G18" s="3745"/>
      <c r="H18" s="3745"/>
      <c r="I18" s="3745"/>
      <c r="K18" s="302" t="s">
        <v>1284</v>
      </c>
      <c r="L18" s="302">
        <f>IF(C1="",'数据-汇总表'!E3,SUMIF(项目类型,C1,'数据-汇总表'!E17:E26)+SUMIF(项目类型,C1,'数据-汇总表'!I17:I26))</f>
        <v>46.32</v>
      </c>
      <c r="M18" s="302">
        <f>IF(C1="",'数据-汇总表'!E3,SUMIF(项目类型,C1,'数据-汇总表'!E17:E26))</f>
        <v>46.32</v>
      </c>
    </row>
    <row r="19" spans="1:36" ht="15">
      <c r="A19" s="1756" t="s">
        <v>1285</v>
      </c>
      <c r="B19" s="1757" t="s">
        <v>1286</v>
      </c>
      <c r="C19" s="134">
        <f>'比较法-车位'!C39/10000</f>
        <v>14.9435</v>
      </c>
      <c r="D19" s="135">
        <f ca="1">SUMIF(INDIRECT("'"&amp;D4&amp;"'"&amp;"!A:A"),'结果表-车库'!B19,INDIRECT("'"&amp;D4&amp;"'"&amp;"!B:B"))</f>
        <v>8.9649999999999999</v>
      </c>
      <c r="E19" s="1756" t="s">
        <v>1287</v>
      </c>
      <c r="F19" s="1757" t="s">
        <v>1286</v>
      </c>
      <c r="G19" s="136">
        <f ca="1">ROUND(C19*$C$18+D19*$D$18,3)</f>
        <v>13.15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SUMIF(INDIRECT("'"&amp;C4&amp;"'"&amp;"!A:A"),'结果表-车库'!B20,INDIRECT("'"&amp;C4&amp;"'"&amp;"!B:B"))</f>
        <v>3226</v>
      </c>
      <c r="D20" s="138">
        <f ca="1">SUMIF(INDIRECT("'"&amp;D4&amp;"'"&amp;"!A:A"),'结果表-车库'!B20,INDIRECT("'"&amp;D4&amp;"'"&amp;"!B:B"))</f>
        <v>1935</v>
      </c>
      <c r="E20" s="1759"/>
      <c r="F20" s="1021" t="s">
        <v>1290</v>
      </c>
      <c r="G20" s="139">
        <f ca="1">ROUND(C20*$C$18+D20*$D$18,0)</f>
        <v>2839</v>
      </c>
      <c r="H20" s="804" t="s">
        <v>1291</v>
      </c>
      <c r="I20" s="129"/>
    </row>
    <row r="21" spans="1:36" ht="15" customHeight="1" thickBot="1">
      <c r="A21" s="824"/>
      <c r="B21" s="1760" t="s">
        <v>1292</v>
      </c>
      <c r="C21" s="719" t="e">
        <f>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0.66687116564417193</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13.15</v>
      </c>
      <c r="D32" s="1770" t="s">
        <v>3390</v>
      </c>
      <c r="E32" s="129"/>
      <c r="F32" s="129"/>
      <c r="G32" s="129"/>
      <c r="H32" s="129"/>
      <c r="I32" s="129"/>
    </row>
    <row r="33" spans="1:15" ht="15">
      <c r="A33" s="782" t="s">
        <v>1301</v>
      </c>
      <c r="B33" s="1771"/>
      <c r="C33" s="1772" t="s">
        <v>4015</v>
      </c>
      <c r="D33" s="1773"/>
      <c r="E33" s="1774" t="s">
        <v>1302</v>
      </c>
      <c r="F33" s="1775" t="str">
        <f>IF(D32="楼面单价","取值（单价）","取值（总价）")</f>
        <v>取值（总价）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13</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3455">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3455">
        <v>2</v>
      </c>
      <c r="K47" s="3655" t="s">
        <v>1332</v>
      </c>
      <c r="L47" s="3655"/>
      <c r="M47" s="3657">
        <f>'数据-取费表'!B2</f>
        <v>45258</v>
      </c>
      <c r="N47" s="3657"/>
      <c r="O47" s="3657"/>
    </row>
    <row r="48" spans="1:15" ht="25.5">
      <c r="A48" s="3717" t="s">
        <v>1333</v>
      </c>
      <c r="B48" s="3718"/>
      <c r="C48" s="3718"/>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5" t="s">
        <v>1335</v>
      </c>
      <c r="L48" s="3655"/>
      <c r="M48" s="3658">
        <f ca="1">H101</f>
        <v>13</v>
      </c>
      <c r="N48" s="3658"/>
      <c r="O48" s="3658"/>
    </row>
    <row r="49" spans="1:35" ht="25.5" customHeight="1">
      <c r="A49" s="3464" t="s">
        <v>1336</v>
      </c>
      <c r="B49" s="3703" t="s">
        <v>1337</v>
      </c>
      <c r="C49" s="3703"/>
      <c r="D49" s="1585">
        <v>0</v>
      </c>
      <c r="E49" s="324" t="s">
        <v>1338</v>
      </c>
      <c r="F49" s="3446" t="s">
        <v>28</v>
      </c>
      <c r="G49" s="3686"/>
      <c r="H49" s="2305" t="s">
        <v>2125</v>
      </c>
      <c r="I49" s="2306"/>
      <c r="J49" s="3455">
        <v>4</v>
      </c>
      <c r="K49" s="3655" t="str">
        <f>IF(项目基本情况!E8="房地产抵押价值","房地产抵押价值","抵押担保权已注销时的房地产抵押价值")</f>
        <v>房地产抵押价值</v>
      </c>
      <c r="L49" s="3655"/>
      <c r="M49" s="3658">
        <f ca="1">IF(项目基本情况!E8="房地产抵押价值",H107,H109)</f>
        <v>13</v>
      </c>
      <c r="N49" s="3658"/>
      <c r="O49" s="3658"/>
    </row>
    <row r="50" spans="1:35" ht="25.5" customHeight="1">
      <c r="A50" s="2546"/>
      <c r="B50" s="3703" t="s">
        <v>1339</v>
      </c>
      <c r="C50" s="3703"/>
      <c r="D50" s="2547"/>
      <c r="E50" s="332"/>
      <c r="F50" s="3446"/>
      <c r="G50" s="3687"/>
      <c r="H50" s="2307" t="s">
        <v>2126</v>
      </c>
      <c r="I50" s="2306"/>
      <c r="J50" s="3654" t="s">
        <v>1340</v>
      </c>
      <c r="K50" s="3654"/>
      <c r="L50" s="3654"/>
      <c r="M50" s="3654"/>
      <c r="N50" s="3654"/>
      <c r="O50" s="3654"/>
    </row>
    <row r="51" spans="1:35" ht="20.45" customHeight="1">
      <c r="A51" s="2548"/>
      <c r="B51" s="3703" t="s">
        <v>1341</v>
      </c>
      <c r="C51" s="3703"/>
      <c r="D51" s="1082"/>
      <c r="E51" s="327"/>
      <c r="F51" s="3446"/>
      <c r="G51" s="3688"/>
      <c r="H51" s="2307" t="s">
        <v>2127</v>
      </c>
      <c r="I51" s="2306"/>
      <c r="J51" s="3449" t="s">
        <v>1342</v>
      </c>
      <c r="K51" s="3655" t="s">
        <v>1343</v>
      </c>
      <c r="L51" s="3655"/>
      <c r="M51" s="3449" t="s">
        <v>1344</v>
      </c>
      <c r="N51" s="3449" t="s">
        <v>1345</v>
      </c>
      <c r="O51" s="3449" t="s">
        <v>1346</v>
      </c>
    </row>
    <row r="52" spans="1:35" ht="24" customHeight="1">
      <c r="A52" s="3468" t="s">
        <v>1347</v>
      </c>
      <c r="B52" s="3703" t="s">
        <v>1348</v>
      </c>
      <c r="C52" s="3703"/>
      <c r="D52" s="1082">
        <f ca="1">ROUND(D45*'数据-取费表'!B41/(1+'数据-取费表'!C42),0)</f>
        <v>1</v>
      </c>
      <c r="E52" s="3465" t="s">
        <v>1349</v>
      </c>
      <c r="F52" s="2549">
        <f>'数据-取费表'!B41</f>
        <v>5.5000000000000007E-2</v>
      </c>
      <c r="G52" s="2550"/>
      <c r="H52" s="2539"/>
      <c r="I52" s="1802"/>
      <c r="J52" s="3455">
        <v>1</v>
      </c>
      <c r="K52" s="3680" t="s">
        <v>1350</v>
      </c>
      <c r="L52" s="3680"/>
      <c r="M52" s="2520" t="b">
        <f>D48</f>
        <v>0</v>
      </c>
      <c r="N52" s="3455" t="str">
        <f>E48</f>
        <v>销售额×税（费）率</v>
      </c>
      <c r="O52" s="2521">
        <f>F48</f>
        <v>5.5000000000000007E-2</v>
      </c>
    </row>
    <row r="53" spans="1:35" ht="12" customHeight="1">
      <c r="A53" s="3468" t="s">
        <v>1351</v>
      </c>
      <c r="B53" s="3704" t="s">
        <v>2282</v>
      </c>
      <c r="C53" s="3705"/>
      <c r="D53" s="1082">
        <f ca="1">ROUND(D45*'数据-取费表'!B41/(1+'数据-取费表'!C42),0)</f>
        <v>1</v>
      </c>
      <c r="E53" s="3465" t="s">
        <v>1349</v>
      </c>
      <c r="F53" s="2549">
        <f>'数据-取费表'!B41</f>
        <v>5.5000000000000007E-2</v>
      </c>
      <c r="G53" s="2550"/>
      <c r="H53" s="2539"/>
      <c r="I53" s="1802"/>
      <c r="J53" s="3455">
        <v>2</v>
      </c>
      <c r="K53" s="3680" t="s">
        <v>1352</v>
      </c>
      <c r="L53" s="3680"/>
      <c r="M53" s="2520">
        <f t="shared" ref="M53:O54" ca="1" si="0">D55</f>
        <v>0</v>
      </c>
      <c r="N53" s="3455" t="str">
        <f t="shared" si="0"/>
        <v>销售额×税（费）率</v>
      </c>
      <c r="O53" s="2521" t="str">
        <f t="shared" si="0"/>
        <v>免征</v>
      </c>
    </row>
    <row r="54" spans="1:35" ht="12" customHeight="1">
      <c r="A54" s="3468" t="s">
        <v>1353</v>
      </c>
      <c r="B54" s="3704" t="s">
        <v>2283</v>
      </c>
      <c r="C54" s="3705"/>
      <c r="D54" s="1082">
        <f ca="1">C68</f>
        <v>1</v>
      </c>
      <c r="E54" s="327" t="s">
        <v>1354</v>
      </c>
      <c r="F54" s="2549">
        <f>'数据-取费表'!B41</f>
        <v>5.5000000000000007E-2</v>
      </c>
      <c r="G54" s="2550"/>
      <c r="H54" s="2551"/>
      <c r="I54" s="1802"/>
      <c r="J54" s="3455">
        <v>3</v>
      </c>
      <c r="K54" s="3680" t="s">
        <v>1355</v>
      </c>
      <c r="L54" s="3680"/>
      <c r="M54" s="2520" t="e">
        <f t="shared" ca="1" si="0"/>
        <v>#DIV/0!</v>
      </c>
      <c r="N54" s="3455" t="str">
        <f t="shared" si="0"/>
        <v>增值额×税（费）率</v>
      </c>
      <c r="O54" s="2522" t="str">
        <f t="shared" si="0"/>
        <v>免征</v>
      </c>
    </row>
    <row r="55" spans="1:35" ht="24" customHeight="1">
      <c r="A55" s="3740" t="s">
        <v>1356</v>
      </c>
      <c r="B55" s="3718"/>
      <c r="C55" s="3718"/>
      <c r="D55" s="3450">
        <f ca="1">IF(H55="个人住宅",0,ROUND(D45*I55,0))</f>
        <v>0</v>
      </c>
      <c r="E55" s="3465" t="s">
        <v>1357</v>
      </c>
      <c r="F55" s="2549" t="str">
        <f>IF(H55="正常",I55,"免征")</f>
        <v>免征</v>
      </c>
      <c r="G55" s="2550"/>
      <c r="H55" s="2545"/>
      <c r="I55" s="165">
        <f>'数据-取费表'!B49</f>
        <v>5.0000000000000001E-4</v>
      </c>
      <c r="J55" s="3455">
        <f>IF(H59="非个人房产","",4)</f>
        <v>4</v>
      </c>
      <c r="K55" s="3680" t="str">
        <f>IF(H59="非个人房产","——","个人所得税")</f>
        <v>个人所得税</v>
      </c>
      <c r="L55" s="3680"/>
      <c r="M55" s="2523">
        <f ca="1">D59</f>
        <v>0</v>
      </c>
      <c r="N55" s="3456" t="str">
        <f>E59</f>
        <v>差额计税</v>
      </c>
      <c r="O55" s="2524">
        <f>F59</f>
        <v>0.01</v>
      </c>
    </row>
    <row r="56" spans="1:35" ht="24.75">
      <c r="A56" s="3740" t="s">
        <v>1358</v>
      </c>
      <c r="B56" s="3718"/>
      <c r="C56" s="3718"/>
      <c r="D56" s="3450" t="e">
        <f ca="1">IF(H56="个人住宅",D57,D58)</f>
        <v>#DIV/0!</v>
      </c>
      <c r="E56" s="3465" t="s">
        <v>1359</v>
      </c>
      <c r="F56" s="2549" t="str">
        <f>IF(H56="正常",F58,"免征")</f>
        <v>免征</v>
      </c>
      <c r="G56" s="2552" t="s">
        <v>1360</v>
      </c>
      <c r="H56" s="2553"/>
      <c r="I56" s="1803"/>
      <c r="J56" s="3455"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3468" t="s">
        <v>1336</v>
      </c>
      <c r="B57" s="3704" t="s">
        <v>1361</v>
      </c>
      <c r="C57" s="3705"/>
      <c r="D57" s="1585">
        <v>0</v>
      </c>
      <c r="E57" s="324" t="s">
        <v>1338</v>
      </c>
      <c r="F57" s="302"/>
      <c r="G57" s="2550"/>
      <c r="H57" s="2554"/>
      <c r="I57" s="1803"/>
      <c r="J57" s="3680">
        <f>IF(AND(J55="",J56=""),4,IF(项目基本情况!K6="上海银行",'结果表-车库'!J56+1,'结果表-车库'!J55+1))</f>
        <v>5</v>
      </c>
      <c r="K57" s="3680" t="s">
        <v>1362</v>
      </c>
      <c r="L57" s="2525" t="s">
        <v>1363</v>
      </c>
      <c r="M57" s="2526"/>
      <c r="N57" s="2527">
        <f ca="1">SUMIF(M52:M56,"&lt;9e307")</f>
        <v>0</v>
      </c>
      <c r="O57" s="2528"/>
      <c r="P57" s="2685">
        <f ca="1">N57/M49</f>
        <v>0</v>
      </c>
    </row>
    <row r="58" spans="1:35" ht="24.75">
      <c r="A58" s="3468" t="s">
        <v>1347</v>
      </c>
      <c r="B58" s="3704" t="s">
        <v>1364</v>
      </c>
      <c r="C58" s="3703"/>
      <c r="D58" s="3450" t="e">
        <f ca="1">IF(H58="转让取得",C81,C97)</f>
        <v>#DIV/0!</v>
      </c>
      <c r="E58" s="3465" t="s">
        <v>1359</v>
      </c>
      <c r="F58" s="302" t="s">
        <v>28</v>
      </c>
      <c r="G58" s="2550"/>
      <c r="H58" s="2553"/>
      <c r="I58" s="1803"/>
      <c r="J58" s="3680"/>
      <c r="K58" s="3680"/>
      <c r="L58" s="2525" t="s">
        <v>1365</v>
      </c>
      <c r="M58" s="2529"/>
      <c r="N58" s="2530" t="str">
        <f ca="1">NUMBERSTRING(INT(N57*10000),2)&amp;"元整"</f>
        <v>零元整</v>
      </c>
      <c r="O58" s="2531"/>
    </row>
    <row r="59" spans="1:35" ht="24.75" thickBot="1">
      <c r="A59" s="3684" t="s">
        <v>1366</v>
      </c>
      <c r="B59" s="3685"/>
      <c r="C59" s="3685"/>
      <c r="D59" s="2555">
        <f ca="1">IF(H59="非个人房产","——",IF(H59="个人住宅（满五唯一有凭证）",0,IF(H59="个人其他（无凭证）",ROUND(D45*F59,0),ROUND(C67*F59,0))))</f>
        <v>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3455" t="s">
        <v>1363</v>
      </c>
      <c r="M59" s="2532"/>
      <c r="N59" s="2533">
        <f ca="1">M49-N57</f>
        <v>13</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壹拾叁万元整</v>
      </c>
      <c r="O60" s="2531"/>
    </row>
    <row r="61" spans="1:35" ht="13.5" thickBot="1">
      <c r="A61" s="3739" t="s">
        <v>1368</v>
      </c>
      <c r="B61" s="3739"/>
      <c r="C61" s="3739"/>
      <c r="D61" s="3739"/>
      <c r="E61" s="3739"/>
      <c r="F61" s="1803"/>
      <c r="G61" s="1803"/>
      <c r="H61" s="1805"/>
      <c r="I61" s="129"/>
      <c r="J61" s="3455">
        <f>J59+1</f>
        <v>7</v>
      </c>
      <c r="K61" s="3680" t="s">
        <v>1369</v>
      </c>
      <c r="L61" s="3680"/>
      <c r="M61" s="2535"/>
      <c r="N61" s="2536">
        <f ca="1">ROUND(N59*10000/'数据-汇总表'!E3,0)</f>
        <v>2</v>
      </c>
      <c r="O61" s="2537"/>
    </row>
    <row r="62" spans="1:35" ht="12.75">
      <c r="A62" s="3699" t="s">
        <v>1370</v>
      </c>
      <c r="B62" s="3700"/>
      <c r="C62" s="3460"/>
      <c r="D62" s="3460" t="s">
        <v>1371</v>
      </c>
      <c r="E62" s="166" t="s">
        <v>1372</v>
      </c>
      <c r="F62" s="1803"/>
      <c r="G62" s="1803"/>
      <c r="H62" s="1805"/>
      <c r="I62" s="129"/>
    </row>
    <row r="63" spans="1:35" ht="12.75">
      <c r="A63" s="173" t="s">
        <v>330</v>
      </c>
      <c r="B63" s="167" t="s">
        <v>1373</v>
      </c>
      <c r="C63" s="2559">
        <f ca="1">ROUND((C64+C65)/(1+'数据-取费表'!C42),0)</f>
        <v>12</v>
      </c>
      <c r="D63" s="167"/>
      <c r="E63" s="168"/>
      <c r="F63" s="1803"/>
      <c r="G63" s="1803"/>
      <c r="H63" s="1805"/>
      <c r="I63" s="129"/>
      <c r="J63" s="3663" t="s">
        <v>1374</v>
      </c>
      <c r="K63" s="3451" t="s">
        <v>1375</v>
      </c>
      <c r="L63" s="3451">
        <f ca="1">IF(M49&gt;10000,M49*0.5%,IF(AND(M49&gt;1000,M49&lt;=10000),M49*1%,IF(AND(M49&gt;100,M49&lt;=1000),M49*3%,IF(AND(M49&gt;10,M49&lt;=100),M49*5%,M49*8%))))</f>
        <v>0.65</v>
      </c>
      <c r="M63" s="302">
        <f ca="1">ROUND(L63,1)</f>
        <v>0.7</v>
      </c>
      <c r="N63" s="2538"/>
      <c r="Z63" s="1747"/>
      <c r="AI63" s="1748"/>
    </row>
    <row r="64" spans="1:35" ht="14.25" customHeight="1">
      <c r="A64" s="169" t="s">
        <v>325</v>
      </c>
      <c r="B64" s="170" t="s">
        <v>1376</v>
      </c>
      <c r="C64" s="2560">
        <f ca="1">D45</f>
        <v>13</v>
      </c>
      <c r="D64" s="170" t="s">
        <v>26</v>
      </c>
      <c r="E64" s="172"/>
      <c r="F64" s="1803"/>
      <c r="G64" s="1803"/>
      <c r="H64" s="1805"/>
      <c r="I64" s="129"/>
      <c r="J64" s="3663"/>
      <c r="K64" s="3451" t="s">
        <v>1377</v>
      </c>
      <c r="L64" s="3451">
        <f ca="1">IF(M49&gt;2000,M49*0.5%,IF(AND(M49&gt;1000,M49&lt;=2000),M49*0.6%,IF(AND(M49&gt;500,M49&lt;=1000),M49*0.7%,IF(AND(M49&gt;200,M49&lt;=500),M49*0.8%,IF(AND(M49&gt;100,M49&lt;=200),M49*0.9%,IF(AND(M49&gt;50,M49&lt;=100),M49*1%,IF(AND(M49&gt;20,M49&lt;=50),M49*1.5%,IF(AND(M49&gt;10,M49&lt;=20),M49*2%,IF(AND(M49&gt;1,M49&lt;=10),M49*2.5%)))))))))</f>
        <v>0.26</v>
      </c>
      <c r="M64" s="302">
        <f ca="1">ROUND(L64,1)</f>
        <v>0.3</v>
      </c>
      <c r="N64" s="2539" t="s">
        <v>1378</v>
      </c>
      <c r="Z64" s="1747"/>
      <c r="AI64" s="1748"/>
    </row>
    <row r="65" spans="1:35" ht="14.25" customHeight="1">
      <c r="A65" s="169" t="s">
        <v>326</v>
      </c>
      <c r="B65" s="170" t="s">
        <v>1379</v>
      </c>
      <c r="C65" s="2561"/>
      <c r="D65" s="170"/>
      <c r="E65" s="172"/>
      <c r="F65" s="1803"/>
      <c r="G65" s="1803"/>
      <c r="H65" s="1805"/>
      <c r="I65" s="129"/>
      <c r="J65" s="3663"/>
      <c r="K65" s="3451" t="s">
        <v>1380</v>
      </c>
      <c r="L65" s="3451">
        <f ca="1">IF(M49&gt;1000,M49*0.1%,IF(AND(M49&gt;500,M49&lt;=1000),M49*0.5%,IF(AND(M49&gt;50,M49&lt;=500),M49*1%,IF(AND(M49&gt;1,M49&lt;=50),M49*1.5%))))</f>
        <v>0.19500000000000001</v>
      </c>
      <c r="M65" s="302">
        <f ca="1">ROUND(L65,1)</f>
        <v>0.2</v>
      </c>
      <c r="N65" s="2539" t="s">
        <v>1378</v>
      </c>
      <c r="Z65" s="1747"/>
      <c r="AI65" s="1748"/>
    </row>
    <row r="66" spans="1:35" ht="14.25" customHeight="1">
      <c r="A66" s="173" t="s">
        <v>327</v>
      </c>
      <c r="B66" s="174" t="s">
        <v>1381</v>
      </c>
      <c r="C66" s="2562"/>
      <c r="D66" s="174" t="s">
        <v>26</v>
      </c>
      <c r="E66" s="1333" t="s">
        <v>667</v>
      </c>
      <c r="F66" s="1803"/>
      <c r="G66" s="1803"/>
      <c r="H66" s="1805"/>
      <c r="I66" s="129"/>
      <c r="J66" s="3663"/>
      <c r="K66" s="3451" t="s">
        <v>1382</v>
      </c>
      <c r="L66" s="3451">
        <f ca="1">M49*0.5%</f>
        <v>6.5000000000000002E-2</v>
      </c>
      <c r="M66" s="302">
        <f ca="1">IF(L66&gt;0.5,0.5,ROUND(L66,0))</f>
        <v>0</v>
      </c>
      <c r="N66" s="2539" t="s">
        <v>1383</v>
      </c>
      <c r="Z66" s="1747"/>
      <c r="AI66" s="1748"/>
    </row>
    <row r="67" spans="1:35" ht="14.25" customHeight="1">
      <c r="A67" s="173" t="s">
        <v>328</v>
      </c>
      <c r="B67" s="174" t="s">
        <v>1384</v>
      </c>
      <c r="C67" s="2563">
        <f ca="1">C63-C66</f>
        <v>12</v>
      </c>
      <c r="D67" s="170" t="s">
        <v>26</v>
      </c>
      <c r="E67" s="172"/>
      <c r="F67" s="1803"/>
      <c r="G67" s="1803"/>
      <c r="H67" s="1805"/>
      <c r="I67" s="129"/>
      <c r="J67" s="3663"/>
      <c r="K67" s="3451" t="s">
        <v>1385</v>
      </c>
      <c r="L67" s="3451">
        <f ca="1">IF(M49&gt;=10000,(8.25+(M49-10000)*0.01%),IF(AND(M49&gt;=8000,M49&lt;10000),(7.85+(M49-8000)*0.02%),IF(AND(M49&gt;=5000,M49&lt;8000),(6.65+(M49-5000)*0.04%),IF(AND(M49&gt;=2000,M49&lt;5000),(4.25+(PM49-2000)*0.08%),IF(AND(M49&gt;=1000,M49&lt;2000),(2.75+(M49-1000)*0.15%),IF(AND(M49&gt;=100,M49&lt;1000),(0.5+(M49-100)*0.25%),IF(AND(M49&gt;0,M49&lt;100),M49*0.5%)))))))</f>
        <v>6.5000000000000002E-2</v>
      </c>
      <c r="M67" s="302">
        <f ca="1">ROUND(L67*0.9,1)</f>
        <v>0.1</v>
      </c>
      <c r="N67" s="2538"/>
      <c r="Z67" s="1747"/>
      <c r="AI67" s="1748"/>
    </row>
    <row r="68" spans="1:35" ht="14.25" customHeight="1" thickBot="1">
      <c r="A68" s="176" t="s">
        <v>329</v>
      </c>
      <c r="B68" s="177" t="s">
        <v>1386</v>
      </c>
      <c r="C68" s="2564">
        <f ca="1">IF(C67&lt;=0,0,ROUND(C67*D68,0))</f>
        <v>1</v>
      </c>
      <c r="D68" s="2565">
        <f>'数据-取费表'!B41</f>
        <v>5.5000000000000007E-2</v>
      </c>
      <c r="E68" s="178"/>
      <c r="F68" s="1803"/>
      <c r="G68" s="1803"/>
      <c r="H68" s="1805"/>
      <c r="I68" s="129"/>
      <c r="J68" s="3663"/>
      <c r="K68" s="3451" t="s">
        <v>1387</v>
      </c>
      <c r="L68" s="3451">
        <f ca="1">IF(M49&gt;10000,M49*0.5%,IF(AND(M49&gt;5000,M49&lt;=10000),M49*1%,IF(AND(M49&gt;1000,M49&lt;=5000),M49*2%,IF(AND(M49&gt;200,M49&lt;=1000),M49*3%,M49*5%))))</f>
        <v>0.65</v>
      </c>
      <c r="M68" s="302">
        <f ca="1">ROUND(L68,1)</f>
        <v>0.7</v>
      </c>
      <c r="N68" s="2538"/>
      <c r="Z68" s="1747"/>
      <c r="AI68" s="1748"/>
    </row>
    <row r="69" spans="1:35" s="1767" customFormat="1" ht="16.5" customHeight="1">
      <c r="A69" s="1806"/>
      <c r="B69" s="1807"/>
      <c r="C69" s="1808"/>
      <c r="D69" s="1809"/>
      <c r="E69" s="1810"/>
      <c r="F69" s="1573"/>
      <c r="G69" s="1573"/>
      <c r="H69" s="1572"/>
      <c r="I69" s="1742"/>
      <c r="J69" s="3663"/>
      <c r="K69" s="3451" t="s">
        <v>1388</v>
      </c>
      <c r="L69" s="3451"/>
      <c r="M69" s="302">
        <f ca="1">ROUND(SUM(M63:M68),0)</f>
        <v>2</v>
      </c>
      <c r="N69" s="2540">
        <f ca="1">M69/M49</f>
        <v>0.15384615384615385</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12</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12</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3450" t="e">
        <f ca="1">IF(C80&gt;=200%,"增值额超过扣除项目金额200%",IF(C80&gt;=100%,"增值额超过扣除项目金额100%，未超过200%",IF(C80&gt;=50%,"增值额超过扣除项目金额50%，未超过100%",IF(C80&lt;50%,"增值额未超过扣除项目金额50%"))))</f>
        <v>#DIV/0!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12</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12</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3450" t="e">
        <f ca="1">IF(C96&gt;=200%,"增值额超过扣除项目金额200%",IF(C96&gt;=100%,"增值额超过扣除项目金额100%，未超过200%",IF(C96&gt;=50%,"增值额超过扣除项目金额50%，未超过100%",IF(C96&lt;50%,"增值额未超过扣除项目金额50%"))))</f>
        <v>#DIV/0!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比较法-车位</v>
      </c>
      <c r="D101" s="2581" t="str">
        <f>D4</f>
        <v>收益法-车库</v>
      </c>
      <c r="E101" s="3659" t="s">
        <v>1426</v>
      </c>
      <c r="F101" s="3660"/>
      <c r="G101" s="1822" t="s">
        <v>1427</v>
      </c>
      <c r="H101" s="2590">
        <f ca="1">H118</f>
        <v>13</v>
      </c>
      <c r="I101" s="129"/>
    </row>
    <row r="102" spans="1:35" ht="18.75" customHeight="1">
      <c r="A102" s="3691" t="s">
        <v>1428</v>
      </c>
      <c r="B102" s="2579" t="s">
        <v>1427</v>
      </c>
      <c r="C102" s="2580">
        <f>IF(D32="楼面单价",ROUND(C19,0),C19)</f>
        <v>14.9435</v>
      </c>
      <c r="D102" s="2581">
        <f ca="1">IF(D32="楼面单价",ROUND(D19,0),D19)</f>
        <v>8.9649999999999999</v>
      </c>
      <c r="E102" s="3659"/>
      <c r="F102" s="3660"/>
      <c r="G102" s="1822" t="s">
        <v>1429</v>
      </c>
      <c r="H102" s="2550">
        <f ca="1">I118</f>
        <v>2807</v>
      </c>
      <c r="I102" s="129"/>
    </row>
    <row r="103" spans="1:35" ht="42.75" customHeight="1">
      <c r="A103" s="3691"/>
      <c r="B103" s="2579" t="s">
        <v>1429</v>
      </c>
      <c r="C103" s="2582">
        <f ca="1">C20</f>
        <v>3226</v>
      </c>
      <c r="D103" s="2583">
        <f ca="1">D20</f>
        <v>1935</v>
      </c>
      <c r="E103" s="3652" t="s">
        <v>1430</v>
      </c>
      <c r="F103" s="3653"/>
      <c r="G103" s="1823" t="s">
        <v>1431</v>
      </c>
      <c r="H103" s="2590">
        <f>IF(D36="正常操作",H104+H105+H106,H105+H106)</f>
        <v>0</v>
      </c>
      <c r="I103" s="129"/>
    </row>
    <row r="104" spans="1:35" ht="18.75" customHeight="1">
      <c r="A104" s="3691" t="s">
        <v>1432</v>
      </c>
      <c r="B104" s="2584" t="s">
        <v>1427</v>
      </c>
      <c r="C104" s="2585">
        <f ca="1">H118</f>
        <v>13</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2807</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13</v>
      </c>
      <c r="I107" s="129"/>
    </row>
    <row r="108" spans="1:35" ht="18.75" customHeight="1">
      <c r="A108" s="129"/>
      <c r="B108" s="129"/>
      <c r="C108" s="129"/>
      <c r="D108" s="129"/>
      <c r="E108" s="3692"/>
      <c r="F108" s="3660"/>
      <c r="G108" s="1822" t="s">
        <v>1429</v>
      </c>
      <c r="H108" s="2550">
        <f ca="1">IF(H107=H101,H102,ROUND(H107*10000/'数据-汇总表'!E3,0))</f>
        <v>2807</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46.32</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13</v>
      </c>
      <c r="I118" s="3453">
        <f ca="1">ROUND(IF(D32="楼面单价",C32,H118*10000/B118),0)</f>
        <v>2807</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壹拾叁万元整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13</v>
      </c>
      <c r="E122" s="3669"/>
      <c r="F122" s="3669"/>
      <c r="G122" s="3669"/>
      <c r="H122" s="3669"/>
      <c r="I122" s="3670"/>
      <c r="AA122" s="725"/>
    </row>
    <row r="123" spans="1:27" ht="18.75" customHeight="1">
      <c r="A123" s="3667" t="s">
        <v>1447</v>
      </c>
      <c r="B123" s="3667"/>
      <c r="C123" s="3667"/>
      <c r="D123" s="3673" t="str">
        <f ca="1">NUMBERSTRING(INT(D122*10000),2)&amp;"元整"</f>
        <v>壹拾叁万元整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E56" sqref="E56"/>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21</v>
      </c>
      <c r="C1" s="1219" t="s">
        <v>1657</v>
      </c>
      <c r="D1" s="1220" t="s">
        <v>3997</v>
      </c>
      <c r="E1" s="3427" t="s">
        <v>4005</v>
      </c>
      <c r="F1" s="1874" t="s">
        <v>4006</v>
      </c>
      <c r="G1" s="1222" t="s">
        <v>1762</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IF(B37="元/平方米",ROUND(C39*D3/10000,0),ROUND(F3*C39/10000,3)),IF(B37="元/平方米",ROUND(C39*D3/10000,3),ROUND(F3*C39/10000,3))-D2),IF(E1="单套模式",IF(C2="——",IF(B37="元/平方米",ROUND(C39*D3/10000,3),ROUND(F3*C39/10000,3)),IF(B37="元/平方米",ROUND(C39*D3/10000,3),ROUND(F3*C39/10000,3))-D2)))</f>
        <v>14.944000000000001</v>
      </c>
      <c r="C2" s="1876" t="s">
        <v>43</v>
      </c>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1160"/>
      <c r="Q2" s="699"/>
      <c r="R2" s="699"/>
      <c r="S2" s="699"/>
      <c r="T2" s="699"/>
      <c r="U2" s="699"/>
      <c r="V2" s="699"/>
      <c r="W2" s="699"/>
      <c r="X2" s="699"/>
      <c r="Y2" s="699"/>
      <c r="Z2" s="699"/>
      <c r="AA2" s="699"/>
      <c r="AB2" s="699"/>
      <c r="AC2" s="700"/>
    </row>
    <row r="3" spans="1:29" s="352" customFormat="1" ht="28.5" customHeight="1" thickBot="1">
      <c r="A3" s="203" t="s">
        <v>1459</v>
      </c>
      <c r="B3" s="558">
        <f>IF(AND(C2="——",B37="元/平方米"),C39,ROUND(B2*10000/D3,0))</f>
        <v>3226</v>
      </c>
      <c r="C3" s="354" t="s">
        <v>1763</v>
      </c>
      <c r="D3" s="353">
        <f>SUMIF('数据-汇总表'!$C19:$C33,D1,'数据-汇总表'!$E19:$E33)</f>
        <v>46.32</v>
      </c>
      <c r="E3" s="354" t="s">
        <v>1827</v>
      </c>
      <c r="F3" s="353">
        <f>SUMIF('数据-取费表'!A5:A15,D1,'数据-取费表'!AH5:AH15)</f>
        <v>1</v>
      </c>
      <c r="G3" s="904"/>
      <c r="H3" s="904"/>
      <c r="I3" s="904"/>
      <c r="J3" s="904"/>
      <c r="K3" s="906"/>
      <c r="L3" s="2729"/>
      <c r="M3" s="2730">
        <f>IF(C2="——",IF(B37="元/平方米",ROUND(C39*D3/10000,0),ROUND(F3*C39/10000,0)),IF(B37="元/平方米",ROUND(C39*D3/10000,0),ROUND(F3*C39/10000,0))-D2)</f>
        <v>15</v>
      </c>
      <c r="N3" s="2730"/>
      <c r="O3" s="2730"/>
      <c r="P3" s="1160"/>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757" t="s">
        <v>4004</v>
      </c>
      <c r="D5" s="3758"/>
      <c r="E5" s="3755" t="s">
        <v>4115</v>
      </c>
      <c r="F5" s="3756"/>
      <c r="G5" s="3757" t="s">
        <v>4106</v>
      </c>
      <c r="H5" s="3758"/>
      <c r="I5" s="3757" t="s">
        <v>4030</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v>45231</v>
      </c>
      <c r="F7" s="367">
        <f>SUMIF(48:48,YEAR(E7)&amp;"-"&amp;MONTH(E7),49:49)</f>
        <v>100</v>
      </c>
      <c r="G7" s="366">
        <v>45139</v>
      </c>
      <c r="H7" s="365">
        <f>SUMIF(48:48,YEAR(G7)&amp;"-"&amp;MONTH(G7),49:49)</f>
        <v>99.8</v>
      </c>
      <c r="I7" s="366">
        <v>44986</v>
      </c>
      <c r="J7" s="365">
        <f>SUMIF(48:48,YEAR(I7)&amp;"-"&amp;MONTH(I7),49:49)</f>
        <v>99.6</v>
      </c>
      <c r="K7" s="560"/>
      <c r="L7" s="2712"/>
      <c r="M7" s="2713"/>
      <c r="N7" s="2713"/>
      <c r="O7" s="2713"/>
      <c r="P7" s="3749" t="s">
        <v>1675</v>
      </c>
      <c r="Q7" s="3782"/>
      <c r="R7" s="701" t="s">
        <v>14</v>
      </c>
      <c r="S7" s="702">
        <f t="shared" ref="S7:S14" si="0">F7</f>
        <v>100</v>
      </c>
      <c r="T7" s="701" t="s">
        <v>14</v>
      </c>
      <c r="U7" s="702">
        <f t="shared" ref="U7:U14" si="1">H7</f>
        <v>99.8</v>
      </c>
      <c r="V7" s="701" t="s">
        <v>14</v>
      </c>
      <c r="W7" s="702">
        <f t="shared" ref="W7:W14" si="2">J7</f>
        <v>99.6</v>
      </c>
      <c r="X7" s="703"/>
      <c r="Y7" s="3749" t="s">
        <v>1675</v>
      </c>
      <c r="Z7" s="3750"/>
      <c r="AA7" s="704">
        <f>D7/F7</f>
        <v>1</v>
      </c>
      <c r="AB7" s="704">
        <f>D7/H7</f>
        <v>1.0020040080160322</v>
      </c>
      <c r="AC7" s="704">
        <f>D7/J7</f>
        <v>1.0040160642570282</v>
      </c>
    </row>
    <row r="8" spans="1:29" s="108" customFormat="1" ht="15.75" thickBot="1">
      <c r="A8" s="362" t="s">
        <v>1676</v>
      </c>
      <c r="B8" s="363"/>
      <c r="C8" s="368" t="s">
        <v>4026</v>
      </c>
      <c r="D8" s="365">
        <v>100</v>
      </c>
      <c r="E8" s="368" t="s">
        <v>4026</v>
      </c>
      <c r="F8" s="367">
        <f>SUMIF(51:51,E8,52:52)-SUMIF(51:51,C8,52:52)+100</f>
        <v>100</v>
      </c>
      <c r="G8" s="368" t="s">
        <v>4026</v>
      </c>
      <c r="H8" s="365">
        <f>SUMIF(51:51,G8,52:52)-SUMIF(51:51,C8,52:52)+100</f>
        <v>100</v>
      </c>
      <c r="I8" s="368" t="s">
        <v>4026</v>
      </c>
      <c r="J8" s="365">
        <f>SUMIF(51:51,I8,52:52)-SUMIF(51:51,C8,52:52)+100</f>
        <v>100</v>
      </c>
      <c r="K8" s="560"/>
      <c r="L8" s="2712"/>
      <c r="M8" s="2713"/>
      <c r="N8" s="2713"/>
      <c r="O8" s="2713"/>
      <c r="P8" s="3749" t="s">
        <v>1678</v>
      </c>
      <c r="Q8" s="3750"/>
      <c r="R8" s="701" t="s">
        <v>14</v>
      </c>
      <c r="S8" s="702">
        <f t="shared" si="0"/>
        <v>100</v>
      </c>
      <c r="T8" s="701" t="s">
        <v>14</v>
      </c>
      <c r="U8" s="702">
        <f t="shared" si="1"/>
        <v>100</v>
      </c>
      <c r="V8" s="701" t="s">
        <v>14</v>
      </c>
      <c r="W8" s="702">
        <f t="shared" si="2"/>
        <v>100</v>
      </c>
      <c r="X8" s="703"/>
      <c r="Y8" s="3749" t="s">
        <v>1678</v>
      </c>
      <c r="Z8" s="3750"/>
      <c r="AA8" s="704">
        <f t="shared" ref="AA8:AA36" si="3">D8/F8</f>
        <v>1</v>
      </c>
      <c r="AB8" s="704">
        <f t="shared" ref="AB8:AB36" si="4">D8/H8</f>
        <v>1</v>
      </c>
      <c r="AC8" s="704">
        <f t="shared" ref="AC8:AC36" si="5">D8/J8</f>
        <v>1</v>
      </c>
    </row>
    <row r="9" spans="1:29" s="108" customFormat="1">
      <c r="A9" s="60" t="s">
        <v>1679</v>
      </c>
      <c r="B9" s="588" t="s">
        <v>1680</v>
      </c>
      <c r="C9" s="3511" t="s">
        <v>4092</v>
      </c>
      <c r="D9" s="126">
        <v>100</v>
      </c>
      <c r="E9" s="373" t="s">
        <v>3328</v>
      </c>
      <c r="F9" s="126">
        <f>SUMIF(53:53,E9,54:54)-SUMIF(53:53,C9,54:54)+100</f>
        <v>100</v>
      </c>
      <c r="G9" s="373" t="s">
        <v>3328</v>
      </c>
      <c r="H9" s="126">
        <f>SUMIF(53:53,G9,54:54)-SUMIF(53:53,C9,54:54)+100</f>
        <v>100</v>
      </c>
      <c r="I9" s="371" t="s">
        <v>3328</v>
      </c>
      <c r="J9" s="126">
        <f>SUMIF(53:53,I9,54:54)-SUMIF(53:53,C9,54:54)+100</f>
        <v>100</v>
      </c>
      <c r="K9" s="560"/>
      <c r="L9" s="2712"/>
      <c r="M9" s="2713"/>
      <c r="N9" s="2713"/>
      <c r="O9" s="2713"/>
      <c r="P9" s="3792" t="s">
        <v>1681</v>
      </c>
      <c r="Q9" s="1338" t="str">
        <f t="shared" ref="Q9:Q14" si="6">B9</f>
        <v>用途</v>
      </c>
      <c r="R9" s="701" t="s">
        <v>14</v>
      </c>
      <c r="S9" s="702">
        <f t="shared" si="0"/>
        <v>100</v>
      </c>
      <c r="T9" s="701" t="s">
        <v>14</v>
      </c>
      <c r="U9" s="702">
        <f t="shared" si="1"/>
        <v>100</v>
      </c>
      <c r="V9" s="701" t="s">
        <v>14</v>
      </c>
      <c r="W9" s="702">
        <f t="shared" si="2"/>
        <v>100</v>
      </c>
      <c r="X9" s="703"/>
      <c r="Y9" s="3722" t="s">
        <v>1682</v>
      </c>
      <c r="Z9" s="52" t="str">
        <f t="shared" ref="Z9:Z14" si="7">Q9</f>
        <v>用途</v>
      </c>
      <c r="AA9" s="704">
        <f t="shared" si="3"/>
        <v>1</v>
      </c>
      <c r="AB9" s="704">
        <f t="shared" si="4"/>
        <v>1</v>
      </c>
      <c r="AC9" s="704">
        <f t="shared" si="5"/>
        <v>1</v>
      </c>
    </row>
    <row r="10" spans="1:29" s="378" customFormat="1" ht="27.75" thickBot="1">
      <c r="A10" s="589"/>
      <c r="B10" s="590" t="s">
        <v>1683</v>
      </c>
      <c r="C10" s="3512" t="s">
        <v>4032</v>
      </c>
      <c r="D10" s="127">
        <v>100</v>
      </c>
      <c r="E10" s="3512" t="s">
        <v>4033</v>
      </c>
      <c r="F10" s="127">
        <f>SUMIF(55:55,E10,56:56)-SUMIF(55:55,C10,56:56)+100</f>
        <v>102</v>
      </c>
      <c r="G10" s="3512" t="s">
        <v>4033</v>
      </c>
      <c r="H10" s="127">
        <f>SUMIF(55:55,G10,56:56)-SUMIF(55:55,C10,56:56)+100</f>
        <v>102</v>
      </c>
      <c r="I10" s="3512" t="s">
        <v>4033</v>
      </c>
      <c r="J10" s="127">
        <f>SUMIF(55:55,I10,56:56)-SUMIF(55:55,C10,56:56)+100</f>
        <v>102</v>
      </c>
      <c r="K10" s="560"/>
      <c r="L10" s="2714"/>
      <c r="M10" s="2715"/>
      <c r="N10" s="2715"/>
      <c r="O10" s="2715"/>
      <c r="P10" s="3792"/>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704">
        <f t="shared" si="5"/>
        <v>0.98039215686274506</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92"/>
      <c r="Q11" s="1338">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71.2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102</v>
      </c>
      <c r="G14" s="395"/>
      <c r="H14" s="392">
        <f>SUMIF(63:63,G15,64:64)-SUMIF(63:63,C15,64:64)+100</f>
        <v>102</v>
      </c>
      <c r="I14" s="393"/>
      <c r="J14" s="392">
        <f>SUMIF(63:63,I15,64:64)-SUMIF(63:63,C15,64:64)+100</f>
        <v>102</v>
      </c>
      <c r="K14" s="563">
        <v>2</v>
      </c>
      <c r="L14" s="2717"/>
      <c r="M14" s="2711"/>
      <c r="N14" s="2711"/>
      <c r="O14" s="2711"/>
      <c r="P14" s="3785" t="s">
        <v>1686</v>
      </c>
      <c r="Q14" s="1347" t="str">
        <f t="shared" si="6"/>
        <v>交通便捷度</v>
      </c>
      <c r="R14" s="705" t="s">
        <v>14</v>
      </c>
      <c r="S14" s="706">
        <f t="shared" si="0"/>
        <v>102</v>
      </c>
      <c r="T14" s="705" t="s">
        <v>14</v>
      </c>
      <c r="U14" s="706">
        <f t="shared" si="1"/>
        <v>102</v>
      </c>
      <c r="V14" s="705" t="s">
        <v>14</v>
      </c>
      <c r="W14" s="706">
        <f t="shared" si="2"/>
        <v>102</v>
      </c>
      <c r="X14" s="1350"/>
      <c r="Y14" s="3785" t="s">
        <v>1686</v>
      </c>
      <c r="Z14" s="1351" t="str">
        <f t="shared" si="7"/>
        <v>交通便捷度</v>
      </c>
      <c r="AA14" s="1348">
        <f t="shared" si="3"/>
        <v>0.98039215686274506</v>
      </c>
      <c r="AB14" s="1348">
        <f t="shared" si="4"/>
        <v>0.98039215686274506</v>
      </c>
      <c r="AC14" s="1348">
        <f t="shared" si="5"/>
        <v>0.98039215686274506</v>
      </c>
    </row>
    <row r="15" spans="1:29" ht="15">
      <c r="A15" s="358"/>
      <c r="B15" s="595"/>
      <c r="C15" s="398" t="s">
        <v>4044</v>
      </c>
      <c r="D15" s="399"/>
      <c r="E15" s="398" t="s">
        <v>4025</v>
      </c>
      <c r="F15" s="400"/>
      <c r="G15" s="398" t="s">
        <v>4025</v>
      </c>
      <c r="H15" s="401"/>
      <c r="I15" s="398" t="s">
        <v>4025</v>
      </c>
      <c r="J15" s="399"/>
      <c r="K15" s="564"/>
      <c r="L15" s="2717"/>
      <c r="M15" s="2711"/>
      <c r="N15" s="2711"/>
      <c r="O15" s="2711"/>
      <c r="P15" s="3786"/>
      <c r="Q15" s="1347"/>
      <c r="R15" s="705"/>
      <c r="S15" s="706"/>
      <c r="T15" s="705"/>
      <c r="U15" s="706"/>
      <c r="V15" s="705"/>
      <c r="W15" s="706"/>
      <c r="X15" s="1350"/>
      <c r="Y15" s="3786"/>
      <c r="Z15" s="1351"/>
      <c r="AA15" s="1348">
        <v>1</v>
      </c>
      <c r="AB15" s="1348">
        <v>1</v>
      </c>
      <c r="AC15" s="1348">
        <v>1</v>
      </c>
    </row>
    <row r="16" spans="1:29" ht="42.75">
      <c r="A16" s="358"/>
      <c r="B16" s="579" t="s">
        <v>1807</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v>2</v>
      </c>
      <c r="L16" s="2717"/>
      <c r="M16" s="2711"/>
      <c r="N16" s="2711"/>
      <c r="O16" s="2711"/>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58"/>
      <c r="B17" s="580"/>
      <c r="C17" s="1896" t="s">
        <v>4025</v>
      </c>
      <c r="D17" s="399"/>
      <c r="E17" s="1896" t="s">
        <v>4025</v>
      </c>
      <c r="F17" s="400"/>
      <c r="G17" s="1896" t="s">
        <v>4025</v>
      </c>
      <c r="H17" s="399"/>
      <c r="I17" s="1896" t="s">
        <v>4025</v>
      </c>
      <c r="J17" s="399"/>
      <c r="K17" s="564"/>
      <c r="L17" s="2717"/>
      <c r="M17" s="2711"/>
      <c r="N17" s="2711"/>
      <c r="O17" s="2711"/>
      <c r="P17" s="3786"/>
      <c r="Q17" s="1347"/>
      <c r="R17" s="705"/>
      <c r="S17" s="706"/>
      <c r="T17" s="705"/>
      <c r="U17" s="706"/>
      <c r="V17" s="705"/>
      <c r="W17" s="706"/>
      <c r="X17" s="1350"/>
      <c r="Y17" s="3786"/>
      <c r="Z17" s="1351"/>
      <c r="AA17" s="1348">
        <v>1</v>
      </c>
      <c r="AB17" s="1348">
        <v>1</v>
      </c>
      <c r="AC17" s="1348">
        <v>1</v>
      </c>
    </row>
    <row r="18" spans="1:29" ht="28.5">
      <c r="A18" s="358"/>
      <c r="B18" s="581" t="s">
        <v>1808</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D18/F18</f>
        <v>1</v>
      </c>
      <c r="AB18" s="1348">
        <f>D18/H18</f>
        <v>1</v>
      </c>
      <c r="AC18" s="1348">
        <f>D18/J18</f>
        <v>1</v>
      </c>
    </row>
    <row r="19" spans="1:29" ht="15">
      <c r="A19" s="358"/>
      <c r="B19" s="581"/>
      <c r="C19" s="1896" t="s">
        <v>4023</v>
      </c>
      <c r="D19" s="401"/>
      <c r="E19" s="1896" t="s">
        <v>4023</v>
      </c>
      <c r="F19" s="404"/>
      <c r="G19" s="1896" t="s">
        <v>4023</v>
      </c>
      <c r="H19" s="399"/>
      <c r="I19" s="1896" t="s">
        <v>4023</v>
      </c>
      <c r="J19" s="399"/>
      <c r="K19" s="1125"/>
      <c r="L19" s="2717"/>
      <c r="M19" s="2711"/>
      <c r="N19" s="2711"/>
      <c r="O19" s="2711"/>
      <c r="P19" s="3786"/>
      <c r="Q19" s="1347"/>
      <c r="R19" s="705"/>
      <c r="S19" s="706"/>
      <c r="T19" s="705"/>
      <c r="U19" s="706"/>
      <c r="V19" s="705"/>
      <c r="W19" s="706"/>
      <c r="X19" s="1350"/>
      <c r="Y19" s="3786"/>
      <c r="Z19" s="1351"/>
      <c r="AA19" s="1348">
        <v>1</v>
      </c>
      <c r="AB19" s="1348">
        <v>1</v>
      </c>
      <c r="AC19" s="1348">
        <v>1</v>
      </c>
    </row>
    <row r="20" spans="1:29" ht="42.75">
      <c r="A20" s="358"/>
      <c r="B20" s="579" t="s">
        <v>1829</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58"/>
      <c r="B21" s="580"/>
      <c r="C21" s="398" t="s">
        <v>4044</v>
      </c>
      <c r="D21" s="399"/>
      <c r="E21" s="398" t="s">
        <v>4044</v>
      </c>
      <c r="F21" s="400"/>
      <c r="G21" s="398" t="s">
        <v>4044</v>
      </c>
      <c r="H21" s="399"/>
      <c r="I21" s="398" t="s">
        <v>4044</v>
      </c>
      <c r="J21" s="399"/>
      <c r="K21" s="564"/>
      <c r="L21" s="2717"/>
      <c r="M21" s="2711"/>
      <c r="N21" s="2711"/>
      <c r="O21" s="2711"/>
      <c r="P21" s="3786"/>
      <c r="Q21" s="1347"/>
      <c r="R21" s="705"/>
      <c r="S21" s="706"/>
      <c r="T21" s="705"/>
      <c r="U21" s="706"/>
      <c r="V21" s="705"/>
      <c r="W21" s="706"/>
      <c r="X21" s="1350"/>
      <c r="Y21" s="3786"/>
      <c r="Z21" s="1351"/>
      <c r="AA21" s="1348">
        <v>1</v>
      </c>
      <c r="AB21" s="1348">
        <v>1</v>
      </c>
      <c r="AC21" s="1348">
        <v>1</v>
      </c>
    </row>
    <row r="22" spans="1:29" ht="15.75" thickBot="1">
      <c r="A22" s="358"/>
      <c r="B22" s="579" t="s">
        <v>1830</v>
      </c>
      <c r="C22" s="565" t="s">
        <v>4001</v>
      </c>
      <c r="D22" s="401">
        <v>100</v>
      </c>
      <c r="E22" s="565" t="s">
        <v>4001</v>
      </c>
      <c r="F22" s="412">
        <f>SUMIF(71:71,E22,72:72)-SUMIF(71:71,C22,72:72)+100</f>
        <v>100</v>
      </c>
      <c r="G22" s="565" t="s">
        <v>4001</v>
      </c>
      <c r="H22" s="386">
        <f>SUMIF(71:71,G22,72:72)-SUMIF(71:71,C22,72:72)+100</f>
        <v>100</v>
      </c>
      <c r="I22" s="565" t="s">
        <v>4001</v>
      </c>
      <c r="J22" s="386">
        <f>SUMIF(71:71,I22,72:72)-SUMIF(71:71,C22,72:72)+100</f>
        <v>100</v>
      </c>
      <c r="K22" s="561">
        <v>2</v>
      </c>
      <c r="L22" s="2717"/>
      <c r="M22" s="2711"/>
      <c r="N22" s="2711"/>
      <c r="O22" s="2711"/>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86"/>
      <c r="Q24" s="1347">
        <f t="shared" ref="Q24:Q36" si="8">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86"/>
      <c r="Q25" s="1338">
        <f t="shared" si="8"/>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600" t="s">
        <v>1689</v>
      </c>
      <c r="B26" s="62" t="s">
        <v>1831</v>
      </c>
      <c r="C26" s="1967" t="str">
        <f>B1</f>
        <v>办公</v>
      </c>
      <c r="D26" s="399">
        <v>100</v>
      </c>
      <c r="E26" s="398" t="s">
        <v>4089</v>
      </c>
      <c r="F26" s="400">
        <f>SUMIF(79:79,E26,80:80)-SUMIF(79:79,C26,80:80)+100</f>
        <v>95</v>
      </c>
      <c r="G26" s="398" t="s">
        <v>4089</v>
      </c>
      <c r="H26" s="399">
        <f>SUMIF(79:79,G26,80:80)-SUMIF(79:79,C26,80:80)+100</f>
        <v>95</v>
      </c>
      <c r="I26" s="398" t="s">
        <v>21</v>
      </c>
      <c r="J26" s="399">
        <f>SUMIF(79:79,I26,80:80)-SUMIF(79:79,C26,80:80)+100</f>
        <v>100</v>
      </c>
      <c r="K26" s="561">
        <v>5</v>
      </c>
      <c r="L26" s="2717"/>
      <c r="M26" s="2711"/>
      <c r="N26" s="2711"/>
      <c r="O26" s="2711"/>
      <c r="P26" s="3836" t="s">
        <v>1691</v>
      </c>
      <c r="Q26" s="1347" t="str">
        <f t="shared" si="8"/>
        <v>配套类型</v>
      </c>
      <c r="R26" s="705" t="s">
        <v>14</v>
      </c>
      <c r="S26" s="706">
        <f t="shared" ref="S26:S36" si="9">F26</f>
        <v>95</v>
      </c>
      <c r="T26" s="705" t="s">
        <v>14</v>
      </c>
      <c r="U26" s="706">
        <f t="shared" ref="U26:U36" si="10">H26</f>
        <v>95</v>
      </c>
      <c r="V26" s="705" t="s">
        <v>14</v>
      </c>
      <c r="W26" s="706">
        <f t="shared" ref="W26:W36" si="11">J26</f>
        <v>100</v>
      </c>
      <c r="X26" s="1350"/>
      <c r="Y26" s="3790" t="s">
        <v>1691</v>
      </c>
      <c r="Z26" s="1351" t="str">
        <f t="shared" ref="Z26:Z36" si="12">Q26</f>
        <v>配套类型</v>
      </c>
      <c r="AA26" s="1348">
        <f t="shared" si="3"/>
        <v>1.0526315789473684</v>
      </c>
      <c r="AB26" s="1348">
        <f t="shared" si="4"/>
        <v>1.0526315789473684</v>
      </c>
      <c r="AC26" s="1348">
        <f t="shared" si="5"/>
        <v>1</v>
      </c>
    </row>
    <row r="27" spans="1:29" s="422" customFormat="1" ht="15" hidden="1">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90"/>
      <c r="Q27" s="707" t="str">
        <f t="shared" si="8"/>
        <v>项目停车位配比</v>
      </c>
      <c r="R27" s="708" t="s">
        <v>14</v>
      </c>
      <c r="S27" s="709">
        <f t="shared" si="9"/>
        <v>100</v>
      </c>
      <c r="T27" s="708" t="s">
        <v>14</v>
      </c>
      <c r="U27" s="709">
        <f t="shared" si="10"/>
        <v>100</v>
      </c>
      <c r="V27" s="708" t="s">
        <v>14</v>
      </c>
      <c r="W27" s="709">
        <f t="shared" si="11"/>
        <v>100</v>
      </c>
      <c r="X27" s="710"/>
      <c r="Y27" s="3790"/>
      <c r="Z27" s="711" t="str">
        <f t="shared" si="12"/>
        <v>项目停车位配比</v>
      </c>
      <c r="AA27" s="1348">
        <f t="shared" si="3"/>
        <v>1</v>
      </c>
      <c r="AB27" s="1348">
        <f t="shared" si="4"/>
        <v>1</v>
      </c>
      <c r="AC27" s="1348">
        <f t="shared" si="5"/>
        <v>1</v>
      </c>
    </row>
    <row r="28" spans="1:29" ht="15">
      <c r="A28" s="604"/>
      <c r="B28" s="602" t="s">
        <v>1833</v>
      </c>
      <c r="C28" s="411" t="s">
        <v>4018</v>
      </c>
      <c r="D28" s="386">
        <v>100</v>
      </c>
      <c r="E28" s="411" t="s">
        <v>4018</v>
      </c>
      <c r="F28" s="412">
        <f>SUMIF(83:83,E28,84:84)-SUMIF(83:83,C28,84:84)+100</f>
        <v>100</v>
      </c>
      <c r="G28" s="411" t="s">
        <v>4018</v>
      </c>
      <c r="H28" s="386">
        <f>SUMIF(83:83,G28,84:84)-SUMIF(83:83,C28,84:84)+100</f>
        <v>100</v>
      </c>
      <c r="I28" s="411" t="s">
        <v>4018</v>
      </c>
      <c r="J28" s="386">
        <f>SUMIF(83:83,I28,84:84)-SUMIF(83:83,C28,84:84)+100</f>
        <v>100</v>
      </c>
      <c r="K28" s="561">
        <v>1</v>
      </c>
      <c r="L28" s="2717"/>
      <c r="M28" s="2711"/>
      <c r="N28" s="2711"/>
      <c r="O28" s="2711"/>
      <c r="P28" s="3790"/>
      <c r="Q28" s="1347" t="str">
        <f t="shared" si="8"/>
        <v>公共部分装修</v>
      </c>
      <c r="R28" s="705" t="s">
        <v>14</v>
      </c>
      <c r="S28" s="706">
        <f t="shared" si="9"/>
        <v>100</v>
      </c>
      <c r="T28" s="705" t="s">
        <v>14</v>
      </c>
      <c r="U28" s="706">
        <f t="shared" si="10"/>
        <v>100</v>
      </c>
      <c r="V28" s="705" t="s">
        <v>14</v>
      </c>
      <c r="W28" s="706">
        <f t="shared" si="11"/>
        <v>100</v>
      </c>
      <c r="X28" s="1350"/>
      <c r="Y28" s="3790"/>
      <c r="Z28" s="1351" t="str">
        <f t="shared" si="12"/>
        <v>公共部分装修</v>
      </c>
      <c r="AA28" s="1348">
        <f t="shared" si="3"/>
        <v>1</v>
      </c>
      <c r="AB28" s="1348">
        <f t="shared" si="4"/>
        <v>1</v>
      </c>
      <c r="AC28" s="1348">
        <f t="shared" si="5"/>
        <v>1</v>
      </c>
    </row>
    <row r="29" spans="1:29" ht="15">
      <c r="A29" s="604"/>
      <c r="B29" s="602" t="s">
        <v>1834</v>
      </c>
      <c r="C29" s="3529">
        <f>'数据-取费表'!N10</f>
        <v>0.9</v>
      </c>
      <c r="D29" s="386">
        <v>100</v>
      </c>
      <c r="E29" s="3529">
        <v>0.9</v>
      </c>
      <c r="F29" s="412">
        <f>LOOKUP(E29,86:86,87:87)-LOOKUP(C29,86:86,87:87)+100</f>
        <v>100</v>
      </c>
      <c r="G29" s="3529">
        <v>0.9</v>
      </c>
      <c r="H29" s="412">
        <f>LOOKUP(G29,86:86,87:87)-LOOKUP(C29,86:86,87:87)+100</f>
        <v>100</v>
      </c>
      <c r="I29" s="3529">
        <v>0.9</v>
      </c>
      <c r="J29" s="386">
        <f>LOOKUP(I29,86:86,87:87)-LOOKUP(C29,86:86,87:87)+100</f>
        <v>100</v>
      </c>
      <c r="K29" s="561">
        <v>1</v>
      </c>
      <c r="L29" s="2717"/>
      <c r="M29" s="2711"/>
      <c r="N29" s="2711"/>
      <c r="O29" s="2711"/>
      <c r="P29" s="3790"/>
      <c r="Q29" s="1347" t="str">
        <f t="shared" si="8"/>
        <v>成新率</v>
      </c>
      <c r="R29" s="705" t="s">
        <v>14</v>
      </c>
      <c r="S29" s="706">
        <f t="shared" si="9"/>
        <v>100</v>
      </c>
      <c r="T29" s="705" t="s">
        <v>14</v>
      </c>
      <c r="U29" s="706">
        <f t="shared" si="10"/>
        <v>100</v>
      </c>
      <c r="V29" s="705" t="s">
        <v>14</v>
      </c>
      <c r="W29" s="706">
        <f t="shared" si="11"/>
        <v>100</v>
      </c>
      <c r="X29" s="1350"/>
      <c r="Y29" s="3790"/>
      <c r="Z29" s="1351" t="str">
        <f t="shared" si="12"/>
        <v>成新率</v>
      </c>
      <c r="AA29" s="1348">
        <f t="shared" si="3"/>
        <v>1</v>
      </c>
      <c r="AB29" s="1348">
        <f t="shared" si="4"/>
        <v>1</v>
      </c>
      <c r="AC29" s="1348">
        <f t="shared" si="5"/>
        <v>1</v>
      </c>
    </row>
    <row r="30" spans="1:29" ht="15">
      <c r="A30" s="604"/>
      <c r="B30" s="602" t="s">
        <v>1835</v>
      </c>
      <c r="C30" s="605" t="s">
        <v>4090</v>
      </c>
      <c r="D30" s="386">
        <v>100</v>
      </c>
      <c r="E30" s="605" t="s">
        <v>4090</v>
      </c>
      <c r="F30" s="412">
        <f>SUMIF(88:88,E30,89:89)-SUMIF(88:88,C30,89:89)+100</f>
        <v>100</v>
      </c>
      <c r="G30" s="605" t="s">
        <v>4090</v>
      </c>
      <c r="H30" s="386">
        <f>SUMIF(88:88,E30,89:89)-SUMIF(88:88,C30,89:89)+100</f>
        <v>100</v>
      </c>
      <c r="I30" s="605" t="s">
        <v>4090</v>
      </c>
      <c r="J30" s="386">
        <f>SUMIF(88:88,E30,89:89)-SUMIF(88:88,C30,89:89)+100</f>
        <v>100</v>
      </c>
      <c r="K30" s="561">
        <v>1</v>
      </c>
      <c r="L30" s="2717"/>
      <c r="M30" s="2711"/>
      <c r="N30" s="2711"/>
      <c r="O30" s="2711"/>
      <c r="P30" s="3790"/>
      <c r="Q30" s="1347" t="str">
        <f t="shared" si="8"/>
        <v>物业等级</v>
      </c>
      <c r="R30" s="705" t="s">
        <v>14</v>
      </c>
      <c r="S30" s="706">
        <f t="shared" si="9"/>
        <v>100</v>
      </c>
      <c r="T30" s="705" t="s">
        <v>14</v>
      </c>
      <c r="U30" s="706">
        <f t="shared" si="10"/>
        <v>100</v>
      </c>
      <c r="V30" s="705" t="s">
        <v>14</v>
      </c>
      <c r="W30" s="706">
        <f t="shared" si="11"/>
        <v>100</v>
      </c>
      <c r="X30" s="1350"/>
      <c r="Y30" s="3790"/>
      <c r="Z30" s="1351" t="str">
        <f t="shared" si="12"/>
        <v>物业等级</v>
      </c>
      <c r="AA30" s="1348">
        <f t="shared" si="3"/>
        <v>1</v>
      </c>
      <c r="AB30" s="1348">
        <f t="shared" si="4"/>
        <v>1</v>
      </c>
      <c r="AC30" s="1348">
        <f t="shared" si="5"/>
        <v>1</v>
      </c>
    </row>
    <row r="31" spans="1:29" s="108" customFormat="1" ht="15">
      <c r="A31" s="606"/>
      <c r="B31" s="602" t="s">
        <v>1836</v>
      </c>
      <c r="C31" s="420">
        <v>46.32</v>
      </c>
      <c r="D31" s="127">
        <v>100</v>
      </c>
      <c r="E31" s="420">
        <v>30.12</v>
      </c>
      <c r="F31" s="412">
        <f>LOOKUP(E31,91:91,92:92)-LOOKUP(C31,91:91,92:92)+100</f>
        <v>95</v>
      </c>
      <c r="G31" s="420">
        <v>41.07</v>
      </c>
      <c r="H31" s="386">
        <f>LOOKUP(G31,91:91,92:92)-LOOKUP(C31,91:91,92:92)+100</f>
        <v>100</v>
      </c>
      <c r="I31" s="420">
        <v>29.49</v>
      </c>
      <c r="J31" s="386">
        <f>LOOKUP(I31,91:91,92:92)-LOOKUP(C31,91:91,92:92)+100</f>
        <v>95</v>
      </c>
      <c r="K31" s="561">
        <v>2</v>
      </c>
      <c r="L31" s="2712"/>
      <c r="M31" s="2713"/>
      <c r="N31" s="2713"/>
      <c r="O31" s="2713"/>
      <c r="P31" s="3790"/>
      <c r="Q31" s="1338" t="str">
        <f t="shared" si="8"/>
        <v>停车位面积</v>
      </c>
      <c r="R31" s="701" t="s">
        <v>14</v>
      </c>
      <c r="S31" s="702">
        <f t="shared" si="9"/>
        <v>95</v>
      </c>
      <c r="T31" s="701" t="s">
        <v>14</v>
      </c>
      <c r="U31" s="702">
        <f t="shared" si="10"/>
        <v>100</v>
      </c>
      <c r="V31" s="701" t="s">
        <v>14</v>
      </c>
      <c r="W31" s="702">
        <f t="shared" si="11"/>
        <v>95</v>
      </c>
      <c r="X31" s="703"/>
      <c r="Y31" s="3790"/>
      <c r="Z31" s="52" t="str">
        <f t="shared" si="12"/>
        <v>停车位面积</v>
      </c>
      <c r="AA31" s="704">
        <f t="shared" si="3"/>
        <v>1.0526315789473684</v>
      </c>
      <c r="AB31" s="704">
        <f t="shared" si="4"/>
        <v>1</v>
      </c>
      <c r="AC31" s="704">
        <f t="shared" si="5"/>
        <v>1.0526315789473684</v>
      </c>
    </row>
    <row r="32" spans="1:29" ht="15">
      <c r="A32" s="604"/>
      <c r="B32" s="602" t="s">
        <v>1837</v>
      </c>
      <c r="C32" s="411" t="s">
        <v>4088</v>
      </c>
      <c r="D32" s="386">
        <v>100</v>
      </c>
      <c r="E32" s="411" t="s">
        <v>4088</v>
      </c>
      <c r="F32" s="412">
        <f>SUMIF(93:93,E32,94:94)-SUMIF(93:93,C32,94:94)+100</f>
        <v>100</v>
      </c>
      <c r="G32" s="411" t="s">
        <v>4088</v>
      </c>
      <c r="H32" s="386">
        <f>SUMIF(93:93,G32,94:94)-SUMIF(93:93,C32,94:94)+100</f>
        <v>100</v>
      </c>
      <c r="I32" s="411" t="s">
        <v>4088</v>
      </c>
      <c r="J32" s="386">
        <f>SUMIF(93:93,I32,94:94)-SUMIF(93:93,C32,94:94)+100</f>
        <v>100</v>
      </c>
      <c r="K32" s="561">
        <v>1</v>
      </c>
      <c r="L32" s="2717"/>
      <c r="M32" s="2711"/>
      <c r="N32" s="2711"/>
      <c r="O32" s="2711"/>
      <c r="P32" s="3790" t="s">
        <v>1691</v>
      </c>
      <c r="Q32" s="1347" t="str">
        <f t="shared" si="8"/>
        <v>车位类型</v>
      </c>
      <c r="R32" s="705" t="s">
        <v>14</v>
      </c>
      <c r="S32" s="706">
        <f t="shared" si="9"/>
        <v>100</v>
      </c>
      <c r="T32" s="705" t="s">
        <v>14</v>
      </c>
      <c r="U32" s="706">
        <f t="shared" si="10"/>
        <v>100</v>
      </c>
      <c r="V32" s="705" t="s">
        <v>14</v>
      </c>
      <c r="W32" s="706">
        <f t="shared" si="11"/>
        <v>100</v>
      </c>
      <c r="X32" s="1350"/>
      <c r="Y32" s="3790" t="s">
        <v>1691</v>
      </c>
      <c r="Z32" s="1351" t="str">
        <f t="shared" si="12"/>
        <v>车位类型</v>
      </c>
      <c r="AA32" s="1348">
        <f t="shared" si="3"/>
        <v>1</v>
      </c>
      <c r="AB32" s="1348">
        <f t="shared" si="4"/>
        <v>1</v>
      </c>
      <c r="AC32" s="1348">
        <f t="shared" si="5"/>
        <v>1</v>
      </c>
    </row>
    <row r="33" spans="1:29" ht="15.75" thickBot="1">
      <c r="A33" s="604"/>
      <c r="B33" s="602" t="s">
        <v>1838</v>
      </c>
      <c r="C33" s="411" t="s">
        <v>4010</v>
      </c>
      <c r="D33" s="386">
        <v>100</v>
      </c>
      <c r="E33" s="411" t="s">
        <v>4010</v>
      </c>
      <c r="F33" s="412">
        <f>SUMIF(95:95,E33,96:96)-SUMIF(95:95,C33,96:96)+100</f>
        <v>100</v>
      </c>
      <c r="G33" s="411" t="s">
        <v>4010</v>
      </c>
      <c r="H33" s="386">
        <f>SUMIF(95:95,G33,96:96)-SUMIF(95:95,C33,96:96)+100</f>
        <v>100</v>
      </c>
      <c r="I33" s="411" t="s">
        <v>4010</v>
      </c>
      <c r="J33" s="386">
        <f>SUMIF(95:95,I33,96:96)-SUMIF(95:95,C33,96:96)+100</f>
        <v>100</v>
      </c>
      <c r="K33" s="561">
        <v>2</v>
      </c>
      <c r="L33" s="2717"/>
      <c r="M33" s="2711"/>
      <c r="N33" s="2711"/>
      <c r="O33" s="2711"/>
      <c r="P33" s="3790"/>
      <c r="Q33" s="1347" t="str">
        <f t="shared" si="8"/>
        <v>是否直接入户</v>
      </c>
      <c r="R33" s="705" t="s">
        <v>14</v>
      </c>
      <c r="S33" s="706">
        <f t="shared" si="9"/>
        <v>100</v>
      </c>
      <c r="T33" s="705" t="s">
        <v>14</v>
      </c>
      <c r="U33" s="706">
        <f t="shared" si="10"/>
        <v>100</v>
      </c>
      <c r="V33" s="705" t="s">
        <v>14</v>
      </c>
      <c r="W33" s="706">
        <f t="shared" si="11"/>
        <v>100</v>
      </c>
      <c r="X33" s="1350"/>
      <c r="Y33" s="3790"/>
      <c r="Z33" s="1351" t="str">
        <f t="shared" si="12"/>
        <v>是否直接入户</v>
      </c>
      <c r="AA33" s="1348">
        <f t="shared" si="3"/>
        <v>1</v>
      </c>
      <c r="AB33" s="1348">
        <f t="shared" si="4"/>
        <v>1</v>
      </c>
      <c r="AC33" s="1348">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90"/>
      <c r="Q34" s="1347">
        <f t="shared" si="8"/>
        <v>111</v>
      </c>
      <c r="R34" s="705" t="s">
        <v>14</v>
      </c>
      <c r="S34" s="706">
        <f t="shared" si="9"/>
        <v>100</v>
      </c>
      <c r="T34" s="705" t="s">
        <v>14</v>
      </c>
      <c r="U34" s="706">
        <f t="shared" si="10"/>
        <v>100</v>
      </c>
      <c r="V34" s="705" t="s">
        <v>14</v>
      </c>
      <c r="W34" s="706">
        <f t="shared" si="11"/>
        <v>100</v>
      </c>
      <c r="X34" s="1350"/>
      <c r="Y34" s="3790"/>
      <c r="Z34" s="1351">
        <f t="shared" si="12"/>
        <v>111</v>
      </c>
      <c r="AA34" s="1348">
        <f t="shared" si="3"/>
        <v>1</v>
      </c>
      <c r="AB34" s="1348">
        <f t="shared" si="4"/>
        <v>1</v>
      </c>
      <c r="AC34" s="1348">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90"/>
      <c r="Q35" s="707">
        <f t="shared" si="8"/>
        <v>111</v>
      </c>
      <c r="R35" s="708" t="s">
        <v>14</v>
      </c>
      <c r="S35" s="709">
        <f t="shared" si="9"/>
        <v>100</v>
      </c>
      <c r="T35" s="708" t="s">
        <v>14</v>
      </c>
      <c r="U35" s="709">
        <f t="shared" si="10"/>
        <v>100</v>
      </c>
      <c r="V35" s="708" t="s">
        <v>14</v>
      </c>
      <c r="W35" s="709">
        <f t="shared" si="11"/>
        <v>100</v>
      </c>
      <c r="X35" s="710"/>
      <c r="Y35" s="3790"/>
      <c r="Z35" s="711">
        <f t="shared" si="12"/>
        <v>111</v>
      </c>
      <c r="AA35" s="1348">
        <f t="shared" si="3"/>
        <v>1</v>
      </c>
      <c r="AB35" s="1348">
        <f t="shared" si="4"/>
        <v>1</v>
      </c>
      <c r="AC35" s="1348">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90"/>
      <c r="Q36" s="1347">
        <f t="shared" si="8"/>
        <v>111</v>
      </c>
      <c r="R36" s="705" t="s">
        <v>14</v>
      </c>
      <c r="S36" s="706">
        <f t="shared" si="9"/>
        <v>100</v>
      </c>
      <c r="T36" s="705" t="s">
        <v>14</v>
      </c>
      <c r="U36" s="706">
        <f t="shared" si="10"/>
        <v>100</v>
      </c>
      <c r="V36" s="705" t="s">
        <v>14</v>
      </c>
      <c r="W36" s="706">
        <f t="shared" si="11"/>
        <v>100</v>
      </c>
      <c r="X36" s="1350"/>
      <c r="Y36" s="3790"/>
      <c r="Z36" s="1351">
        <f t="shared" si="12"/>
        <v>111</v>
      </c>
      <c r="AA36" s="1348">
        <f t="shared" si="3"/>
        <v>1</v>
      </c>
      <c r="AB36" s="1348">
        <f t="shared" si="4"/>
        <v>1</v>
      </c>
      <c r="AC36" s="1348">
        <f t="shared" si="5"/>
        <v>1</v>
      </c>
    </row>
    <row r="37" spans="1:29" ht="15">
      <c r="A37" s="430" t="s">
        <v>1839</v>
      </c>
      <c r="B37" s="1968" t="s">
        <v>4091</v>
      </c>
      <c r="C37" s="1149" t="s">
        <v>0</v>
      </c>
      <c r="D37" s="1150"/>
      <c r="E37" s="1151">
        <v>128000</v>
      </c>
      <c r="F37" s="1152"/>
      <c r="G37" s="1153">
        <v>187500</v>
      </c>
      <c r="H37" s="1154"/>
      <c r="I37" s="1151">
        <v>120000</v>
      </c>
      <c r="J37" s="1154"/>
      <c r="K37" s="568"/>
      <c r="L37" s="2719"/>
      <c r="M37" s="2720"/>
      <c r="N37" s="2711"/>
      <c r="O37" s="2720"/>
      <c r="P37" s="3792" t="str">
        <f>A37</f>
        <v>成交单价</v>
      </c>
      <c r="Q37" s="3792"/>
      <c r="R37" s="3793">
        <f>E37</f>
        <v>128000</v>
      </c>
      <c r="S37" s="3793"/>
      <c r="T37" s="3793">
        <f>G37</f>
        <v>187500</v>
      </c>
      <c r="U37" s="3793"/>
      <c r="V37" s="3793">
        <f>I37</f>
        <v>120000</v>
      </c>
      <c r="W37" s="3793"/>
      <c r="X37" s="690"/>
      <c r="Y37" s="712"/>
      <c r="Z37" s="690"/>
      <c r="AA37" s="690"/>
      <c r="AB37" s="690"/>
      <c r="AC37" s="690"/>
    </row>
    <row r="38" spans="1:29" ht="15.75" thickBot="1">
      <c r="A38" s="437" t="s">
        <v>1840</v>
      </c>
      <c r="B38" s="438" t="str">
        <f>B37</f>
        <v>元/车位</v>
      </c>
      <c r="C38" s="1155">
        <f>R39</f>
        <v>149435</v>
      </c>
      <c r="D38" s="2312" t="s">
        <v>2129</v>
      </c>
      <c r="E38" s="1156">
        <f>R38</f>
        <v>136321</v>
      </c>
      <c r="F38" s="2313"/>
      <c r="G38" s="1155">
        <f>T38</f>
        <v>190085</v>
      </c>
      <c r="H38" s="2313"/>
      <c r="I38" s="1156">
        <f>V38</f>
        <v>121898</v>
      </c>
      <c r="J38" s="2313"/>
      <c r="K38" s="2315">
        <f>F38+H38+J38</f>
        <v>0</v>
      </c>
      <c r="L38" s="2719"/>
      <c r="M38" s="2720"/>
      <c r="N38" s="2720"/>
      <c r="O38" s="2720"/>
      <c r="P38" s="3792" t="str">
        <f>A38</f>
        <v>比较价值（元/平方米）</v>
      </c>
      <c r="Q38" s="3792"/>
      <c r="R38" s="3793">
        <f>IF(F1="售价",ROUND(PRODUCT(R37,AA7:AA36),0),ROUND(PRODUCT(R37,AA7:AA36),1))</f>
        <v>136321</v>
      </c>
      <c r="S38" s="3793"/>
      <c r="T38" s="3793">
        <f>IF(F1="售价",ROUND(PRODUCT(T37,AB7:AB36),0),ROUND(PRODUCT(T37,AB7:AB36),1))</f>
        <v>190085</v>
      </c>
      <c r="U38" s="3793"/>
      <c r="V38" s="3793">
        <f>IF(F1="售价",ROUND(PRODUCT(V37,AC7:AC36),0),ROUND(PRODUCT(V37,AC7:AC36),1))</f>
        <v>121898</v>
      </c>
      <c r="W38" s="3793"/>
      <c r="X38" s="690"/>
      <c r="Y38" s="690"/>
      <c r="Z38" s="690"/>
      <c r="AA38" s="690"/>
      <c r="AB38" s="690"/>
      <c r="AC38" s="690"/>
    </row>
    <row r="39" spans="1:29" ht="15.75" thickBot="1">
      <c r="A39" s="441" t="s">
        <v>1841</v>
      </c>
      <c r="B39" s="442"/>
      <c r="C39" s="1158">
        <f>R39</f>
        <v>149435</v>
      </c>
      <c r="D39" s="1158"/>
      <c r="E39" s="1158"/>
      <c r="F39" s="1158"/>
      <c r="G39" s="1158"/>
      <c r="H39" s="1158"/>
      <c r="I39" s="1158"/>
      <c r="J39" s="1158"/>
      <c r="K39" s="569"/>
      <c r="L39" s="2719"/>
      <c r="M39" s="2720"/>
      <c r="N39" s="2720"/>
      <c r="O39" s="2720"/>
      <c r="P39" s="3827" t="str">
        <f>A39</f>
        <v>估价对象XX用房的比较价值（楼面单价，元/平方米）</v>
      </c>
      <c r="Q39" s="3828"/>
      <c r="R39" s="3837">
        <f>IF(F1="售价",ROUND(IF(D38="简单平均",AVERAGE(R38:W38),R38*F38+T38*H38+V38*J38),0),ROUND(IF(D38="简单平均",AVERAGE(R38:V38),R38*F38+T38*H38+V38*J38),1))</f>
        <v>149435</v>
      </c>
      <c r="S39" s="3837"/>
      <c r="T39" s="3837"/>
      <c r="U39" s="3837"/>
      <c r="V39" s="3837"/>
      <c r="W39" s="3837"/>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f>IF(E37&lt;E38,E38/E37-1,E37/E38-1)</f>
        <v>6.5007812499999984E-2</v>
      </c>
      <c r="F42" s="449" t="str">
        <f>IF(OR(E42&gt;=0.3,E42&lt;=-0.3),"超过30%","")</f>
        <v/>
      </c>
      <c r="G42" s="448">
        <f>IF(G37&lt;G38,G38/G37-1,G37/G38-1)</f>
        <v>1.3786666666666614E-2</v>
      </c>
      <c r="H42" s="449" t="str">
        <f>IF(OR(G42&gt;=0.3,G42&lt;=-0.3),"超过30%","")</f>
        <v/>
      </c>
      <c r="I42" s="448">
        <f>IF(I37&lt;I38,I38/I37-1,I37/I38-1)</f>
        <v>1.581666666666659E-2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f>IF(E38&lt;G38,G38/E38-1,E38/G38-1)</f>
        <v>0.39439264676755603</v>
      </c>
      <c r="F43" s="449" t="str">
        <f>IF(OR(E43&gt;=0.2,E43&lt;=-0.2),"超过20%","")</f>
        <v>超过20%</v>
      </c>
      <c r="G43" s="448">
        <f>IF(G38&lt;I38,I38/G38-1,G38/I38-1)</f>
        <v>0.559377512346388</v>
      </c>
      <c r="H43" s="449" t="str">
        <f>IF(OR(G43&gt;=0.2,G43&lt;=-0.2),"超过20%","")</f>
        <v>超过20%</v>
      </c>
      <c r="I43" s="448">
        <f>IF(I38&lt;E38,E38/I38-1,I38/E38-1)</f>
        <v>0.11832023495053234</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f>IF(E37&lt;G37,G37/E37-1,E37/G37-1)</f>
        <v>0.46484375</v>
      </c>
      <c r="F44" s="449" t="str">
        <f>IF(OR(E44&gt;=0.3,E44&lt;=-0.3),"超过30%","")</f>
        <v>超过30%</v>
      </c>
      <c r="G44" s="448">
        <f>IF(G37&lt;I37,I37/G37-1,G37/I37-1)</f>
        <v>0.5625</v>
      </c>
      <c r="H44" s="449" t="str">
        <f>IF(OR(G44&gt;=0.3,G44&lt;=-0.3),"超过30%","")</f>
        <v>超过30%</v>
      </c>
      <c r="I44" s="448">
        <f>IF(I37&lt;E37,E37/I37-1,I37/E37-1)</f>
        <v>6.6666666666666652E-2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1845</v>
      </c>
      <c r="B47" s="923"/>
      <c r="C47" s="936"/>
      <c r="D47" s="936"/>
      <c r="E47" s="936"/>
      <c r="F47" s="1162"/>
      <c r="G47" s="1162"/>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79" t="str">
        <f>YEAR(C7)&amp;"-"&amp;MONTH(C7)</f>
        <v>2023-11</v>
      </c>
      <c r="D48" s="1180">
        <f>EDATE(C48,-1)</f>
        <v>45200</v>
      </c>
      <c r="E48" s="1180">
        <f t="shared" ref="E48:O48" si="13">EDATE(D48,-1)</f>
        <v>45170</v>
      </c>
      <c r="F48" s="1180">
        <f t="shared" si="13"/>
        <v>45139</v>
      </c>
      <c r="G48" s="1180">
        <f t="shared" si="13"/>
        <v>45108</v>
      </c>
      <c r="H48" s="1180">
        <f t="shared" si="13"/>
        <v>45078</v>
      </c>
      <c r="I48" s="1180">
        <f t="shared" si="13"/>
        <v>45047</v>
      </c>
      <c r="J48" s="1180">
        <f t="shared" si="13"/>
        <v>45017</v>
      </c>
      <c r="K48" s="1180">
        <f t="shared" si="13"/>
        <v>44986</v>
      </c>
      <c r="L48" s="1180">
        <f t="shared" si="13"/>
        <v>44958</v>
      </c>
      <c r="M48" s="1180">
        <f t="shared" si="13"/>
        <v>44927</v>
      </c>
      <c r="N48" s="1180">
        <f t="shared" si="13"/>
        <v>44896</v>
      </c>
      <c r="O48" s="1180">
        <f t="shared" si="13"/>
        <v>44866</v>
      </c>
      <c r="P48" s="2754"/>
      <c r="Q48" s="2736"/>
      <c r="R48" s="2736"/>
      <c r="S48" s="2736"/>
      <c r="T48" s="2736"/>
      <c r="U48" s="2736"/>
      <c r="V48" s="2736"/>
      <c r="W48" s="2736"/>
      <c r="X48" s="2736"/>
      <c r="Y48" s="2736"/>
      <c r="Z48" s="2736"/>
      <c r="AA48" s="2736"/>
      <c r="AB48" s="2736"/>
      <c r="AC48" s="2736"/>
    </row>
    <row r="49" spans="1:29" s="108" customFormat="1" ht="15">
      <c r="A49" s="458"/>
      <c r="B49" s="459"/>
      <c r="C49" s="1172">
        <v>100</v>
      </c>
      <c r="D49" s="461">
        <v>100</v>
      </c>
      <c r="E49" s="461">
        <v>100</v>
      </c>
      <c r="F49" s="461">
        <v>99.8</v>
      </c>
      <c r="G49" s="461">
        <v>99.8</v>
      </c>
      <c r="H49" s="461">
        <v>99.8</v>
      </c>
      <c r="I49" s="461">
        <v>99.6</v>
      </c>
      <c r="J49" s="461">
        <v>99.6</v>
      </c>
      <c r="K49" s="461">
        <v>99.6</v>
      </c>
      <c r="L49" s="461">
        <v>99.4</v>
      </c>
      <c r="M49" s="461">
        <v>99.4</v>
      </c>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3513" t="s">
        <v>4034</v>
      </c>
      <c r="D55" s="3513" t="s">
        <v>4035</v>
      </c>
      <c r="E55" s="3513" t="s">
        <v>4036</v>
      </c>
      <c r="F55" s="3513" t="s">
        <v>4037</v>
      </c>
      <c r="G55" s="3513" t="s">
        <v>4038</v>
      </c>
      <c r="H55" s="3513" t="s">
        <v>4039</v>
      </c>
      <c r="I55" s="3513" t="s">
        <v>4040</v>
      </c>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3514" t="s">
        <v>4041</v>
      </c>
      <c r="D56" s="3514" t="s">
        <v>4041</v>
      </c>
      <c r="E56" s="3514">
        <v>100</v>
      </c>
      <c r="F56" s="3514">
        <v>99</v>
      </c>
      <c r="G56" s="3514">
        <v>98</v>
      </c>
      <c r="H56" s="3514">
        <v>97</v>
      </c>
      <c r="I56" s="3514">
        <v>96</v>
      </c>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98</v>
      </c>
      <c r="E64" s="493">
        <f>D64-$K14</f>
        <v>96</v>
      </c>
      <c r="F64" s="493">
        <f>E64-$K14</f>
        <v>94</v>
      </c>
      <c r="G64" s="493">
        <f>F64-$K14</f>
        <v>92</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98</v>
      </c>
      <c r="E66" s="493">
        <f>D66-$K16</f>
        <v>96</v>
      </c>
      <c r="F66" s="493">
        <f>E66-$K16</f>
        <v>94</v>
      </c>
      <c r="G66" s="493">
        <f>F66-$K16</f>
        <v>92</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4"/>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3508" t="s">
        <v>4001</v>
      </c>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98</v>
      </c>
      <c r="E72" s="493">
        <f>D72-$K22</f>
        <v>96</v>
      </c>
      <c r="F72" s="493">
        <f>E72-$K22</f>
        <v>94</v>
      </c>
      <c r="G72" s="493">
        <f>F72-$K22</f>
        <v>92</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办公</v>
      </c>
      <c r="D79" s="3507" t="s">
        <v>4089</v>
      </c>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4">C80-$K26</f>
        <v>95</v>
      </c>
      <c r="E80" s="493">
        <f t="shared" si="14"/>
        <v>90</v>
      </c>
      <c r="F80" s="493">
        <f t="shared" si="14"/>
        <v>85</v>
      </c>
      <c r="G80" s="493">
        <f t="shared" si="14"/>
        <v>80</v>
      </c>
      <c r="H80" s="493">
        <f t="shared" si="14"/>
        <v>75</v>
      </c>
      <c r="I80" s="493">
        <f t="shared" si="14"/>
        <v>70</v>
      </c>
      <c r="J80" s="493">
        <f t="shared" si="14"/>
        <v>65</v>
      </c>
      <c r="K80" s="493">
        <f t="shared" si="14"/>
        <v>60</v>
      </c>
      <c r="L80" s="493">
        <f t="shared" si="14"/>
        <v>55</v>
      </c>
      <c r="M80" s="494">
        <f t="shared" si="14"/>
        <v>50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3508" t="s">
        <v>4018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5">C84-$K28</f>
        <v>99</v>
      </c>
      <c r="E84" s="493">
        <f t="shared" si="15"/>
        <v>98</v>
      </c>
      <c r="F84" s="493">
        <f t="shared" si="15"/>
        <v>97</v>
      </c>
      <c r="G84" s="493">
        <f t="shared" si="15"/>
        <v>96</v>
      </c>
      <c r="H84" s="493">
        <f t="shared" si="15"/>
        <v>95</v>
      </c>
      <c r="I84" s="493">
        <f t="shared" si="15"/>
        <v>94</v>
      </c>
      <c r="J84" s="493">
        <f t="shared" si="15"/>
        <v>93</v>
      </c>
      <c r="K84" s="493">
        <f t="shared" si="15"/>
        <v>92</v>
      </c>
      <c r="L84" s="493">
        <f t="shared" si="15"/>
        <v>91</v>
      </c>
      <c r="M84" s="494">
        <f t="shared" si="15"/>
        <v>90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101</v>
      </c>
      <c r="E87" s="493">
        <f t="shared" ref="E87:M87" si="16">D87+$K$29</f>
        <v>102</v>
      </c>
      <c r="F87" s="493">
        <f t="shared" si="16"/>
        <v>103</v>
      </c>
      <c r="G87" s="493">
        <f t="shared" si="16"/>
        <v>104</v>
      </c>
      <c r="H87" s="493">
        <f t="shared" si="16"/>
        <v>105</v>
      </c>
      <c r="I87" s="493">
        <f t="shared" si="16"/>
        <v>106</v>
      </c>
      <c r="J87" s="493">
        <f t="shared" si="16"/>
        <v>107</v>
      </c>
      <c r="K87" s="493">
        <f t="shared" si="16"/>
        <v>108</v>
      </c>
      <c r="L87" s="493">
        <f t="shared" si="16"/>
        <v>109</v>
      </c>
      <c r="M87" s="493">
        <f t="shared" si="16"/>
        <v>110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17">C89+$K30</f>
        <v>101</v>
      </c>
      <c r="E89" s="493">
        <f t="shared" si="17"/>
        <v>102</v>
      </c>
      <c r="F89" s="493">
        <f t="shared" si="17"/>
        <v>103</v>
      </c>
      <c r="G89" s="493">
        <f t="shared" si="17"/>
        <v>104</v>
      </c>
      <c r="H89" s="493">
        <f t="shared" si="17"/>
        <v>105</v>
      </c>
      <c r="I89" s="493">
        <f t="shared" si="17"/>
        <v>106</v>
      </c>
      <c r="J89" s="493">
        <f t="shared" si="17"/>
        <v>107</v>
      </c>
      <c r="K89" s="493">
        <f t="shared" si="17"/>
        <v>108</v>
      </c>
      <c r="L89" s="493">
        <f t="shared" si="17"/>
        <v>109</v>
      </c>
      <c r="M89" s="493">
        <f t="shared" si="17"/>
        <v>110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0(含)-40</v>
      </c>
      <c r="D90" s="527" t="str">
        <f t="shared" ref="D90:L90" si="18">D91&amp;"(含)"&amp;"-"&amp;E91</f>
        <v>40(含)-50</v>
      </c>
      <c r="E90" s="527" t="str">
        <f t="shared" si="18"/>
        <v>50(含)-60</v>
      </c>
      <c r="F90" s="527" t="str">
        <f t="shared" si="18"/>
        <v>60(含)-70</v>
      </c>
      <c r="G90" s="527" t="str">
        <f t="shared" si="18"/>
        <v>70(含)-80</v>
      </c>
      <c r="H90" s="527" t="str">
        <f t="shared" si="18"/>
        <v>80(含)-</v>
      </c>
      <c r="I90" s="527" t="str">
        <f t="shared" si="18"/>
        <v>(含)-</v>
      </c>
      <c r="J90" s="527" t="str">
        <f t="shared" si="18"/>
        <v>(含)-</v>
      </c>
      <c r="K90" s="527" t="str">
        <f t="shared" si="18"/>
        <v>(含)-</v>
      </c>
      <c r="L90" s="527" t="str">
        <f t="shared" si="18"/>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40</v>
      </c>
      <c r="E91" s="544">
        <v>50</v>
      </c>
      <c r="F91" s="544">
        <v>60</v>
      </c>
      <c r="G91" s="544">
        <v>70</v>
      </c>
      <c r="H91" s="544">
        <v>80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C92+5</f>
        <v>105</v>
      </c>
      <c r="E92" s="485">
        <f>D92+5</f>
        <v>110</v>
      </c>
      <c r="F92" s="485">
        <f>E92+5</f>
        <v>115</v>
      </c>
      <c r="G92" s="485">
        <f>F92+5</f>
        <v>120</v>
      </c>
      <c r="H92" s="485">
        <f>G92+5</f>
        <v>125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3508" t="s">
        <v>4088</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19">C94-$K32</f>
        <v>99</v>
      </c>
      <c r="E94" s="493">
        <f t="shared" si="19"/>
        <v>98</v>
      </c>
      <c r="F94" s="493">
        <f t="shared" si="19"/>
        <v>97</v>
      </c>
      <c r="G94" s="493">
        <f t="shared" si="19"/>
        <v>96</v>
      </c>
      <c r="H94" s="493">
        <f t="shared" si="19"/>
        <v>95</v>
      </c>
      <c r="I94" s="493">
        <f t="shared" si="19"/>
        <v>94</v>
      </c>
      <c r="J94" s="493">
        <f t="shared" si="19"/>
        <v>93</v>
      </c>
      <c r="K94" s="493">
        <f t="shared" si="19"/>
        <v>92</v>
      </c>
      <c r="L94" s="493">
        <f t="shared" si="19"/>
        <v>91</v>
      </c>
      <c r="M94" s="494">
        <f t="shared" si="19"/>
        <v>90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98</v>
      </c>
      <c r="E96" s="493">
        <f>D96-$K33</f>
        <v>96</v>
      </c>
      <c r="F96" s="493">
        <f>E96-$K33</f>
        <v>94</v>
      </c>
      <c r="G96" s="493">
        <f>F96-$K33</f>
        <v>92</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904</v>
      </c>
      <c r="B1" s="1486"/>
      <c r="C1" s="1486"/>
      <c r="D1" s="1486"/>
      <c r="E1" s="1486"/>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v>
      </c>
      <c r="B3" s="3552"/>
      <c r="C3" s="3552"/>
      <c r="D3" s="3552"/>
      <c r="E3" s="3552"/>
    </row>
    <row r="4" spans="1:5" ht="19.5" thickBot="1">
      <c r="A4" s="1488"/>
      <c r="B4" s="3550" t="s">
        <v>913</v>
      </c>
      <c r="C4" s="3550"/>
      <c r="D4" s="3550"/>
      <c r="E4" s="1488"/>
    </row>
    <row r="5" spans="1:5" ht="16.5" thickTop="1">
      <c r="A5" s="1486"/>
      <c r="B5" s="3548" t="s">
        <v>905</v>
      </c>
      <c r="C5" s="1489" t="s">
        <v>906</v>
      </c>
      <c r="D5" s="846">
        <f ca="1">'结果表-办公'!H101</f>
        <v>73</v>
      </c>
      <c r="E5" s="1486"/>
    </row>
    <row r="6" spans="1:5" ht="15.75">
      <c r="A6" s="1486"/>
      <c r="B6" s="3548"/>
      <c r="C6" s="1489" t="s">
        <v>907</v>
      </c>
      <c r="D6" s="846" t="str">
        <f ca="1">NUMBERSTRING(INT(D5*10000),2)&amp;"元整"</f>
        <v>柒拾叁万元整</v>
      </c>
      <c r="E6" s="1486"/>
    </row>
    <row r="7" spans="1:5" ht="15.75">
      <c r="A7" s="1486"/>
      <c r="B7" s="3553"/>
      <c r="C7" s="1490" t="s">
        <v>908</v>
      </c>
      <c r="D7" s="847">
        <f ca="1">'结果表-办公'!H102</f>
        <v>14190</v>
      </c>
      <c r="E7" s="1486"/>
    </row>
    <row r="8" spans="1:5" ht="15.75">
      <c r="A8" s="1486"/>
      <c r="B8" s="3554" t="str">
        <f>'结果表-办公'!E103</f>
        <v>2.估价师知悉的法定优先受偿款</v>
      </c>
      <c r="C8" s="1491" t="s">
        <v>909</v>
      </c>
      <c r="D8" s="847">
        <f>'结果表-办公'!H103</f>
        <v>0</v>
      </c>
      <c r="E8" s="1486"/>
    </row>
    <row r="9" spans="1:5" ht="15.75">
      <c r="A9" s="1486"/>
      <c r="B9" s="3556"/>
      <c r="C9" s="1489" t="s">
        <v>907</v>
      </c>
      <c r="D9" s="846" t="str">
        <f>NUMBERSTRING(INT(D8*10000),2)&amp;"元整"</f>
        <v>零元整</v>
      </c>
      <c r="E9" s="1486"/>
    </row>
    <row r="10" spans="1:5" ht="15">
      <c r="A10" s="1486"/>
      <c r="B10" s="1492" t="s">
        <v>912</v>
      </c>
      <c r="C10" s="1493" t="s">
        <v>910</v>
      </c>
      <c r="D10" s="848">
        <f>'结果表-办公'!H104</f>
        <v>0</v>
      </c>
      <c r="E10" s="1486"/>
    </row>
    <row r="11" spans="1:5" ht="15">
      <c r="A11" s="1486"/>
      <c r="B11" s="1492" t="s">
        <v>914</v>
      </c>
      <c r="C11" s="1493" t="s">
        <v>915</v>
      </c>
      <c r="D11" s="848">
        <f>'结果表-办公'!H105</f>
        <v>0</v>
      </c>
      <c r="E11" s="1486"/>
    </row>
    <row r="12" spans="1:5" ht="15">
      <c r="A12" s="1486"/>
      <c r="B12" s="1492" t="s">
        <v>916</v>
      </c>
      <c r="C12" s="1493" t="s">
        <v>915</v>
      </c>
      <c r="D12" s="848">
        <f>'结果表-办公'!H106</f>
        <v>0</v>
      </c>
      <c r="E12" s="1486"/>
    </row>
    <row r="13" spans="1:5" ht="15.75">
      <c r="A13" s="1486"/>
      <c r="B13" s="3547" t="str">
        <f>'结果表-办公'!E107</f>
        <v>3.房地产抵押价值</v>
      </c>
      <c r="C13" s="1494" t="s">
        <v>906</v>
      </c>
      <c r="D13" s="849">
        <f ca="1">'结果表-办公'!H107</f>
        <v>73</v>
      </c>
      <c r="E13" s="1486"/>
    </row>
    <row r="14" spans="1:5" ht="15.75">
      <c r="A14" s="1486"/>
      <c r="B14" s="3548"/>
      <c r="C14" s="1489" t="s">
        <v>907</v>
      </c>
      <c r="D14" s="846" t="str">
        <f ca="1">NUMBERSTRING(INT(D13*10000),2)&amp;"元整"</f>
        <v>柒拾叁万元整</v>
      </c>
      <c r="E14" s="1486"/>
    </row>
    <row r="15" spans="1:5" ht="15">
      <c r="A15" s="1486"/>
      <c r="B15" s="3553"/>
      <c r="C15" s="1490" t="s">
        <v>917</v>
      </c>
      <c r="D15" s="855">
        <f ca="1">'结果表-办公'!H108</f>
        <v>14190</v>
      </c>
      <c r="E15" s="1486"/>
    </row>
    <row r="16" spans="1:5" ht="15">
      <c r="A16" s="1486"/>
      <c r="B16" s="3554" t="str">
        <f>'结果表-办公'!E109</f>
        <v>——</v>
      </c>
      <c r="C16" s="1494" t="s">
        <v>918</v>
      </c>
      <c r="D16" s="1495" t="str">
        <f>'结果表-办公'!H109</f>
        <v>——</v>
      </c>
      <c r="E16" s="1486"/>
    </row>
    <row r="17" spans="1:5" ht="15.75">
      <c r="A17" s="1486"/>
      <c r="B17" s="3555"/>
      <c r="C17" s="1489" t="s">
        <v>919</v>
      </c>
      <c r="D17" s="846" t="e">
        <f>NUMBERSTRING(INT(D16*10000),2)&amp;"元整"</f>
        <v>#VALUE!</v>
      </c>
      <c r="E17" s="1486"/>
    </row>
    <row r="18" spans="1:5" ht="15">
      <c r="A18" s="1486"/>
      <c r="B18" s="3556"/>
      <c r="C18" s="1490" t="s">
        <v>908</v>
      </c>
      <c r="D18" s="855" t="str">
        <f>'结果表-办公'!H110</f>
        <v>——</v>
      </c>
      <c r="E18" s="1486"/>
    </row>
    <row r="19" spans="1:5" ht="15.75">
      <c r="A19" s="1486"/>
      <c r="B19" s="3547" t="str">
        <f>'结果表-办公'!E111</f>
        <v>——</v>
      </c>
      <c r="C19" s="1494" t="s">
        <v>906</v>
      </c>
      <c r="D19" s="847" t="str">
        <f>'结果表-办公'!H111</f>
        <v>——</v>
      </c>
      <c r="E19" s="1486"/>
    </row>
    <row r="20" spans="1:5" ht="15.75">
      <c r="A20" s="1486"/>
      <c r="B20" s="3548"/>
      <c r="C20" s="1489" t="s">
        <v>919</v>
      </c>
      <c r="D20" s="846" t="e">
        <f>NUMBERSTRING(INT(D19*10000),2)&amp;"元整"</f>
        <v>#VALUE!</v>
      </c>
      <c r="E20" s="1486"/>
    </row>
    <row r="21" spans="1:5" ht="15.75" thickBot="1">
      <c r="A21" s="1486"/>
      <c r="B21" s="3549"/>
      <c r="C21" s="1496" t="s">
        <v>917</v>
      </c>
      <c r="D21" s="856" t="str">
        <f>'结果表-办公'!H112</f>
        <v>——</v>
      </c>
      <c r="E21" s="1486"/>
    </row>
    <row r="22" spans="1:5" ht="15" thickTop="1">
      <c r="A22" s="1486"/>
      <c r="B22" s="1497" t="s">
        <v>920</v>
      </c>
      <c r="C22" s="1486"/>
      <c r="D22" s="1486"/>
      <c r="E22" s="1486"/>
    </row>
    <row r="23" spans="1:5">
      <c r="A23" s="1486"/>
      <c r="B23" s="1486"/>
      <c r="C23" s="1486"/>
      <c r="D23" s="1486"/>
      <c r="E23" s="1486"/>
    </row>
    <row r="24" spans="1:5" ht="18.75">
      <c r="A24" s="1498"/>
      <c r="B24" s="1499" t="s">
        <v>911</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9" zoomScale="70" zoomScaleNormal="70" zoomScaleSheetLayoutView="7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3997</v>
      </c>
      <c r="D1" s="1357" t="s">
        <v>43</v>
      </c>
      <c r="E1" s="1358" t="s">
        <v>674</v>
      </c>
      <c r="F1" s="1057">
        <f ca="1">J53</f>
        <v>26.46</v>
      </c>
      <c r="G1" s="1373">
        <f>MATCH(C1,'数据-取费表'!A6:A16,0)+5</f>
        <v>10</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8.9649999999999999</v>
      </c>
      <c r="C2" s="1382" t="s">
        <v>801</v>
      </c>
      <c r="D2" s="1466">
        <f ca="1">C40+J29+L46</f>
        <v>89650</v>
      </c>
      <c r="E2" s="1383" t="s">
        <v>876</v>
      </c>
      <c r="F2" s="1384"/>
      <c r="G2" s="2701"/>
      <c r="H2" s="2690"/>
      <c r="I2" s="2690"/>
      <c r="J2" s="2690"/>
      <c r="K2" s="2691"/>
      <c r="L2" s="2690"/>
      <c r="M2" s="2690"/>
    </row>
    <row r="3" spans="1:37" ht="18" customHeight="1" thickBot="1">
      <c r="A3" s="1385" t="s">
        <v>802</v>
      </c>
      <c r="B3" s="1386">
        <f ca="1">IF(ISERROR(D2/F43),0,ROUND(D2/F43,0))</f>
        <v>1935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7560</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7560</v>
      </c>
      <c r="D6" s="155" t="s">
        <v>2097</v>
      </c>
      <c r="E6" s="302" t="s">
        <v>692</v>
      </c>
      <c r="F6" s="303">
        <f ca="1">INDIRECT("'数据-取费表'!u"&amp;$G$1)</f>
        <v>700</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3452" t="s">
        <v>693</v>
      </c>
      <c r="F7" s="303">
        <f ca="1">IF(INDIRECT("'数据-取费表'!ah"&amp;$G$1)="",INDIRECT("'数据-取费表'!k"&amp;$G$1),INDIRECT("'数据-取费表'!ah"&amp;$G$1))</f>
        <v>1</v>
      </c>
      <c r="G7" s="1379"/>
      <c r="H7" s="304"/>
      <c r="I7" s="3645"/>
      <c r="J7" s="306"/>
      <c r="K7" s="307"/>
      <c r="L7" s="302" t="s">
        <v>693</v>
      </c>
      <c r="M7" s="303">
        <f ca="1">F7</f>
        <v>1</v>
      </c>
    </row>
    <row r="8" spans="1:37" ht="18" customHeight="1">
      <c r="A8" s="304"/>
      <c r="B8" s="3645"/>
      <c r="C8" s="306"/>
      <c r="D8" s="307"/>
      <c r="E8" s="302" t="s">
        <v>694</v>
      </c>
      <c r="F8" s="303">
        <f ca="1">INDIRECT("'数据-取费表'!ai"&amp;$G$1)</f>
        <v>12</v>
      </c>
      <c r="G8" s="1379"/>
      <c r="H8" s="304"/>
      <c r="I8" s="3645"/>
      <c r="J8" s="306"/>
      <c r="K8" s="307"/>
      <c r="L8" s="302" t="s">
        <v>694</v>
      </c>
      <c r="M8" s="303">
        <f ca="1">INDIRECT("'数据-取费表'!ai"&amp;$G$1)</f>
        <v>12</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2107</v>
      </c>
      <c r="E10" s="313" t="s">
        <v>697</v>
      </c>
      <c r="F10" s="1111" t="s">
        <v>4015</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195611</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162120</v>
      </c>
      <c r="D14" s="3462" t="s">
        <v>704</v>
      </c>
      <c r="E14" s="3461"/>
      <c r="F14" s="319"/>
      <c r="G14" s="1379"/>
      <c r="H14" s="978" t="s">
        <v>398</v>
      </c>
      <c r="I14" s="302" t="s">
        <v>705</v>
      </c>
      <c r="J14" s="21">
        <f ca="1">C29</f>
        <v>217345</v>
      </c>
      <c r="K14" s="3450"/>
      <c r="L14" s="803"/>
      <c r="M14" s="804"/>
    </row>
    <row r="15" spans="1:37" s="1392" customFormat="1" ht="18" customHeight="1" thickBot="1">
      <c r="A15" s="978" t="s">
        <v>399</v>
      </c>
      <c r="B15" s="302" t="s">
        <v>706</v>
      </c>
      <c r="C15" s="21">
        <f ca="1">ROUND(C14*F15,0)</f>
        <v>8106</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1087</v>
      </c>
      <c r="K16" s="1082" t="s">
        <v>711</v>
      </c>
      <c r="L16" s="3467"/>
      <c r="M16" s="1067"/>
    </row>
    <row r="17" spans="1:37" s="1392" customFormat="1" ht="18" customHeight="1">
      <c r="A17" s="978" t="s">
        <v>677</v>
      </c>
      <c r="B17" s="302" t="s">
        <v>712</v>
      </c>
      <c r="C17" s="21">
        <f ca="1">ROUND(F17*(F43+INDIRECT("'数据-取费表'!S"&amp;$G$1)),0)</f>
        <v>9264</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2432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181922</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3638</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1087</v>
      </c>
      <c r="K22" s="3465" t="s">
        <v>735</v>
      </c>
      <c r="L22" s="302" t="s">
        <v>708</v>
      </c>
      <c r="M22" s="328">
        <f ca="1">INDIRECT("'数据-取费表'!Ak"&amp;$G$1)</f>
        <v>5.0000000000000001E-3</v>
      </c>
    </row>
    <row r="23" spans="1:37" s="1392" customFormat="1" ht="18" customHeight="1">
      <c r="A23" s="978" t="s">
        <v>397</v>
      </c>
      <c r="B23" s="302" t="s">
        <v>736</v>
      </c>
      <c r="C23" s="21">
        <f ca="1">IF('数据-取费表'!B22&lt;=1,ROUND(C19*F24*F23/2,0)+ROUND(C20*F24*F23/2,0),ROUND(C19*(POWER((1+F24),F23/2)-1),0)+ROUND(C20*(POWER((1+F24),F23/2)-1),0))</f>
        <v>6402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5.0000000000000001E-3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-1087</v>
      </c>
      <c r="K25" s="1090" t="s">
        <v>749</v>
      </c>
      <c r="L25" s="1091"/>
      <c r="M25" s="1092"/>
    </row>
    <row r="26" spans="1:37" ht="18" customHeight="1">
      <c r="A26" s="978" t="s">
        <v>397</v>
      </c>
      <c r="B26" s="302" t="s">
        <v>750</v>
      </c>
      <c r="C26" s="21">
        <f ca="1">ROUND((C19+C20)*F26,0)</f>
        <v>9278</v>
      </c>
      <c r="D26" s="2423" t="s">
        <v>751</v>
      </c>
      <c r="E26" s="313" t="s">
        <v>752</v>
      </c>
      <c r="F26" s="312">
        <f ca="1">INDIRECT("'数据-取费表'!q"&amp;$G$1)</f>
        <v>0.05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217345</v>
      </c>
      <c r="D29" s="1087"/>
      <c r="E29" s="1085"/>
      <c r="F29" s="1088"/>
      <c r="G29" s="1391"/>
      <c r="H29" s="334" t="s">
        <v>396</v>
      </c>
      <c r="I29" s="335" t="s">
        <v>764</v>
      </c>
      <c r="J29" s="336">
        <f ca="1">ROUND(J26/(1+F40)^F41,0)</f>
        <v>0</v>
      </c>
      <c r="K29" s="337" t="s">
        <v>765</v>
      </c>
      <c r="L29" s="338"/>
      <c r="M29" s="339">
        <f ca="1">INDIRECT("'数据-取费表'!k"&amp;$G$1)</f>
        <v>46.32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3363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1260</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396</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864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1087</v>
      </c>
      <c r="D36" s="3465" t="s">
        <v>767</v>
      </c>
      <c r="E36" s="302" t="s">
        <v>708</v>
      </c>
      <c r="F36" s="328">
        <f ca="1">INDIRECT("'数据-取费表'!Ak"&amp;$G$1)</f>
        <v>5.0000000000000001E-3</v>
      </c>
      <c r="G36" s="1379"/>
      <c r="H36" s="2695"/>
      <c r="I36" s="1393"/>
      <c r="J36" s="1394"/>
      <c r="K36" s="2539"/>
      <c r="L36" s="2695"/>
      <c r="M36" s="2695"/>
    </row>
    <row r="37" spans="1:18" ht="18" customHeight="1">
      <c r="A37" s="978" t="s">
        <v>437</v>
      </c>
      <c r="B37" s="302" t="s">
        <v>738</v>
      </c>
      <c r="C37" s="21">
        <f ca="1">ROUND(C13*F37,0)</f>
        <v>978</v>
      </c>
      <c r="D37" s="3465" t="s">
        <v>739</v>
      </c>
      <c r="E37" s="302" t="s">
        <v>740</v>
      </c>
      <c r="F37" s="330">
        <f ca="1">INDIRECT("'数据-取费表'!Al"&amp;$G$1)</f>
        <v>5.0000000000000001E-3</v>
      </c>
      <c r="G37" s="1379"/>
      <c r="H37" s="2695"/>
      <c r="I37" s="1393"/>
      <c r="J37" s="1394"/>
      <c r="K37" s="2539"/>
      <c r="L37" s="2695"/>
      <c r="M37" s="2695"/>
    </row>
    <row r="38" spans="1:18" ht="18" customHeight="1" thickBot="1">
      <c r="A38" s="1084" t="s">
        <v>680</v>
      </c>
      <c r="B38" s="1085" t="s">
        <v>724</v>
      </c>
      <c r="C38" s="1086">
        <f ca="1">ROUND(C5*F38,0)</f>
        <v>38</v>
      </c>
      <c r="D38" s="1087" t="s">
        <v>744</v>
      </c>
      <c r="E38" s="1085" t="s">
        <v>740</v>
      </c>
      <c r="F38" s="1081">
        <f ca="1">INDIRECT("'数据-取费表'!Am"&amp;$G$1)</f>
        <v>5.0000000000000001E-3</v>
      </c>
      <c r="G38" s="1379"/>
      <c r="H38" s="2695"/>
      <c r="I38" s="1393"/>
      <c r="J38" s="1394"/>
      <c r="K38" s="2699"/>
      <c r="L38" s="2695"/>
      <c r="M38" s="2695"/>
    </row>
    <row r="39" spans="1:18" ht="24.6" customHeight="1" thickTop="1">
      <c r="A39" s="1074" t="s">
        <v>394</v>
      </c>
      <c r="B39" s="1089" t="s">
        <v>768</v>
      </c>
      <c r="C39" s="310">
        <f ca="1">C5-C30</f>
        <v>4197</v>
      </c>
      <c r="D39" s="1090" t="s">
        <v>769</v>
      </c>
      <c r="E39" s="1091"/>
      <c r="F39" s="1092"/>
      <c r="G39" s="1379"/>
      <c r="H39" s="2695"/>
      <c r="I39" s="1393"/>
      <c r="J39" s="1394"/>
      <c r="K39" s="2699"/>
      <c r="L39" s="2695"/>
      <c r="M39" s="2695"/>
    </row>
    <row r="40" spans="1:18" ht="18" customHeight="1">
      <c r="A40" s="299" t="s">
        <v>395</v>
      </c>
      <c r="B40" s="300" t="s">
        <v>770</v>
      </c>
      <c r="C40" s="301">
        <f ca="1">ROUND(C39*(1-((1+F42)/(1+F40))^F41)/(F40-F42),0)</f>
        <v>74931</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0.02</v>
      </c>
      <c r="G42" s="1379"/>
      <c r="H42" s="1186"/>
      <c r="I42" s="1393"/>
      <c r="J42" s="1394"/>
      <c r="K42" s="2539"/>
      <c r="L42" s="1186"/>
      <c r="M42" s="1186"/>
    </row>
    <row r="43" spans="1:18" ht="18" customHeight="1" thickBot="1">
      <c r="A43" s="334" t="s">
        <v>396</v>
      </c>
      <c r="B43" s="335" t="s">
        <v>772</v>
      </c>
      <c r="C43" s="336">
        <f ca="1">ROUND(C40/F43,0)</f>
        <v>1618</v>
      </c>
      <c r="D43" s="337" t="s">
        <v>773</v>
      </c>
      <c r="E43" s="338" t="s">
        <v>774</v>
      </c>
      <c r="F43" s="339">
        <f ca="1">INDIRECT("'数据-取费表'!k"&amp;$G$1)</f>
        <v>46.32</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-10.487399999999999</v>
      </c>
      <c r="D45" s="3426" t="s">
        <v>3348</v>
      </c>
      <c r="E45" s="1395"/>
      <c r="F45" s="1395"/>
      <c r="O45" s="1398" t="s">
        <v>804</v>
      </c>
      <c r="P45" s="1456"/>
      <c r="Q45" s="1456"/>
      <c r="R45" s="1456"/>
    </row>
    <row r="46" spans="1:18" s="1379" customFormat="1" ht="13.5" thickBot="1">
      <c r="A46" s="1399" t="s">
        <v>805</v>
      </c>
      <c r="C46" s="1400">
        <f ca="1">ROUND(C45,0)</f>
        <v>-10</v>
      </c>
      <c r="D46" s="1401" t="str">
        <f>C2</f>
        <v>万元</v>
      </c>
      <c r="I46" s="1402" t="s">
        <v>806</v>
      </c>
      <c r="J46" s="1403"/>
      <c r="K46" s="1404"/>
      <c r="L46" s="1405">
        <f ca="1">IF(M47="住宅",0,IF(L48&gt;J51,L60,J60))</f>
        <v>14719</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74931</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14719</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217345</v>
      </c>
      <c r="R49" s="1415" t="s">
        <v>814</v>
      </c>
    </row>
    <row r="50" spans="1:18" s="1379" customFormat="1" ht="13.5" thickBot="1">
      <c r="A50" s="972"/>
      <c r="B50" s="975"/>
      <c r="C50" s="976"/>
      <c r="D50" s="949"/>
      <c r="E50" s="1051" t="s">
        <v>693</v>
      </c>
      <c r="F50" s="1052">
        <f ca="1">F7</f>
        <v>1</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12</v>
      </c>
      <c r="I51" s="1427" t="s">
        <v>825</v>
      </c>
      <c r="J51" s="1428">
        <f>IF(J49="",J50,J49+J50-YEAR('数据-取费表'!B2))</f>
        <v>54</v>
      </c>
      <c r="K51" s="1429" t="s">
        <v>826</v>
      </c>
      <c r="L51" s="1430">
        <f ca="1">ROUND(-PV(INDIRECT("'数据-取费表'!h"&amp;$G$1),J51,(C39-C13*C76),0),0)</f>
        <v>-191427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2" t="s">
        <v>833</v>
      </c>
      <c r="L53" s="3643"/>
      <c r="O53" s="1413" t="s">
        <v>409</v>
      </c>
      <c r="P53" s="1414" t="s">
        <v>834</v>
      </c>
      <c r="Q53" s="1415">
        <f ca="1">Q47+Q48</f>
        <v>89650</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195611</v>
      </c>
      <c r="D56" s="1442"/>
      <c r="E56" s="1443"/>
      <c r="F56" s="1435"/>
      <c r="I56" s="1444" t="s">
        <v>838</v>
      </c>
      <c r="J56" s="1445" t="s">
        <v>4010</v>
      </c>
      <c r="K56" s="1416" t="s">
        <v>839</v>
      </c>
      <c r="L56" s="1419" t="str">
        <f ca="1">IF(L48&lt;J51,"——",L48-J51)</f>
        <v>——</v>
      </c>
      <c r="O56" s="1413" t="s">
        <v>403</v>
      </c>
      <c r="P56" s="1414" t="s">
        <v>813</v>
      </c>
      <c r="Q56" s="1415">
        <f ca="1">C40+J29</f>
        <v>74931</v>
      </c>
      <c r="R56" s="1415" t="s">
        <v>814</v>
      </c>
    </row>
    <row r="57" spans="1:18" s="1379" customFormat="1" ht="24.75" thickBot="1">
      <c r="A57" s="1446"/>
      <c r="B57" s="946" t="s">
        <v>763</v>
      </c>
      <c r="C57" s="238">
        <f ca="1">C29</f>
        <v>217345</v>
      </c>
      <c r="D57" s="1447"/>
      <c r="E57" s="1448"/>
      <c r="F57" s="1449"/>
      <c r="I57" s="1450" t="s">
        <v>840</v>
      </c>
      <c r="J57" s="1451">
        <f ca="1">IF(OR(M47="住宅",J51&lt;L48,J56="是"),"——",J51-L48)</f>
        <v>27.54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2065</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99761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14719</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74931</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1087</v>
      </c>
      <c r="D64" s="960" t="s">
        <v>787</v>
      </c>
      <c r="E64" s="946" t="s">
        <v>779</v>
      </c>
      <c r="F64" s="328">
        <f t="shared" ca="1" si="0"/>
        <v>5.0000000000000001E-3</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978</v>
      </c>
      <c r="D65" s="960" t="s">
        <v>739</v>
      </c>
      <c r="E65" s="946" t="s">
        <v>740</v>
      </c>
      <c r="F65" s="330">
        <f t="shared" ca="1" si="0"/>
        <v>5.0000000000000001E-3</v>
      </c>
      <c r="I65" s="1457" t="s">
        <v>863</v>
      </c>
      <c r="J65" s="1458">
        <v>40</v>
      </c>
      <c r="K65" s="1458">
        <v>30</v>
      </c>
      <c r="L65" s="1458">
        <v>50</v>
      </c>
      <c r="M65" s="1460">
        <v>0.02</v>
      </c>
      <c r="O65" s="1413" t="s">
        <v>403</v>
      </c>
      <c r="P65" s="1414" t="s">
        <v>864</v>
      </c>
      <c r="Q65" s="1415">
        <f ca="1">C40+J29</f>
        <v>74931</v>
      </c>
      <c r="R65" s="1415" t="s">
        <v>814</v>
      </c>
    </row>
    <row r="66" spans="1:18" s="1379" customFormat="1" ht="16.5" thickBot="1">
      <c r="A66" s="978" t="s">
        <v>789</v>
      </c>
      <c r="B66" s="946" t="s">
        <v>724</v>
      </c>
      <c r="C66" s="21">
        <f ca="1">ROUND(C48*F66,0)</f>
        <v>0</v>
      </c>
      <c r="D66" s="960" t="s">
        <v>790</v>
      </c>
      <c r="E66" s="946" t="s">
        <v>708</v>
      </c>
      <c r="F66" s="312">
        <f t="shared" ca="1" si="0"/>
        <v>5.0000000000000001E-3</v>
      </c>
      <c r="O66" s="1413" t="s">
        <v>404</v>
      </c>
      <c r="P66" s="1414" t="s">
        <v>842</v>
      </c>
      <c r="Q66" s="1415">
        <f ca="1">L60</f>
        <v>0</v>
      </c>
      <c r="R66" s="1415" t="s">
        <v>865</v>
      </c>
    </row>
    <row r="67" spans="1:18" s="1379" customFormat="1" ht="16.5" thickBot="1">
      <c r="A67" s="953" t="s">
        <v>394</v>
      </c>
      <c r="B67" s="963" t="s">
        <v>748</v>
      </c>
      <c r="C67" s="316">
        <f ca="1">C48-C58</f>
        <v>-2065</v>
      </c>
      <c r="D67" s="959" t="s">
        <v>749</v>
      </c>
      <c r="E67" s="964"/>
      <c r="F67" s="965"/>
      <c r="O67" s="1423" t="s">
        <v>405</v>
      </c>
      <c r="P67" s="1414" t="s">
        <v>846</v>
      </c>
      <c r="Q67" s="1461">
        <f ca="1">L51</f>
        <v>-191427</v>
      </c>
      <c r="R67" s="1415" t="s">
        <v>866</v>
      </c>
    </row>
    <row r="68" spans="1:18" s="1379" customFormat="1" ht="16.5" thickBot="1">
      <c r="A68" s="943" t="s">
        <v>395</v>
      </c>
      <c r="B68" s="944" t="s">
        <v>770</v>
      </c>
      <c r="C68" s="301">
        <f ca="1">ROUND(C67*(1-((1+F70)/(1+F68))^F69)/(F68-F70),0)</f>
        <v>-29943</v>
      </c>
      <c r="D68" s="961" t="s">
        <v>754</v>
      </c>
      <c r="E68" s="946" t="s">
        <v>755</v>
      </c>
      <c r="F68" s="312">
        <f ca="1">F40</f>
        <v>0.05</v>
      </c>
      <c r="O68" s="1423" t="s">
        <v>406</v>
      </c>
      <c r="P68" s="1462" t="s">
        <v>867</v>
      </c>
      <c r="Q68" s="1415">
        <f ca="1">ROUND(Q69-Q70*Q71,0)</f>
        <v>-9496</v>
      </c>
      <c r="R68" s="1415" t="s">
        <v>414</v>
      </c>
    </row>
    <row r="69" spans="1:18" s="1379" customFormat="1" ht="13.5" thickBot="1">
      <c r="A69" s="947"/>
      <c r="B69" s="948"/>
      <c r="C69" s="306"/>
      <c r="D69" s="966" t="s">
        <v>758</v>
      </c>
      <c r="E69" s="946" t="s">
        <v>759</v>
      </c>
      <c r="F69" s="333">
        <f ca="1">F41</f>
        <v>26.46</v>
      </c>
      <c r="O69" s="1423" t="s">
        <v>411</v>
      </c>
      <c r="P69" s="1462" t="s">
        <v>868</v>
      </c>
      <c r="Q69" s="1415">
        <f ca="1">C39</f>
        <v>4197</v>
      </c>
      <c r="R69" s="1415" t="s">
        <v>814</v>
      </c>
    </row>
    <row r="70" spans="1:18" s="1379" customFormat="1" ht="13.5" thickBot="1">
      <c r="A70" s="950"/>
      <c r="B70" s="951"/>
      <c r="C70" s="310"/>
      <c r="D70" s="962"/>
      <c r="E70" s="946" t="s">
        <v>762</v>
      </c>
      <c r="F70" s="1049"/>
      <c r="O70" s="1423" t="s">
        <v>412</v>
      </c>
      <c r="P70" s="1462" t="s">
        <v>869</v>
      </c>
      <c r="Q70" s="1415">
        <f ca="1">C13</f>
        <v>195611</v>
      </c>
      <c r="R70" s="1415" t="s">
        <v>814</v>
      </c>
    </row>
    <row r="71" spans="1:18" s="1379" customFormat="1" ht="13.5" thickBot="1">
      <c r="A71" s="967" t="s">
        <v>396</v>
      </c>
      <c r="B71" s="968" t="s">
        <v>772</v>
      </c>
      <c r="C71" s="336">
        <f ca="1">ROUND(C68/F71,0)</f>
        <v>-646</v>
      </c>
      <c r="D71" s="969" t="s">
        <v>773</v>
      </c>
      <c r="E71" s="970" t="s">
        <v>774</v>
      </c>
      <c r="F71" s="339">
        <f ca="1">F43</f>
        <v>46.32</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13693</v>
      </c>
      <c r="D75" s="1379"/>
      <c r="E75" s="1379"/>
      <c r="F75" s="1379"/>
      <c r="K75" s="1397"/>
      <c r="L75" s="1379"/>
      <c r="O75" s="1413" t="s">
        <v>409</v>
      </c>
      <c r="P75" s="1414" t="s">
        <v>834</v>
      </c>
      <c r="Q75" s="1415">
        <f ca="1">Q65+Q66</f>
        <v>74931</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-2.2629999999999999</v>
      </c>
    </row>
    <row r="80" spans="1:18">
      <c r="B80" s="340" t="s">
        <v>796</v>
      </c>
      <c r="C80" s="274">
        <f ca="1">ROUND(C75/C39,3)</f>
        <v>3.2629999999999999</v>
      </c>
    </row>
    <row r="81" spans="2:3">
      <c r="B81" s="270" t="s">
        <v>797</v>
      </c>
      <c r="C81" s="238"/>
    </row>
    <row r="82" spans="2:3">
      <c r="B82" s="273" t="s">
        <v>798</v>
      </c>
      <c r="C82" s="275">
        <f ca="1">1-C83</f>
        <v>-1.6110000000000002</v>
      </c>
    </row>
    <row r="83" spans="2:3">
      <c r="B83" s="273" t="s">
        <v>799</v>
      </c>
      <c r="C83" s="274">
        <f ca="1">ROUND(C13/C40,3)</f>
        <v>2.6110000000000002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3" priority="4">
      <formula>$L$48&gt;$J$51</formula>
    </cfRule>
  </conditionalFormatting>
  <conditionalFormatting sqref="I55 I60">
    <cfRule type="expression" dxfId="52"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topLeftCell="I1" zoomScale="90" zoomScaleNormal="90" workbookViewId="0">
      <pane ySplit="24" topLeftCell="A25" activePane="bottomLeft" state="frozen"/>
      <selection activeCell="C50" sqref="C50"/>
      <selection pane="bottomLeft" activeCell="T24" sqref="T24:T19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1984</v>
      </c>
    </row>
    <row r="2" spans="1:45" s="655" customFormat="1" ht="25.5">
      <c r="A2" s="980"/>
      <c r="B2" s="651" t="s">
        <v>1085</v>
      </c>
      <c r="C2" s="652" t="str">
        <f t="shared" ref="C2:R2" si="0">C3&amp;"(含)"&amp;"-"&amp;D3</f>
        <v>0(含)-40</v>
      </c>
      <c r="D2" s="653" t="str">
        <f t="shared" si="0"/>
        <v>40(含)-50</v>
      </c>
      <c r="E2" s="653" t="str">
        <f t="shared" si="0"/>
        <v>50(含)-80</v>
      </c>
      <c r="F2" s="653" t="str">
        <f t="shared" si="0"/>
        <v>80(含)-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982"/>
      <c r="B3" s="656"/>
      <c r="C3" s="544">
        <v>0</v>
      </c>
      <c r="D3" s="544">
        <v>40</v>
      </c>
      <c r="E3" s="544">
        <v>50</v>
      </c>
      <c r="F3" s="544">
        <v>80</v>
      </c>
      <c r="G3" s="544"/>
      <c r="H3" s="544"/>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983"/>
      <c r="B4" s="984"/>
      <c r="C4" s="509">
        <v>100</v>
      </c>
      <c r="D4" s="485">
        <f>C4+5</f>
        <v>105</v>
      </c>
      <c r="E4" s="485">
        <v>135</v>
      </c>
      <c r="F4" s="485"/>
      <c r="G4" s="485"/>
      <c r="H4" s="4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6.25" thickTop="1">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4085</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4086</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2302.5650000000078</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2812</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8188.9899999999789</v>
      </c>
      <c r="C22" s="3830" t="s">
        <v>27</v>
      </c>
      <c r="D22" s="3831"/>
      <c r="E22" s="3831"/>
      <c r="F22" s="3831"/>
      <c r="G22" s="3831"/>
      <c r="H22" s="3831"/>
      <c r="I22" s="3831"/>
      <c r="J22" s="3831"/>
      <c r="K22" s="3831"/>
      <c r="L22" s="3831"/>
      <c r="M22" s="3831"/>
      <c r="N22" s="3831"/>
      <c r="O22" s="3831"/>
      <c r="P22" s="3831"/>
      <c r="Q22" s="3832"/>
      <c r="R22" s="663">
        <f ca="1">ROUND(S22*10000/B22,0)</f>
        <v>2812</v>
      </c>
      <c r="S22" s="21">
        <f ca="1">SUM(S24:S10000)</f>
        <v>2302.5650000000078</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3545" t="s">
        <v>4111</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4093</v>
      </c>
      <c r="B24" s="665">
        <f>面积表!U3</f>
        <v>46.32</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'结果表-车库'!G19</f>
        <v>13.15</v>
      </c>
      <c r="S24" s="666">
        <f ca="1">R24</f>
        <v>13.15</v>
      </c>
      <c r="T24" s="730">
        <f ca="1">ROUND(R24/B24*10000,0)</f>
        <v>2839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面积表!T4</f>
        <v>1002</v>
      </c>
      <c r="B25" s="54">
        <f>面积表!U4</f>
        <v>46.32</v>
      </c>
      <c r="C25" s="21">
        <f>IF(B25="",1,(LOOKUP(B25,$3:$3,$4:$4)-LOOKUP($B$24,$3:$3,$4:$4)+100)/100)</f>
        <v>1</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IF(B25="",0,ROUND($R$24*C25*E25*G25*I25*K25*M25*O25*Q25,3))</f>
        <v>13.15</v>
      </c>
      <c r="S25" s="666">
        <f t="shared" ref="S25:S88" ca="1" si="5">R25</f>
        <v>13.15</v>
      </c>
      <c r="T25" s="730">
        <f t="shared" ref="T25:T88" ca="1" si="6">ROUND(R25/B25*10000,0)</f>
        <v>2839</v>
      </c>
    </row>
    <row r="26" spans="1:45">
      <c r="A26" s="150">
        <f>面积表!T5</f>
        <v>1003</v>
      </c>
      <c r="B26" s="54">
        <f>面积表!U5</f>
        <v>46.32</v>
      </c>
      <c r="C26" s="21">
        <f t="shared" ref="C26:C89" si="7">IF(B26="",1,(LOOKUP(B26,$3:$3,$4:$4)-LOOKUP($B$24,$3:$3,$4:$4)+100)/100)</f>
        <v>1</v>
      </c>
      <c r="D26" s="2806"/>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ca="1">IF(B26="",0,ROUND($R$24*C26*E26*G26*I26*K26*M26*O26*Q26,3))</f>
        <v>13.15</v>
      </c>
      <c r="S26" s="666">
        <f t="shared" ca="1" si="5"/>
        <v>13.15</v>
      </c>
      <c r="T26" s="730">
        <f t="shared" ca="1" si="6"/>
        <v>2839</v>
      </c>
    </row>
    <row r="27" spans="1:45">
      <c r="A27" s="150">
        <f>面积表!T6</f>
        <v>1004</v>
      </c>
      <c r="B27" s="54">
        <f>面积表!U6</f>
        <v>46.32</v>
      </c>
      <c r="C27" s="21">
        <f t="shared" si="7"/>
        <v>1</v>
      </c>
      <c r="D27" s="2806"/>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ca="1">IF(B27="",0,ROUND($R$24*C27*E27*G27*I27*K27*M27*O27*Q27,3))</f>
        <v>13.15</v>
      </c>
      <c r="S27" s="666">
        <f t="shared" ca="1" si="5"/>
        <v>13.15</v>
      </c>
      <c r="T27" s="730">
        <f t="shared" ca="1" si="6"/>
        <v>2839</v>
      </c>
    </row>
    <row r="28" spans="1:45">
      <c r="A28" s="150">
        <f>面积表!T7</f>
        <v>1005</v>
      </c>
      <c r="B28" s="54">
        <f>面积表!U7</f>
        <v>46.32</v>
      </c>
      <c r="C28" s="21">
        <f t="shared" si="7"/>
        <v>1</v>
      </c>
      <c r="D28" s="2806"/>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ca="1">IF(B28="",0,ROUND($R$24*C28*E28*G28*I28*K28*M28*O28*Q28,3))</f>
        <v>13.15</v>
      </c>
      <c r="S28" s="666">
        <f t="shared" ca="1" si="5"/>
        <v>13.15</v>
      </c>
      <c r="T28" s="730">
        <f t="shared" ca="1" si="6"/>
        <v>2839</v>
      </c>
    </row>
    <row r="29" spans="1:45">
      <c r="A29" s="150">
        <f>面积表!T8</f>
        <v>1006</v>
      </c>
      <c r="B29" s="54">
        <f>面积表!U8</f>
        <v>46.32</v>
      </c>
      <c r="C29" s="21">
        <f t="shared" si="7"/>
        <v>1</v>
      </c>
      <c r="D29" s="2806"/>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ref="R29:R92" ca="1" si="15">IF(B29="",0,ROUND($R$24*C29*E29*G29*I29*K29*M29*O29*Q29,3))</f>
        <v>13.15</v>
      </c>
      <c r="S29" s="666">
        <f t="shared" ca="1" si="5"/>
        <v>13.15</v>
      </c>
      <c r="T29" s="730">
        <f t="shared" ca="1" si="6"/>
        <v>2839</v>
      </c>
    </row>
    <row r="30" spans="1:45">
      <c r="A30" s="150">
        <f>面积表!T9</f>
        <v>1007</v>
      </c>
      <c r="B30" s="54">
        <f>面积表!U9</f>
        <v>46.32</v>
      </c>
      <c r="C30" s="21">
        <f t="shared" si="7"/>
        <v>1</v>
      </c>
      <c r="D30" s="2806"/>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ca="1" si="15"/>
        <v>13.15</v>
      </c>
      <c r="S30" s="666">
        <f t="shared" ca="1" si="5"/>
        <v>13.15</v>
      </c>
      <c r="T30" s="730">
        <f t="shared" ca="1" si="6"/>
        <v>2839</v>
      </c>
    </row>
    <row r="31" spans="1:45">
      <c r="A31" s="150">
        <f>面积表!T10</f>
        <v>1008</v>
      </c>
      <c r="B31" s="54">
        <f>面积表!U10</f>
        <v>46.32</v>
      </c>
      <c r="C31" s="21">
        <f t="shared" si="7"/>
        <v>1</v>
      </c>
      <c r="D31" s="2806"/>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ca="1" si="15"/>
        <v>13.15</v>
      </c>
      <c r="S31" s="666">
        <f t="shared" ca="1" si="5"/>
        <v>13.15</v>
      </c>
      <c r="T31" s="730">
        <f t="shared" ca="1" si="6"/>
        <v>2839</v>
      </c>
    </row>
    <row r="32" spans="1:45">
      <c r="A32" s="150">
        <f>面积表!T11</f>
        <v>1009</v>
      </c>
      <c r="B32" s="54">
        <f>面积表!U11</f>
        <v>46.32</v>
      </c>
      <c r="C32" s="21">
        <f t="shared" si="7"/>
        <v>1</v>
      </c>
      <c r="D32" s="2806"/>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ca="1" si="15"/>
        <v>13.15</v>
      </c>
      <c r="S32" s="666">
        <f t="shared" ca="1" si="5"/>
        <v>13.15</v>
      </c>
      <c r="T32" s="730">
        <f t="shared" ca="1" si="6"/>
        <v>2839</v>
      </c>
    </row>
    <row r="33" spans="1:20">
      <c r="A33" s="150">
        <f>面积表!T12</f>
        <v>1010</v>
      </c>
      <c r="B33" s="54">
        <f>面积表!U12</f>
        <v>46.32</v>
      </c>
      <c r="C33" s="21">
        <f t="shared" si="7"/>
        <v>1</v>
      </c>
      <c r="D33" s="2806"/>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ca="1" si="15"/>
        <v>13.15</v>
      </c>
      <c r="S33" s="666">
        <f t="shared" ca="1" si="5"/>
        <v>13.15</v>
      </c>
      <c r="T33" s="730">
        <f t="shared" ca="1" si="6"/>
        <v>2839</v>
      </c>
    </row>
    <row r="34" spans="1:20">
      <c r="A34" s="150">
        <f>面积表!T13</f>
        <v>1011</v>
      </c>
      <c r="B34" s="54">
        <f>面积表!U13</f>
        <v>46.32</v>
      </c>
      <c r="C34" s="21">
        <f t="shared" si="7"/>
        <v>1</v>
      </c>
      <c r="D34" s="2806"/>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ca="1" si="15"/>
        <v>13.15</v>
      </c>
      <c r="S34" s="666">
        <f t="shared" ca="1" si="5"/>
        <v>13.15</v>
      </c>
      <c r="T34" s="730">
        <f t="shared" ca="1" si="6"/>
        <v>2839</v>
      </c>
    </row>
    <row r="35" spans="1:20">
      <c r="A35" s="150">
        <f>面积表!T14</f>
        <v>1012</v>
      </c>
      <c r="B35" s="54">
        <f>面积表!U14</f>
        <v>46.32</v>
      </c>
      <c r="C35" s="21">
        <f t="shared" si="7"/>
        <v>1</v>
      </c>
      <c r="D35" s="2806"/>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ca="1" si="15"/>
        <v>13.15</v>
      </c>
      <c r="S35" s="666">
        <f t="shared" ca="1" si="5"/>
        <v>13.15</v>
      </c>
      <c r="T35" s="730">
        <f t="shared" ca="1" si="6"/>
        <v>2839</v>
      </c>
    </row>
    <row r="36" spans="1:20">
      <c r="A36" s="150">
        <f>面积表!T15</f>
        <v>1013</v>
      </c>
      <c r="B36" s="54">
        <f>面积表!U15</f>
        <v>46.32</v>
      </c>
      <c r="C36" s="21">
        <f t="shared" si="7"/>
        <v>1</v>
      </c>
      <c r="D36" s="2806"/>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ca="1" si="15"/>
        <v>13.15</v>
      </c>
      <c r="S36" s="666">
        <f t="shared" ca="1" si="5"/>
        <v>13.15</v>
      </c>
      <c r="T36" s="730">
        <f t="shared" ca="1" si="6"/>
        <v>2839</v>
      </c>
    </row>
    <row r="37" spans="1:20">
      <c r="A37" s="150">
        <f>面积表!T16</f>
        <v>1014</v>
      </c>
      <c r="B37" s="54">
        <f>面积表!U16</f>
        <v>46.32</v>
      </c>
      <c r="C37" s="21">
        <f t="shared" si="7"/>
        <v>1</v>
      </c>
      <c r="D37" s="2806"/>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ca="1" si="15"/>
        <v>13.15</v>
      </c>
      <c r="S37" s="666">
        <f t="shared" ca="1" si="5"/>
        <v>13.15</v>
      </c>
      <c r="T37" s="730">
        <f t="shared" ca="1" si="6"/>
        <v>2839</v>
      </c>
    </row>
    <row r="38" spans="1:20">
      <c r="A38" s="150">
        <f>面积表!T17</f>
        <v>1015</v>
      </c>
      <c r="B38" s="54">
        <f>面积表!U17</f>
        <v>46.32</v>
      </c>
      <c r="C38" s="21">
        <f t="shared" si="7"/>
        <v>1</v>
      </c>
      <c r="D38" s="2806"/>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ca="1" si="15"/>
        <v>13.15</v>
      </c>
      <c r="S38" s="666">
        <f t="shared" ca="1" si="5"/>
        <v>13.15</v>
      </c>
      <c r="T38" s="730">
        <f t="shared" ca="1" si="6"/>
        <v>2839</v>
      </c>
    </row>
    <row r="39" spans="1:20">
      <c r="A39" s="150">
        <f>面积表!T18</f>
        <v>1016</v>
      </c>
      <c r="B39" s="54">
        <f>面积表!U18</f>
        <v>46.32</v>
      </c>
      <c r="C39" s="21">
        <f t="shared" si="7"/>
        <v>1</v>
      </c>
      <c r="D39" s="2806"/>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ca="1" si="15"/>
        <v>13.15</v>
      </c>
      <c r="S39" s="666">
        <f t="shared" ca="1" si="5"/>
        <v>13.15</v>
      </c>
      <c r="T39" s="730">
        <f t="shared" ca="1" si="6"/>
        <v>2839</v>
      </c>
    </row>
    <row r="40" spans="1:20">
      <c r="A40" s="150">
        <f>面积表!T19</f>
        <v>1017</v>
      </c>
      <c r="B40" s="54">
        <f>面积表!U19</f>
        <v>46.32</v>
      </c>
      <c r="C40" s="21">
        <f t="shared" si="7"/>
        <v>1</v>
      </c>
      <c r="D40" s="2806"/>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ca="1" si="15"/>
        <v>13.15</v>
      </c>
      <c r="S40" s="666">
        <f t="shared" ca="1" si="5"/>
        <v>13.15</v>
      </c>
      <c r="T40" s="730">
        <f t="shared" ca="1" si="6"/>
        <v>2839</v>
      </c>
    </row>
    <row r="41" spans="1:20">
      <c r="A41" s="150">
        <f>面积表!T20</f>
        <v>1018</v>
      </c>
      <c r="B41" s="54">
        <f>面积表!U20</f>
        <v>46.32</v>
      </c>
      <c r="C41" s="21">
        <f t="shared" si="7"/>
        <v>1</v>
      </c>
      <c r="D41" s="2806"/>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ca="1" si="15"/>
        <v>13.15</v>
      </c>
      <c r="S41" s="666">
        <f t="shared" ca="1" si="5"/>
        <v>13.15</v>
      </c>
      <c r="T41" s="730">
        <f t="shared" ca="1" si="6"/>
        <v>2839</v>
      </c>
    </row>
    <row r="42" spans="1:20">
      <c r="A42" s="150">
        <f>面积表!T21</f>
        <v>1019</v>
      </c>
      <c r="B42" s="54">
        <f>面积表!U21</f>
        <v>46.32</v>
      </c>
      <c r="C42" s="21">
        <f t="shared" si="7"/>
        <v>1</v>
      </c>
      <c r="D42" s="2806"/>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ca="1" si="15"/>
        <v>13.15</v>
      </c>
      <c r="S42" s="666">
        <f t="shared" ca="1" si="5"/>
        <v>13.15</v>
      </c>
      <c r="T42" s="730">
        <f t="shared" ca="1" si="6"/>
        <v>2839</v>
      </c>
    </row>
    <row r="43" spans="1:20">
      <c r="A43" s="150">
        <f>面积表!T22</f>
        <v>1020</v>
      </c>
      <c r="B43" s="54">
        <f>面积表!U22</f>
        <v>71.41</v>
      </c>
      <c r="C43" s="21">
        <f t="shared" si="7"/>
        <v>1.3</v>
      </c>
      <c r="D43" s="2806"/>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ca="1" si="15"/>
        <v>17.094999999999999</v>
      </c>
      <c r="S43" s="666">
        <f t="shared" ca="1" si="5"/>
        <v>17.094999999999999</v>
      </c>
      <c r="T43" s="730">
        <f t="shared" ca="1" si="6"/>
        <v>2394</v>
      </c>
    </row>
    <row r="44" spans="1:20">
      <c r="A44" s="150">
        <f>面积表!T23</f>
        <v>1021</v>
      </c>
      <c r="B44" s="54">
        <f>面积表!U23</f>
        <v>71.41</v>
      </c>
      <c r="C44" s="21">
        <f t="shared" si="7"/>
        <v>1.3</v>
      </c>
      <c r="D44" s="2806"/>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ca="1" si="15"/>
        <v>17.094999999999999</v>
      </c>
      <c r="S44" s="666">
        <f t="shared" ca="1" si="5"/>
        <v>17.094999999999999</v>
      </c>
      <c r="T44" s="730">
        <f t="shared" ca="1" si="6"/>
        <v>2394</v>
      </c>
    </row>
    <row r="45" spans="1:20">
      <c r="A45" s="150">
        <f>面积表!T24</f>
        <v>1022</v>
      </c>
      <c r="B45" s="54">
        <f>面积表!U24</f>
        <v>46.32</v>
      </c>
      <c r="C45" s="21">
        <f t="shared" si="7"/>
        <v>1</v>
      </c>
      <c r="D45" s="2806"/>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ca="1" si="15"/>
        <v>13.15</v>
      </c>
      <c r="S45" s="666">
        <f t="shared" ca="1" si="5"/>
        <v>13.15</v>
      </c>
      <c r="T45" s="730">
        <f t="shared" ca="1" si="6"/>
        <v>2839</v>
      </c>
    </row>
    <row r="46" spans="1:20">
      <c r="A46" s="150">
        <f>面积表!T25</f>
        <v>1023</v>
      </c>
      <c r="B46" s="54">
        <f>面积表!U25</f>
        <v>46.32</v>
      </c>
      <c r="C46" s="21">
        <f t="shared" si="7"/>
        <v>1</v>
      </c>
      <c r="D46" s="2806"/>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ca="1" si="15"/>
        <v>13.15</v>
      </c>
      <c r="S46" s="666">
        <f t="shared" ca="1" si="5"/>
        <v>13.15</v>
      </c>
      <c r="T46" s="730">
        <f t="shared" ca="1" si="6"/>
        <v>2839</v>
      </c>
    </row>
    <row r="47" spans="1:20">
      <c r="A47" s="150">
        <f>面积表!T26</f>
        <v>1024</v>
      </c>
      <c r="B47" s="54">
        <f>面积表!U26</f>
        <v>46.32</v>
      </c>
      <c r="C47" s="21">
        <f t="shared" si="7"/>
        <v>1</v>
      </c>
      <c r="D47" s="2806"/>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ca="1" si="15"/>
        <v>13.15</v>
      </c>
      <c r="S47" s="666">
        <f t="shared" ca="1" si="5"/>
        <v>13.15</v>
      </c>
      <c r="T47" s="730">
        <f t="shared" ca="1" si="6"/>
        <v>2839</v>
      </c>
    </row>
    <row r="48" spans="1:20">
      <c r="A48" s="150">
        <f>面积表!T27</f>
        <v>1025</v>
      </c>
      <c r="B48" s="54">
        <f>面积表!U27</f>
        <v>46.32</v>
      </c>
      <c r="C48" s="21">
        <f t="shared" si="7"/>
        <v>1</v>
      </c>
      <c r="D48" s="2806"/>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ca="1" si="15"/>
        <v>13.15</v>
      </c>
      <c r="S48" s="666">
        <f t="shared" ca="1" si="5"/>
        <v>13.15</v>
      </c>
      <c r="T48" s="730">
        <f t="shared" ca="1" si="6"/>
        <v>2839</v>
      </c>
    </row>
    <row r="49" spans="1:20">
      <c r="A49" s="150">
        <f>面积表!T28</f>
        <v>1026</v>
      </c>
      <c r="B49" s="54">
        <f>面积表!U28</f>
        <v>46.32</v>
      </c>
      <c r="C49" s="21">
        <f t="shared" si="7"/>
        <v>1</v>
      </c>
      <c r="D49" s="2806"/>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ca="1" si="15"/>
        <v>13.15</v>
      </c>
      <c r="S49" s="666">
        <f t="shared" ca="1" si="5"/>
        <v>13.15</v>
      </c>
      <c r="T49" s="730">
        <f t="shared" ca="1" si="6"/>
        <v>2839</v>
      </c>
    </row>
    <row r="50" spans="1:20">
      <c r="A50" s="150">
        <f>面积表!T29</f>
        <v>1027</v>
      </c>
      <c r="B50" s="54">
        <f>面积表!U29</f>
        <v>46.32</v>
      </c>
      <c r="C50" s="21">
        <f t="shared" si="7"/>
        <v>1</v>
      </c>
      <c r="D50" s="2806"/>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ca="1" si="15"/>
        <v>13.15</v>
      </c>
      <c r="S50" s="666">
        <f t="shared" ca="1" si="5"/>
        <v>13.15</v>
      </c>
      <c r="T50" s="730">
        <f t="shared" ca="1" si="6"/>
        <v>2839</v>
      </c>
    </row>
    <row r="51" spans="1:20">
      <c r="A51" s="150">
        <f>面积表!T30</f>
        <v>1028</v>
      </c>
      <c r="B51" s="54">
        <f>面积表!U30</f>
        <v>46.32</v>
      </c>
      <c r="C51" s="21">
        <f t="shared" si="7"/>
        <v>1</v>
      </c>
      <c r="D51" s="2806"/>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ca="1" si="15"/>
        <v>13.15</v>
      </c>
      <c r="S51" s="666">
        <f t="shared" ca="1" si="5"/>
        <v>13.15</v>
      </c>
      <c r="T51" s="730">
        <f t="shared" ca="1" si="6"/>
        <v>2839</v>
      </c>
    </row>
    <row r="52" spans="1:20">
      <c r="A52" s="150">
        <f>面积表!T31</f>
        <v>1029</v>
      </c>
      <c r="B52" s="54">
        <f>面积表!U31</f>
        <v>46.32</v>
      </c>
      <c r="C52" s="21">
        <f t="shared" si="7"/>
        <v>1</v>
      </c>
      <c r="D52" s="2806"/>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ca="1" si="15"/>
        <v>13.15</v>
      </c>
      <c r="S52" s="666">
        <f t="shared" ca="1" si="5"/>
        <v>13.15</v>
      </c>
      <c r="T52" s="730">
        <f t="shared" ca="1" si="6"/>
        <v>2839</v>
      </c>
    </row>
    <row r="53" spans="1:20">
      <c r="A53" s="150">
        <f>面积表!T32</f>
        <v>1030</v>
      </c>
      <c r="B53" s="54">
        <f>面积表!U32</f>
        <v>46.32</v>
      </c>
      <c r="C53" s="21">
        <f t="shared" si="7"/>
        <v>1</v>
      </c>
      <c r="D53" s="2806"/>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ca="1" si="15"/>
        <v>13.15</v>
      </c>
      <c r="S53" s="666">
        <f t="shared" ca="1" si="5"/>
        <v>13.15</v>
      </c>
      <c r="T53" s="730">
        <f t="shared" ca="1" si="6"/>
        <v>2839</v>
      </c>
    </row>
    <row r="54" spans="1:20">
      <c r="A54" s="150">
        <f>面积表!T33</f>
        <v>1031</v>
      </c>
      <c r="B54" s="54">
        <f>面积表!U33</f>
        <v>46.32</v>
      </c>
      <c r="C54" s="21">
        <f t="shared" si="7"/>
        <v>1</v>
      </c>
      <c r="D54" s="2806"/>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ca="1" si="15"/>
        <v>13.15</v>
      </c>
      <c r="S54" s="666">
        <f t="shared" ca="1" si="5"/>
        <v>13.15</v>
      </c>
      <c r="T54" s="730">
        <f t="shared" ca="1" si="6"/>
        <v>2839</v>
      </c>
    </row>
    <row r="55" spans="1:20">
      <c r="A55" s="150">
        <f>面积表!T34</f>
        <v>1032</v>
      </c>
      <c r="B55" s="54">
        <f>面积表!U34</f>
        <v>71.41</v>
      </c>
      <c r="C55" s="21">
        <f t="shared" si="7"/>
        <v>1.3</v>
      </c>
      <c r="D55" s="2806"/>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ca="1" si="15"/>
        <v>17.094999999999999</v>
      </c>
      <c r="S55" s="666">
        <f t="shared" ca="1" si="5"/>
        <v>17.094999999999999</v>
      </c>
      <c r="T55" s="730">
        <f t="shared" ca="1" si="6"/>
        <v>2394</v>
      </c>
    </row>
    <row r="56" spans="1:20">
      <c r="A56" s="150">
        <f>面积表!T35</f>
        <v>1033</v>
      </c>
      <c r="B56" s="54">
        <f>面积表!U35</f>
        <v>46.32</v>
      </c>
      <c r="C56" s="21">
        <f t="shared" si="7"/>
        <v>1</v>
      </c>
      <c r="D56" s="2806"/>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ca="1" si="15"/>
        <v>13.15</v>
      </c>
      <c r="S56" s="666">
        <f t="shared" ca="1" si="5"/>
        <v>13.15</v>
      </c>
      <c r="T56" s="730">
        <f t="shared" ca="1" si="6"/>
        <v>2839</v>
      </c>
    </row>
    <row r="57" spans="1:20">
      <c r="A57" s="150">
        <f>面积表!T36</f>
        <v>1034</v>
      </c>
      <c r="B57" s="54">
        <f>面积表!U36</f>
        <v>46.32</v>
      </c>
      <c r="C57" s="21">
        <f t="shared" si="7"/>
        <v>1</v>
      </c>
      <c r="D57" s="2806"/>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ca="1" si="15"/>
        <v>13.15</v>
      </c>
      <c r="S57" s="666">
        <f t="shared" ca="1" si="5"/>
        <v>13.15</v>
      </c>
      <c r="T57" s="730">
        <f t="shared" ca="1" si="6"/>
        <v>2839</v>
      </c>
    </row>
    <row r="58" spans="1:20">
      <c r="A58" s="150">
        <f>面积表!T37</f>
        <v>1035</v>
      </c>
      <c r="B58" s="54">
        <f>面积表!U37</f>
        <v>46.32</v>
      </c>
      <c r="C58" s="21">
        <f t="shared" si="7"/>
        <v>1</v>
      </c>
      <c r="D58" s="2806"/>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ca="1" si="15"/>
        <v>13.15</v>
      </c>
      <c r="S58" s="666">
        <f t="shared" ca="1" si="5"/>
        <v>13.15</v>
      </c>
      <c r="T58" s="730">
        <f t="shared" ca="1" si="6"/>
        <v>2839</v>
      </c>
    </row>
    <row r="59" spans="1:20">
      <c r="A59" s="150">
        <f>面积表!T38</f>
        <v>1036</v>
      </c>
      <c r="B59" s="54">
        <f>面积表!U38</f>
        <v>46.32</v>
      </c>
      <c r="C59" s="21">
        <f t="shared" si="7"/>
        <v>1</v>
      </c>
      <c r="D59" s="2806"/>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ca="1" si="15"/>
        <v>13.15</v>
      </c>
      <c r="S59" s="666">
        <f t="shared" ca="1" si="5"/>
        <v>13.15</v>
      </c>
      <c r="T59" s="730">
        <f t="shared" ca="1" si="6"/>
        <v>2839</v>
      </c>
    </row>
    <row r="60" spans="1:20">
      <c r="A60" s="150">
        <f>面积表!T39</f>
        <v>1037</v>
      </c>
      <c r="B60" s="54">
        <f>面积表!U39</f>
        <v>46.32</v>
      </c>
      <c r="C60" s="21">
        <f t="shared" si="7"/>
        <v>1</v>
      </c>
      <c r="D60" s="2806"/>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ca="1" si="15"/>
        <v>13.15</v>
      </c>
      <c r="S60" s="666">
        <f t="shared" ca="1" si="5"/>
        <v>13.15</v>
      </c>
      <c r="T60" s="730">
        <f t="shared" ca="1" si="6"/>
        <v>2839</v>
      </c>
    </row>
    <row r="61" spans="1:20">
      <c r="A61" s="150">
        <f>面积表!T40</f>
        <v>1038</v>
      </c>
      <c r="B61" s="54">
        <f>面积表!U40</f>
        <v>46.32</v>
      </c>
      <c r="C61" s="21">
        <f t="shared" si="7"/>
        <v>1</v>
      </c>
      <c r="D61" s="2806"/>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ca="1" si="15"/>
        <v>13.15</v>
      </c>
      <c r="S61" s="666">
        <f t="shared" ca="1" si="5"/>
        <v>13.15</v>
      </c>
      <c r="T61" s="730">
        <f t="shared" ca="1" si="6"/>
        <v>2839</v>
      </c>
    </row>
    <row r="62" spans="1:20">
      <c r="A62" s="150">
        <f>面积表!T41</f>
        <v>1039</v>
      </c>
      <c r="B62" s="54">
        <f>面积表!U41</f>
        <v>46.32</v>
      </c>
      <c r="C62" s="21">
        <f t="shared" si="7"/>
        <v>1</v>
      </c>
      <c r="D62" s="2806"/>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ca="1" si="15"/>
        <v>13.15</v>
      </c>
      <c r="S62" s="666">
        <f t="shared" ca="1" si="5"/>
        <v>13.15</v>
      </c>
      <c r="T62" s="730">
        <f t="shared" ca="1" si="6"/>
        <v>2839</v>
      </c>
    </row>
    <row r="63" spans="1:20">
      <c r="A63" s="150">
        <f>面积表!T42</f>
        <v>1040</v>
      </c>
      <c r="B63" s="54">
        <f>面积表!U42</f>
        <v>46.32</v>
      </c>
      <c r="C63" s="21">
        <f t="shared" si="7"/>
        <v>1</v>
      </c>
      <c r="D63" s="2806"/>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ca="1" si="15"/>
        <v>13.15</v>
      </c>
      <c r="S63" s="666">
        <f t="shared" ca="1" si="5"/>
        <v>13.15</v>
      </c>
      <c r="T63" s="730">
        <f t="shared" ca="1" si="6"/>
        <v>2839</v>
      </c>
    </row>
    <row r="64" spans="1:20">
      <c r="A64" s="150">
        <f>面积表!T43</f>
        <v>1041</v>
      </c>
      <c r="B64" s="54">
        <f>面积表!U43</f>
        <v>46.32</v>
      </c>
      <c r="C64" s="21">
        <f t="shared" si="7"/>
        <v>1</v>
      </c>
      <c r="D64" s="2806"/>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ca="1" si="15"/>
        <v>13.15</v>
      </c>
      <c r="S64" s="666">
        <f t="shared" ca="1" si="5"/>
        <v>13.15</v>
      </c>
      <c r="T64" s="730">
        <f t="shared" ca="1" si="6"/>
        <v>2839</v>
      </c>
    </row>
    <row r="65" spans="1:20">
      <c r="A65" s="150">
        <f>面积表!T44</f>
        <v>1042</v>
      </c>
      <c r="B65" s="54">
        <f>面积表!U44</f>
        <v>46.32</v>
      </c>
      <c r="C65" s="21">
        <f t="shared" si="7"/>
        <v>1</v>
      </c>
      <c r="D65" s="2806"/>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ca="1" si="15"/>
        <v>13.15</v>
      </c>
      <c r="S65" s="666">
        <f t="shared" ca="1" si="5"/>
        <v>13.15</v>
      </c>
      <c r="T65" s="730">
        <f t="shared" ca="1" si="6"/>
        <v>2839</v>
      </c>
    </row>
    <row r="66" spans="1:20">
      <c r="A66" s="150">
        <f>面积表!T45</f>
        <v>1043</v>
      </c>
      <c r="B66" s="54">
        <f>面积表!U45</f>
        <v>46.32</v>
      </c>
      <c r="C66" s="21">
        <f t="shared" si="7"/>
        <v>1</v>
      </c>
      <c r="D66" s="2806"/>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ca="1" si="15"/>
        <v>13.15</v>
      </c>
      <c r="S66" s="666">
        <f t="shared" ca="1" si="5"/>
        <v>13.15</v>
      </c>
      <c r="T66" s="730">
        <f t="shared" ca="1" si="6"/>
        <v>2839</v>
      </c>
    </row>
    <row r="67" spans="1:20">
      <c r="A67" s="150">
        <f>面积表!T46</f>
        <v>1044</v>
      </c>
      <c r="B67" s="54">
        <f>面积表!U46</f>
        <v>46.32</v>
      </c>
      <c r="C67" s="21">
        <f t="shared" si="7"/>
        <v>1</v>
      </c>
      <c r="D67" s="2806"/>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ca="1" si="15"/>
        <v>13.15</v>
      </c>
      <c r="S67" s="666">
        <f t="shared" ca="1" si="5"/>
        <v>13.15</v>
      </c>
      <c r="T67" s="730">
        <f t="shared" ca="1" si="6"/>
        <v>2839</v>
      </c>
    </row>
    <row r="68" spans="1:20">
      <c r="A68" s="150">
        <f>面积表!T47</f>
        <v>1045</v>
      </c>
      <c r="B68" s="54">
        <f>面积表!U47</f>
        <v>46.32</v>
      </c>
      <c r="C68" s="21">
        <f t="shared" si="7"/>
        <v>1</v>
      </c>
      <c r="D68" s="2806"/>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ca="1" si="15"/>
        <v>13.15</v>
      </c>
      <c r="S68" s="666">
        <f t="shared" ca="1" si="5"/>
        <v>13.15</v>
      </c>
      <c r="T68" s="730">
        <f t="shared" ca="1" si="6"/>
        <v>2839</v>
      </c>
    </row>
    <row r="69" spans="1:20">
      <c r="A69" s="150">
        <f>面积表!T48</f>
        <v>1046</v>
      </c>
      <c r="B69" s="54">
        <f>面积表!U48</f>
        <v>46.32</v>
      </c>
      <c r="C69" s="21">
        <f t="shared" si="7"/>
        <v>1</v>
      </c>
      <c r="D69" s="2806"/>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ca="1" si="15"/>
        <v>13.15</v>
      </c>
      <c r="S69" s="666">
        <f t="shared" ca="1" si="5"/>
        <v>13.15</v>
      </c>
      <c r="T69" s="730">
        <f t="shared" ca="1" si="6"/>
        <v>2839</v>
      </c>
    </row>
    <row r="70" spans="1:20">
      <c r="A70" s="150">
        <f>面积表!T49</f>
        <v>1047</v>
      </c>
      <c r="B70" s="54">
        <f>面积表!U49</f>
        <v>46.32</v>
      </c>
      <c r="C70" s="21">
        <f t="shared" si="7"/>
        <v>1</v>
      </c>
      <c r="D70" s="2806"/>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ca="1" si="15"/>
        <v>13.15</v>
      </c>
      <c r="S70" s="666">
        <f t="shared" ca="1" si="5"/>
        <v>13.15</v>
      </c>
      <c r="T70" s="730">
        <f t="shared" ca="1" si="6"/>
        <v>2839</v>
      </c>
    </row>
    <row r="71" spans="1:20">
      <c r="A71" s="150">
        <f>面积表!T50</f>
        <v>1048</v>
      </c>
      <c r="B71" s="54">
        <f>面积表!U50</f>
        <v>46.32</v>
      </c>
      <c r="C71" s="21">
        <f t="shared" si="7"/>
        <v>1</v>
      </c>
      <c r="D71" s="2806"/>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ca="1" si="15"/>
        <v>13.15</v>
      </c>
      <c r="S71" s="666">
        <f t="shared" ca="1" si="5"/>
        <v>13.15</v>
      </c>
      <c r="T71" s="730">
        <f t="shared" ca="1" si="6"/>
        <v>2839</v>
      </c>
    </row>
    <row r="72" spans="1:20">
      <c r="A72" s="150">
        <f>面积表!T51</f>
        <v>1049</v>
      </c>
      <c r="B72" s="54">
        <f>面积表!U51</f>
        <v>46.32</v>
      </c>
      <c r="C72" s="21">
        <f t="shared" si="7"/>
        <v>1</v>
      </c>
      <c r="D72" s="2806"/>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ca="1" si="15"/>
        <v>13.15</v>
      </c>
      <c r="S72" s="666">
        <f t="shared" ca="1" si="5"/>
        <v>13.15</v>
      </c>
      <c r="T72" s="730">
        <f t="shared" ca="1" si="6"/>
        <v>2839</v>
      </c>
    </row>
    <row r="73" spans="1:20">
      <c r="A73" s="150">
        <f>面积表!T52</f>
        <v>1050</v>
      </c>
      <c r="B73" s="54">
        <f>面积表!U52</f>
        <v>46.32</v>
      </c>
      <c r="C73" s="21">
        <f t="shared" si="7"/>
        <v>1</v>
      </c>
      <c r="D73" s="2806"/>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ca="1" si="15"/>
        <v>13.15</v>
      </c>
      <c r="S73" s="666">
        <f t="shared" ca="1" si="5"/>
        <v>13.15</v>
      </c>
      <c r="T73" s="730">
        <f t="shared" ca="1" si="6"/>
        <v>2839</v>
      </c>
    </row>
    <row r="74" spans="1:20">
      <c r="A74" s="150">
        <f>面积表!T53</f>
        <v>1051</v>
      </c>
      <c r="B74" s="54">
        <f>面积表!U53</f>
        <v>46.32</v>
      </c>
      <c r="C74" s="21">
        <f t="shared" si="7"/>
        <v>1</v>
      </c>
      <c r="D74" s="2806"/>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ca="1" si="15"/>
        <v>13.15</v>
      </c>
      <c r="S74" s="666">
        <f t="shared" ca="1" si="5"/>
        <v>13.15</v>
      </c>
      <c r="T74" s="730">
        <f t="shared" ca="1" si="6"/>
        <v>2839</v>
      </c>
    </row>
    <row r="75" spans="1:20">
      <c r="A75" s="150">
        <f>面积表!T54</f>
        <v>1052</v>
      </c>
      <c r="B75" s="54">
        <f>面积表!U54</f>
        <v>46.32</v>
      </c>
      <c r="C75" s="21">
        <f t="shared" si="7"/>
        <v>1</v>
      </c>
      <c r="D75" s="2806"/>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ca="1" si="15"/>
        <v>13.15</v>
      </c>
      <c r="S75" s="666">
        <f t="shared" ca="1" si="5"/>
        <v>13.15</v>
      </c>
      <c r="T75" s="730">
        <f t="shared" ca="1" si="6"/>
        <v>2839</v>
      </c>
    </row>
    <row r="76" spans="1:20">
      <c r="A76" s="150">
        <f>面积表!T55</f>
        <v>1053</v>
      </c>
      <c r="B76" s="54">
        <f>面积表!U55</f>
        <v>71.41</v>
      </c>
      <c r="C76" s="21">
        <f t="shared" si="7"/>
        <v>1.3</v>
      </c>
      <c r="D76" s="2806"/>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ca="1" si="15"/>
        <v>17.094999999999999</v>
      </c>
      <c r="S76" s="666">
        <f t="shared" ca="1" si="5"/>
        <v>17.094999999999999</v>
      </c>
      <c r="T76" s="730">
        <f t="shared" ca="1" si="6"/>
        <v>2394</v>
      </c>
    </row>
    <row r="77" spans="1:20">
      <c r="A77" s="150">
        <f>面积表!T56</f>
        <v>1054</v>
      </c>
      <c r="B77" s="54">
        <f>面积表!U56</f>
        <v>46.32</v>
      </c>
      <c r="C77" s="21">
        <f t="shared" si="7"/>
        <v>1</v>
      </c>
      <c r="D77" s="2806"/>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ca="1" si="15"/>
        <v>13.15</v>
      </c>
      <c r="S77" s="666">
        <f t="shared" ca="1" si="5"/>
        <v>13.15</v>
      </c>
      <c r="T77" s="730">
        <f t="shared" ca="1" si="6"/>
        <v>2839</v>
      </c>
    </row>
    <row r="78" spans="1:20">
      <c r="A78" s="150">
        <f>面积表!T57</f>
        <v>1055</v>
      </c>
      <c r="B78" s="54">
        <f>面积表!U57</f>
        <v>46.32</v>
      </c>
      <c r="C78" s="21">
        <f t="shared" si="7"/>
        <v>1</v>
      </c>
      <c r="D78" s="2806"/>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ca="1" si="15"/>
        <v>13.15</v>
      </c>
      <c r="S78" s="666">
        <f t="shared" ca="1" si="5"/>
        <v>13.15</v>
      </c>
      <c r="T78" s="730">
        <f t="shared" ca="1" si="6"/>
        <v>2839</v>
      </c>
    </row>
    <row r="79" spans="1:20">
      <c r="A79" s="150">
        <f>面积表!T58</f>
        <v>1056</v>
      </c>
      <c r="B79" s="54">
        <f>面积表!U58</f>
        <v>71.41</v>
      </c>
      <c r="C79" s="21">
        <f t="shared" si="7"/>
        <v>1.3</v>
      </c>
      <c r="D79" s="2806"/>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ca="1" si="15"/>
        <v>17.094999999999999</v>
      </c>
      <c r="S79" s="666">
        <f t="shared" ca="1" si="5"/>
        <v>17.094999999999999</v>
      </c>
      <c r="T79" s="730">
        <f t="shared" ca="1" si="6"/>
        <v>2394</v>
      </c>
    </row>
    <row r="80" spans="1:20">
      <c r="A80" s="150">
        <f>面积表!T59</f>
        <v>1057</v>
      </c>
      <c r="B80" s="54">
        <f>面积表!U59</f>
        <v>46.32</v>
      </c>
      <c r="C80" s="21">
        <f t="shared" si="7"/>
        <v>1</v>
      </c>
      <c r="D80" s="2806"/>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ca="1" si="15"/>
        <v>13.15</v>
      </c>
      <c r="S80" s="666">
        <f t="shared" ca="1" si="5"/>
        <v>13.15</v>
      </c>
      <c r="T80" s="730">
        <f t="shared" ca="1" si="6"/>
        <v>2839</v>
      </c>
    </row>
    <row r="81" spans="1:20">
      <c r="A81" s="150">
        <f>面积表!T60</f>
        <v>1058</v>
      </c>
      <c r="B81" s="54">
        <f>面积表!U60</f>
        <v>71.41</v>
      </c>
      <c r="C81" s="21">
        <f t="shared" si="7"/>
        <v>1.3</v>
      </c>
      <c r="D81" s="2806"/>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ca="1" si="15"/>
        <v>17.094999999999999</v>
      </c>
      <c r="S81" s="666">
        <f t="shared" ca="1" si="5"/>
        <v>17.094999999999999</v>
      </c>
      <c r="T81" s="730">
        <f t="shared" ca="1" si="6"/>
        <v>2394</v>
      </c>
    </row>
    <row r="82" spans="1:20">
      <c r="A82" s="150">
        <f>面积表!T61</f>
        <v>1059</v>
      </c>
      <c r="B82" s="54">
        <f>面积表!U61</f>
        <v>46.32</v>
      </c>
      <c r="C82" s="21">
        <f t="shared" si="7"/>
        <v>1</v>
      </c>
      <c r="D82" s="2806"/>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ca="1" si="15"/>
        <v>13.15</v>
      </c>
      <c r="S82" s="666">
        <f t="shared" ca="1" si="5"/>
        <v>13.15</v>
      </c>
      <c r="T82" s="730">
        <f t="shared" ca="1" si="6"/>
        <v>2839</v>
      </c>
    </row>
    <row r="83" spans="1:20">
      <c r="A83" s="150">
        <f>面积表!T62</f>
        <v>1060</v>
      </c>
      <c r="B83" s="54">
        <f>面积表!U62</f>
        <v>71.41</v>
      </c>
      <c r="C83" s="21">
        <f t="shared" si="7"/>
        <v>1.3</v>
      </c>
      <c r="D83" s="2806"/>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ca="1" si="15"/>
        <v>17.094999999999999</v>
      </c>
      <c r="S83" s="666">
        <f t="shared" ca="1" si="5"/>
        <v>17.094999999999999</v>
      </c>
      <c r="T83" s="730">
        <f t="shared" ca="1" si="6"/>
        <v>2394</v>
      </c>
    </row>
    <row r="84" spans="1:20">
      <c r="A84" s="150">
        <f>面积表!T63</f>
        <v>1061</v>
      </c>
      <c r="B84" s="54">
        <f>面积表!U63</f>
        <v>46.32</v>
      </c>
      <c r="C84" s="21">
        <f t="shared" si="7"/>
        <v>1</v>
      </c>
      <c r="D84" s="2806"/>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ca="1" si="15"/>
        <v>13.15</v>
      </c>
      <c r="S84" s="666">
        <f t="shared" ca="1" si="5"/>
        <v>13.15</v>
      </c>
      <c r="T84" s="730">
        <f t="shared" ca="1" si="6"/>
        <v>2839</v>
      </c>
    </row>
    <row r="85" spans="1:20">
      <c r="A85" s="150">
        <f>面积表!T64</f>
        <v>1062</v>
      </c>
      <c r="B85" s="54">
        <f>面积表!U64</f>
        <v>46.32</v>
      </c>
      <c r="C85" s="21">
        <f t="shared" si="7"/>
        <v>1</v>
      </c>
      <c r="D85" s="2806"/>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ca="1" si="15"/>
        <v>13.15</v>
      </c>
      <c r="S85" s="666">
        <f t="shared" ca="1" si="5"/>
        <v>13.15</v>
      </c>
      <c r="T85" s="730">
        <f t="shared" ca="1" si="6"/>
        <v>2839</v>
      </c>
    </row>
    <row r="86" spans="1:20">
      <c r="A86" s="150">
        <f>面积表!T65</f>
        <v>1063</v>
      </c>
      <c r="B86" s="54">
        <f>面积表!U65</f>
        <v>46.32</v>
      </c>
      <c r="C86" s="21">
        <f t="shared" si="7"/>
        <v>1</v>
      </c>
      <c r="D86" s="2806"/>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ca="1" si="15"/>
        <v>13.15</v>
      </c>
      <c r="S86" s="666">
        <f t="shared" ca="1" si="5"/>
        <v>13.15</v>
      </c>
      <c r="T86" s="730">
        <f t="shared" ca="1" si="6"/>
        <v>2839</v>
      </c>
    </row>
    <row r="87" spans="1:20">
      <c r="A87" s="150">
        <f>面积表!T66</f>
        <v>1064</v>
      </c>
      <c r="B87" s="54">
        <f>面积表!U66</f>
        <v>46.32</v>
      </c>
      <c r="C87" s="21">
        <f t="shared" si="7"/>
        <v>1</v>
      </c>
      <c r="D87" s="2806"/>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ca="1" si="15"/>
        <v>13.15</v>
      </c>
      <c r="S87" s="666">
        <f t="shared" ca="1" si="5"/>
        <v>13.15</v>
      </c>
      <c r="T87" s="730">
        <f t="shared" ca="1" si="6"/>
        <v>2839</v>
      </c>
    </row>
    <row r="88" spans="1:20">
      <c r="A88" s="150">
        <f>面积表!T67</f>
        <v>1065</v>
      </c>
      <c r="B88" s="54">
        <f>面积表!U67</f>
        <v>46.32</v>
      </c>
      <c r="C88" s="21">
        <f t="shared" si="7"/>
        <v>1</v>
      </c>
      <c r="D88" s="2806"/>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ca="1" si="15"/>
        <v>13.15</v>
      </c>
      <c r="S88" s="666">
        <f t="shared" ca="1" si="5"/>
        <v>13.15</v>
      </c>
      <c r="T88" s="730">
        <f t="shared" ca="1" si="6"/>
        <v>2839</v>
      </c>
    </row>
    <row r="89" spans="1:20">
      <c r="A89" s="150">
        <f>面积表!T68</f>
        <v>1066</v>
      </c>
      <c r="B89" s="54">
        <f>面积表!U68</f>
        <v>46.32</v>
      </c>
      <c r="C89" s="21">
        <f t="shared" si="7"/>
        <v>1</v>
      </c>
      <c r="D89" s="2806"/>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ca="1" si="15"/>
        <v>13.15</v>
      </c>
      <c r="S89" s="666">
        <f t="shared" ref="S89:S152" ca="1" si="16">R89</f>
        <v>13.15</v>
      </c>
      <c r="T89" s="730">
        <f t="shared" ref="T89:T152" ca="1" si="17">ROUND(R89/B89*10000,0)</f>
        <v>2839</v>
      </c>
    </row>
    <row r="90" spans="1:20">
      <c r="A90" s="150">
        <f>面积表!T69</f>
        <v>1067</v>
      </c>
      <c r="B90" s="54">
        <f>面积表!U69</f>
        <v>46.32</v>
      </c>
      <c r="C90" s="21">
        <f t="shared" ref="C90:C153" si="18">IF(B90="",1,(LOOKUP(B90,$3:$3,$4:$4)-LOOKUP($B$24,$3:$3,$4:$4)+100)/100)</f>
        <v>1</v>
      </c>
      <c r="D90" s="2806"/>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ca="1" si="15"/>
        <v>13.15</v>
      </c>
      <c r="S90" s="666">
        <f t="shared" ca="1" si="16"/>
        <v>13.15</v>
      </c>
      <c r="T90" s="730">
        <f t="shared" ca="1" si="17"/>
        <v>2839</v>
      </c>
    </row>
    <row r="91" spans="1:20">
      <c r="A91" s="150">
        <f>面积表!T70</f>
        <v>1068</v>
      </c>
      <c r="B91" s="54">
        <f>面积表!U70</f>
        <v>46.32</v>
      </c>
      <c r="C91" s="21">
        <f t="shared" si="18"/>
        <v>1</v>
      </c>
      <c r="D91" s="2806"/>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ca="1" si="15"/>
        <v>13.15</v>
      </c>
      <c r="S91" s="666">
        <f t="shared" ca="1" si="16"/>
        <v>13.15</v>
      </c>
      <c r="T91" s="730">
        <f t="shared" ca="1" si="17"/>
        <v>2839</v>
      </c>
    </row>
    <row r="92" spans="1:20">
      <c r="A92" s="150">
        <f>面积表!T71</f>
        <v>1069</v>
      </c>
      <c r="B92" s="54">
        <f>面积表!U71</f>
        <v>46.32</v>
      </c>
      <c r="C92" s="21">
        <f t="shared" si="18"/>
        <v>1</v>
      </c>
      <c r="D92" s="2806"/>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ca="1" si="15"/>
        <v>13.15</v>
      </c>
      <c r="S92" s="666">
        <f t="shared" ca="1" si="16"/>
        <v>13.15</v>
      </c>
      <c r="T92" s="730">
        <f t="shared" ca="1" si="17"/>
        <v>2839</v>
      </c>
    </row>
    <row r="93" spans="1:20">
      <c r="A93" s="150">
        <f>面积表!T72</f>
        <v>1070</v>
      </c>
      <c r="B93" s="54">
        <f>面积表!U72</f>
        <v>46.32</v>
      </c>
      <c r="C93" s="21">
        <f t="shared" si="18"/>
        <v>1</v>
      </c>
      <c r="D93" s="2806"/>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ref="R93:R156" ca="1" si="26">IF(B93="",0,ROUND($R$24*C93*E93*G93*I93*K93*M93*O93*Q93,3))</f>
        <v>13.15</v>
      </c>
      <c r="S93" s="666">
        <f t="shared" ca="1" si="16"/>
        <v>13.15</v>
      </c>
      <c r="T93" s="730">
        <f t="shared" ca="1" si="17"/>
        <v>2839</v>
      </c>
    </row>
    <row r="94" spans="1:20">
      <c r="A94" s="150">
        <f>面积表!T73</f>
        <v>1071</v>
      </c>
      <c r="B94" s="54">
        <f>面积表!U73</f>
        <v>46.32</v>
      </c>
      <c r="C94" s="21">
        <f t="shared" si="18"/>
        <v>1</v>
      </c>
      <c r="D94" s="2806"/>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ca="1" si="26"/>
        <v>13.15</v>
      </c>
      <c r="S94" s="666">
        <f t="shared" ca="1" si="16"/>
        <v>13.15</v>
      </c>
      <c r="T94" s="730">
        <f t="shared" ca="1" si="17"/>
        <v>2839</v>
      </c>
    </row>
    <row r="95" spans="1:20">
      <c r="A95" s="150">
        <f>面积表!T74</f>
        <v>1072</v>
      </c>
      <c r="B95" s="54">
        <f>面积表!U74</f>
        <v>46.32</v>
      </c>
      <c r="C95" s="21">
        <f t="shared" si="18"/>
        <v>1</v>
      </c>
      <c r="D95" s="2806"/>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ca="1" si="26"/>
        <v>13.15</v>
      </c>
      <c r="S95" s="666">
        <f t="shared" ca="1" si="16"/>
        <v>13.15</v>
      </c>
      <c r="T95" s="730">
        <f t="shared" ca="1" si="17"/>
        <v>2839</v>
      </c>
    </row>
    <row r="96" spans="1:20">
      <c r="A96" s="150">
        <f>面积表!T75</f>
        <v>1073</v>
      </c>
      <c r="B96" s="54">
        <f>面积表!U75</f>
        <v>46.32</v>
      </c>
      <c r="C96" s="21">
        <f t="shared" si="18"/>
        <v>1</v>
      </c>
      <c r="D96" s="2806"/>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ca="1" si="26"/>
        <v>13.15</v>
      </c>
      <c r="S96" s="666">
        <f t="shared" ca="1" si="16"/>
        <v>13.15</v>
      </c>
      <c r="T96" s="730">
        <f t="shared" ca="1" si="17"/>
        <v>2839</v>
      </c>
    </row>
    <row r="97" spans="1:20">
      <c r="A97" s="150">
        <f>面积表!T76</f>
        <v>1074</v>
      </c>
      <c r="B97" s="54">
        <f>面积表!U76</f>
        <v>46.32</v>
      </c>
      <c r="C97" s="21">
        <f t="shared" si="18"/>
        <v>1</v>
      </c>
      <c r="D97" s="2806"/>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ca="1" si="26"/>
        <v>13.15</v>
      </c>
      <c r="S97" s="666">
        <f t="shared" ca="1" si="16"/>
        <v>13.15</v>
      </c>
      <c r="T97" s="730">
        <f t="shared" ca="1" si="17"/>
        <v>2839</v>
      </c>
    </row>
    <row r="98" spans="1:20">
      <c r="A98" s="150">
        <f>面积表!T77</f>
        <v>1075</v>
      </c>
      <c r="B98" s="54">
        <f>面积表!U77</f>
        <v>46.32</v>
      </c>
      <c r="C98" s="21">
        <f t="shared" si="18"/>
        <v>1</v>
      </c>
      <c r="D98" s="2806"/>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ca="1" si="26"/>
        <v>13.15</v>
      </c>
      <c r="S98" s="666">
        <f t="shared" ca="1" si="16"/>
        <v>13.15</v>
      </c>
      <c r="T98" s="730">
        <f t="shared" ca="1" si="17"/>
        <v>2839</v>
      </c>
    </row>
    <row r="99" spans="1:20">
      <c r="A99" s="150">
        <f>面积表!T78</f>
        <v>1076</v>
      </c>
      <c r="B99" s="54">
        <f>面积表!U78</f>
        <v>46.32</v>
      </c>
      <c r="C99" s="21">
        <f t="shared" si="18"/>
        <v>1</v>
      </c>
      <c r="D99" s="2806"/>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ca="1" si="26"/>
        <v>13.15</v>
      </c>
      <c r="S99" s="666">
        <f t="shared" ca="1" si="16"/>
        <v>13.15</v>
      </c>
      <c r="T99" s="730">
        <f t="shared" ca="1" si="17"/>
        <v>2839</v>
      </c>
    </row>
    <row r="100" spans="1:20">
      <c r="A100" s="150">
        <f>面积表!T79</f>
        <v>1077</v>
      </c>
      <c r="B100" s="54">
        <f>面积表!U79</f>
        <v>46.32</v>
      </c>
      <c r="C100" s="21">
        <f t="shared" si="18"/>
        <v>1</v>
      </c>
      <c r="D100" s="2806"/>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ca="1" si="26"/>
        <v>13.15</v>
      </c>
      <c r="S100" s="666">
        <f t="shared" ca="1" si="16"/>
        <v>13.15</v>
      </c>
      <c r="T100" s="730">
        <f t="shared" ca="1" si="17"/>
        <v>2839</v>
      </c>
    </row>
    <row r="101" spans="1:20">
      <c r="A101" s="150">
        <f>面积表!T80</f>
        <v>1078</v>
      </c>
      <c r="B101" s="54">
        <f>面积表!U80</f>
        <v>46.32</v>
      </c>
      <c r="C101" s="21">
        <f t="shared" si="18"/>
        <v>1</v>
      </c>
      <c r="D101" s="2806"/>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ca="1" si="26"/>
        <v>13.15</v>
      </c>
      <c r="S101" s="666">
        <f t="shared" ca="1" si="16"/>
        <v>13.15</v>
      </c>
      <c r="T101" s="730">
        <f t="shared" ca="1" si="17"/>
        <v>2839</v>
      </c>
    </row>
    <row r="102" spans="1:20">
      <c r="A102" s="150">
        <f>面积表!T81</f>
        <v>1079</v>
      </c>
      <c r="B102" s="54">
        <f>面积表!U81</f>
        <v>46.32</v>
      </c>
      <c r="C102" s="21">
        <f t="shared" si="18"/>
        <v>1</v>
      </c>
      <c r="D102" s="2806"/>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ca="1" si="26"/>
        <v>13.15</v>
      </c>
      <c r="S102" s="666">
        <f t="shared" ca="1" si="16"/>
        <v>13.15</v>
      </c>
      <c r="T102" s="730">
        <f t="shared" ca="1" si="17"/>
        <v>2839</v>
      </c>
    </row>
    <row r="103" spans="1:20">
      <c r="A103" s="150">
        <f>面积表!T82</f>
        <v>1080</v>
      </c>
      <c r="B103" s="54">
        <f>面积表!U82</f>
        <v>46.32</v>
      </c>
      <c r="C103" s="21">
        <f t="shared" si="18"/>
        <v>1</v>
      </c>
      <c r="D103" s="2806"/>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ca="1" si="26"/>
        <v>13.15</v>
      </c>
      <c r="S103" s="666">
        <f t="shared" ca="1" si="16"/>
        <v>13.15</v>
      </c>
      <c r="T103" s="730">
        <f t="shared" ca="1" si="17"/>
        <v>2839</v>
      </c>
    </row>
    <row r="104" spans="1:20">
      <c r="A104" s="150">
        <f>面积表!T83</f>
        <v>1081</v>
      </c>
      <c r="B104" s="54">
        <f>面积表!U83</f>
        <v>46.32</v>
      </c>
      <c r="C104" s="21">
        <f t="shared" si="18"/>
        <v>1</v>
      </c>
      <c r="D104" s="2806"/>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ca="1" si="26"/>
        <v>13.15</v>
      </c>
      <c r="S104" s="666">
        <f t="shared" ca="1" si="16"/>
        <v>13.15</v>
      </c>
      <c r="T104" s="730">
        <f t="shared" ca="1" si="17"/>
        <v>2839</v>
      </c>
    </row>
    <row r="105" spans="1:20">
      <c r="A105" s="150">
        <f>面积表!T84</f>
        <v>1082</v>
      </c>
      <c r="B105" s="54">
        <f>面积表!U84</f>
        <v>46.32</v>
      </c>
      <c r="C105" s="21">
        <f t="shared" si="18"/>
        <v>1</v>
      </c>
      <c r="D105" s="2806"/>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ca="1" si="26"/>
        <v>13.15</v>
      </c>
      <c r="S105" s="666">
        <f t="shared" ca="1" si="16"/>
        <v>13.15</v>
      </c>
      <c r="T105" s="730">
        <f t="shared" ca="1" si="17"/>
        <v>2839</v>
      </c>
    </row>
    <row r="106" spans="1:20">
      <c r="A106" s="150">
        <f>面积表!T85</f>
        <v>1083</v>
      </c>
      <c r="B106" s="54">
        <f>面积表!U85</f>
        <v>46.32</v>
      </c>
      <c r="C106" s="21">
        <f t="shared" si="18"/>
        <v>1</v>
      </c>
      <c r="D106" s="2806"/>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ca="1" si="26"/>
        <v>13.15</v>
      </c>
      <c r="S106" s="666">
        <f t="shared" ca="1" si="16"/>
        <v>13.15</v>
      </c>
      <c r="T106" s="730">
        <f t="shared" ca="1" si="17"/>
        <v>2839</v>
      </c>
    </row>
    <row r="107" spans="1:20">
      <c r="A107" s="150">
        <f>面积表!T86</f>
        <v>1084</v>
      </c>
      <c r="B107" s="54">
        <f>面积表!U86</f>
        <v>46.32</v>
      </c>
      <c r="C107" s="21">
        <f t="shared" si="18"/>
        <v>1</v>
      </c>
      <c r="D107" s="2806"/>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ca="1" si="26"/>
        <v>13.15</v>
      </c>
      <c r="S107" s="666">
        <f t="shared" ca="1" si="16"/>
        <v>13.15</v>
      </c>
      <c r="T107" s="730">
        <f t="shared" ca="1" si="17"/>
        <v>2839</v>
      </c>
    </row>
    <row r="108" spans="1:20">
      <c r="A108" s="150">
        <f>面积表!T87</f>
        <v>1085</v>
      </c>
      <c r="B108" s="54">
        <f>面积表!U87</f>
        <v>46.32</v>
      </c>
      <c r="C108" s="21">
        <f t="shared" si="18"/>
        <v>1</v>
      </c>
      <c r="D108" s="2806"/>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ca="1" si="26"/>
        <v>13.15</v>
      </c>
      <c r="S108" s="666">
        <f t="shared" ca="1" si="16"/>
        <v>13.15</v>
      </c>
      <c r="T108" s="730">
        <f t="shared" ca="1" si="17"/>
        <v>2839</v>
      </c>
    </row>
    <row r="109" spans="1:20">
      <c r="A109" s="150">
        <f>面积表!T88</f>
        <v>1086</v>
      </c>
      <c r="B109" s="54">
        <f>面积表!U88</f>
        <v>46.32</v>
      </c>
      <c r="C109" s="21">
        <f t="shared" si="18"/>
        <v>1</v>
      </c>
      <c r="D109" s="2806"/>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ca="1" si="26"/>
        <v>13.15</v>
      </c>
      <c r="S109" s="666">
        <f t="shared" ca="1" si="16"/>
        <v>13.15</v>
      </c>
      <c r="T109" s="730">
        <f t="shared" ca="1" si="17"/>
        <v>2839</v>
      </c>
    </row>
    <row r="110" spans="1:20">
      <c r="A110" s="150">
        <f>面积表!T89</f>
        <v>1087</v>
      </c>
      <c r="B110" s="54">
        <f>面积表!U89</f>
        <v>46.32</v>
      </c>
      <c r="C110" s="21">
        <f t="shared" si="18"/>
        <v>1</v>
      </c>
      <c r="D110" s="2806"/>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ca="1" si="26"/>
        <v>13.15</v>
      </c>
      <c r="S110" s="666">
        <f t="shared" ca="1" si="16"/>
        <v>13.15</v>
      </c>
      <c r="T110" s="730">
        <f t="shared" ca="1" si="17"/>
        <v>2839</v>
      </c>
    </row>
    <row r="111" spans="1:20">
      <c r="A111" s="150">
        <f>面积表!T90</f>
        <v>1088</v>
      </c>
      <c r="B111" s="54">
        <f>面积表!U90</f>
        <v>46.32</v>
      </c>
      <c r="C111" s="21">
        <f t="shared" si="18"/>
        <v>1</v>
      </c>
      <c r="D111" s="2806"/>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ca="1" si="26"/>
        <v>13.15</v>
      </c>
      <c r="S111" s="666">
        <f t="shared" ca="1" si="16"/>
        <v>13.15</v>
      </c>
      <c r="T111" s="730">
        <f t="shared" ca="1" si="17"/>
        <v>2839</v>
      </c>
    </row>
    <row r="112" spans="1:20">
      <c r="A112" s="150">
        <f>面积表!T91</f>
        <v>1089</v>
      </c>
      <c r="B112" s="54">
        <f>面积表!U91</f>
        <v>46.32</v>
      </c>
      <c r="C112" s="21">
        <f t="shared" si="18"/>
        <v>1</v>
      </c>
      <c r="D112" s="2806"/>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ca="1" si="26"/>
        <v>13.15</v>
      </c>
      <c r="S112" s="666">
        <f t="shared" ca="1" si="16"/>
        <v>13.15</v>
      </c>
      <c r="T112" s="730">
        <f t="shared" ca="1" si="17"/>
        <v>2839</v>
      </c>
    </row>
    <row r="113" spans="1:20">
      <c r="A113" s="150">
        <f>面积表!T92</f>
        <v>1090</v>
      </c>
      <c r="B113" s="54">
        <f>面积表!U92</f>
        <v>46.32</v>
      </c>
      <c r="C113" s="21">
        <f t="shared" si="18"/>
        <v>1</v>
      </c>
      <c r="D113" s="2806"/>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ca="1" si="26"/>
        <v>13.15</v>
      </c>
      <c r="S113" s="666">
        <f t="shared" ca="1" si="16"/>
        <v>13.15</v>
      </c>
      <c r="T113" s="730">
        <f t="shared" ca="1" si="17"/>
        <v>2839</v>
      </c>
    </row>
    <row r="114" spans="1:20">
      <c r="A114" s="150">
        <f>面积表!T93</f>
        <v>1091</v>
      </c>
      <c r="B114" s="54">
        <f>面积表!U93</f>
        <v>46.32</v>
      </c>
      <c r="C114" s="21">
        <f t="shared" si="18"/>
        <v>1</v>
      </c>
      <c r="D114" s="2806"/>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ca="1" si="26"/>
        <v>13.15</v>
      </c>
      <c r="S114" s="666">
        <f t="shared" ca="1" si="16"/>
        <v>13.15</v>
      </c>
      <c r="T114" s="730">
        <f t="shared" ca="1" si="17"/>
        <v>2839</v>
      </c>
    </row>
    <row r="115" spans="1:20">
      <c r="A115" s="150">
        <f>面积表!T94</f>
        <v>1092</v>
      </c>
      <c r="B115" s="54">
        <f>面积表!U94</f>
        <v>46.32</v>
      </c>
      <c r="C115" s="21">
        <f t="shared" si="18"/>
        <v>1</v>
      </c>
      <c r="D115" s="2806"/>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ca="1" si="26"/>
        <v>13.15</v>
      </c>
      <c r="S115" s="666">
        <f t="shared" ca="1" si="16"/>
        <v>13.15</v>
      </c>
      <c r="T115" s="730">
        <f t="shared" ca="1" si="17"/>
        <v>2839</v>
      </c>
    </row>
    <row r="116" spans="1:20">
      <c r="A116" s="150">
        <f>面积表!T95</f>
        <v>1093</v>
      </c>
      <c r="B116" s="54">
        <f>面积表!U95</f>
        <v>46.32</v>
      </c>
      <c r="C116" s="21">
        <f t="shared" si="18"/>
        <v>1</v>
      </c>
      <c r="D116" s="2806"/>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ca="1" si="26"/>
        <v>13.15</v>
      </c>
      <c r="S116" s="666">
        <f t="shared" ca="1" si="16"/>
        <v>13.15</v>
      </c>
      <c r="T116" s="730">
        <f t="shared" ca="1" si="17"/>
        <v>2839</v>
      </c>
    </row>
    <row r="117" spans="1:20">
      <c r="A117" s="150">
        <f>面积表!T96</f>
        <v>1094</v>
      </c>
      <c r="B117" s="54">
        <f>面积表!U96</f>
        <v>46.32</v>
      </c>
      <c r="C117" s="21">
        <f t="shared" si="18"/>
        <v>1</v>
      </c>
      <c r="D117" s="2806"/>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ca="1" si="26"/>
        <v>13.15</v>
      </c>
      <c r="S117" s="666">
        <f t="shared" ca="1" si="16"/>
        <v>13.15</v>
      </c>
      <c r="T117" s="730">
        <f t="shared" ca="1" si="17"/>
        <v>2839</v>
      </c>
    </row>
    <row r="118" spans="1:20">
      <c r="A118" s="150">
        <f>面积表!T97</f>
        <v>1095</v>
      </c>
      <c r="B118" s="54">
        <f>面积表!U97</f>
        <v>46.32</v>
      </c>
      <c r="C118" s="21">
        <f t="shared" si="18"/>
        <v>1</v>
      </c>
      <c r="D118" s="2806"/>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ca="1" si="26"/>
        <v>13.15</v>
      </c>
      <c r="S118" s="666">
        <f t="shared" ca="1" si="16"/>
        <v>13.15</v>
      </c>
      <c r="T118" s="730">
        <f t="shared" ca="1" si="17"/>
        <v>2839</v>
      </c>
    </row>
    <row r="119" spans="1:20">
      <c r="A119" s="150">
        <f>面积表!T98</f>
        <v>1096</v>
      </c>
      <c r="B119" s="54">
        <f>面积表!U98</f>
        <v>46.32</v>
      </c>
      <c r="C119" s="21">
        <f t="shared" si="18"/>
        <v>1</v>
      </c>
      <c r="D119" s="2806"/>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ca="1" si="26"/>
        <v>13.15</v>
      </c>
      <c r="S119" s="666">
        <f t="shared" ca="1" si="16"/>
        <v>13.15</v>
      </c>
      <c r="T119" s="730">
        <f t="shared" ca="1" si="17"/>
        <v>2839</v>
      </c>
    </row>
    <row r="120" spans="1:20">
      <c r="A120" s="150">
        <f>面积表!T99</f>
        <v>1097</v>
      </c>
      <c r="B120" s="54">
        <f>面积表!U99</f>
        <v>46.32</v>
      </c>
      <c r="C120" s="21">
        <f t="shared" si="18"/>
        <v>1</v>
      </c>
      <c r="D120" s="2806"/>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ca="1" si="26"/>
        <v>13.15</v>
      </c>
      <c r="S120" s="666">
        <f t="shared" ca="1" si="16"/>
        <v>13.15</v>
      </c>
      <c r="T120" s="730">
        <f t="shared" ca="1" si="17"/>
        <v>2839</v>
      </c>
    </row>
    <row r="121" spans="1:20">
      <c r="A121" s="150">
        <f>面积表!T100</f>
        <v>1098</v>
      </c>
      <c r="B121" s="54">
        <f>面积表!U100</f>
        <v>46.32</v>
      </c>
      <c r="C121" s="21">
        <f t="shared" si="18"/>
        <v>1</v>
      </c>
      <c r="D121" s="2806"/>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ca="1" si="26"/>
        <v>13.15</v>
      </c>
      <c r="S121" s="666">
        <f t="shared" ca="1" si="16"/>
        <v>13.15</v>
      </c>
      <c r="T121" s="730">
        <f t="shared" ca="1" si="17"/>
        <v>2839</v>
      </c>
    </row>
    <row r="122" spans="1:20">
      <c r="A122" s="150">
        <f>面积表!T101</f>
        <v>1099</v>
      </c>
      <c r="B122" s="54">
        <f>面积表!U101</f>
        <v>46.32</v>
      </c>
      <c r="C122" s="21">
        <f t="shared" si="18"/>
        <v>1</v>
      </c>
      <c r="D122" s="2806"/>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ca="1" si="26"/>
        <v>13.15</v>
      </c>
      <c r="S122" s="666">
        <f t="shared" ca="1" si="16"/>
        <v>13.15</v>
      </c>
      <c r="T122" s="730">
        <f t="shared" ca="1" si="17"/>
        <v>2839</v>
      </c>
    </row>
    <row r="123" spans="1:20">
      <c r="A123" s="150">
        <f>面积表!T102</f>
        <v>1100</v>
      </c>
      <c r="B123" s="54">
        <f>面积表!U102</f>
        <v>46.32</v>
      </c>
      <c r="C123" s="21">
        <f t="shared" si="18"/>
        <v>1</v>
      </c>
      <c r="D123" s="2806"/>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ca="1" si="26"/>
        <v>13.15</v>
      </c>
      <c r="S123" s="666">
        <f t="shared" ca="1" si="16"/>
        <v>13.15</v>
      </c>
      <c r="T123" s="730">
        <f t="shared" ca="1" si="17"/>
        <v>2839</v>
      </c>
    </row>
    <row r="124" spans="1:20">
      <c r="A124" s="150">
        <f>面积表!T103</f>
        <v>1101</v>
      </c>
      <c r="B124" s="54">
        <f>面积表!U103</f>
        <v>46.32</v>
      </c>
      <c r="C124" s="21">
        <f t="shared" si="18"/>
        <v>1</v>
      </c>
      <c r="D124" s="2806"/>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ca="1" si="26"/>
        <v>13.15</v>
      </c>
      <c r="S124" s="666">
        <f t="shared" ca="1" si="16"/>
        <v>13.15</v>
      </c>
      <c r="T124" s="730">
        <f t="shared" ca="1" si="17"/>
        <v>2839</v>
      </c>
    </row>
    <row r="125" spans="1:20">
      <c r="A125" s="150">
        <f>面积表!T104</f>
        <v>1102</v>
      </c>
      <c r="B125" s="54">
        <f>面积表!U104</f>
        <v>46.32</v>
      </c>
      <c r="C125" s="21">
        <f t="shared" si="18"/>
        <v>1</v>
      </c>
      <c r="D125" s="2806"/>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ca="1" si="26"/>
        <v>13.15</v>
      </c>
      <c r="S125" s="666">
        <f t="shared" ca="1" si="16"/>
        <v>13.15</v>
      </c>
      <c r="T125" s="730">
        <f t="shared" ca="1" si="17"/>
        <v>2839</v>
      </c>
    </row>
    <row r="126" spans="1:20">
      <c r="A126" s="150">
        <f>面积表!T105</f>
        <v>1103</v>
      </c>
      <c r="B126" s="54">
        <f>面积表!U105</f>
        <v>46.32</v>
      </c>
      <c r="C126" s="21">
        <f t="shared" si="18"/>
        <v>1</v>
      </c>
      <c r="D126" s="2806"/>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ca="1" si="26"/>
        <v>13.15</v>
      </c>
      <c r="S126" s="666">
        <f t="shared" ca="1" si="16"/>
        <v>13.15</v>
      </c>
      <c r="T126" s="730">
        <f t="shared" ca="1" si="17"/>
        <v>2839</v>
      </c>
    </row>
    <row r="127" spans="1:20">
      <c r="A127" s="150">
        <f>面积表!T106</f>
        <v>1104</v>
      </c>
      <c r="B127" s="54">
        <f>面积表!U106</f>
        <v>46.32</v>
      </c>
      <c r="C127" s="21">
        <f t="shared" si="18"/>
        <v>1</v>
      </c>
      <c r="D127" s="2806"/>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ca="1" si="26"/>
        <v>13.15</v>
      </c>
      <c r="S127" s="666">
        <f t="shared" ca="1" si="16"/>
        <v>13.15</v>
      </c>
      <c r="T127" s="730">
        <f t="shared" ca="1" si="17"/>
        <v>2839</v>
      </c>
    </row>
    <row r="128" spans="1:20">
      <c r="A128" s="150">
        <f>面积表!T107</f>
        <v>1105</v>
      </c>
      <c r="B128" s="54">
        <f>面积表!U107</f>
        <v>46.32</v>
      </c>
      <c r="C128" s="21">
        <f t="shared" si="18"/>
        <v>1</v>
      </c>
      <c r="D128" s="2806"/>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ca="1" si="26"/>
        <v>13.15</v>
      </c>
      <c r="S128" s="666">
        <f t="shared" ca="1" si="16"/>
        <v>13.15</v>
      </c>
      <c r="T128" s="730">
        <f t="shared" ca="1" si="17"/>
        <v>2839</v>
      </c>
    </row>
    <row r="129" spans="1:20">
      <c r="A129" s="150">
        <f>面积表!T108</f>
        <v>1106</v>
      </c>
      <c r="B129" s="54">
        <f>面积表!U108</f>
        <v>46.32</v>
      </c>
      <c r="C129" s="21">
        <f t="shared" si="18"/>
        <v>1</v>
      </c>
      <c r="D129" s="2806"/>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ca="1" si="26"/>
        <v>13.15</v>
      </c>
      <c r="S129" s="666">
        <f t="shared" ca="1" si="16"/>
        <v>13.15</v>
      </c>
      <c r="T129" s="730">
        <f t="shared" ca="1" si="17"/>
        <v>2839</v>
      </c>
    </row>
    <row r="130" spans="1:20">
      <c r="A130" s="150">
        <f>面积表!T109</f>
        <v>1107</v>
      </c>
      <c r="B130" s="54">
        <f>面积表!U109</f>
        <v>46.32</v>
      </c>
      <c r="C130" s="21">
        <f t="shared" si="18"/>
        <v>1</v>
      </c>
      <c r="D130" s="2806"/>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ca="1" si="26"/>
        <v>13.15</v>
      </c>
      <c r="S130" s="666">
        <f t="shared" ca="1" si="16"/>
        <v>13.15</v>
      </c>
      <c r="T130" s="730">
        <f t="shared" ca="1" si="17"/>
        <v>2839</v>
      </c>
    </row>
    <row r="131" spans="1:20">
      <c r="A131" s="150">
        <f>面积表!T110</f>
        <v>1108</v>
      </c>
      <c r="B131" s="54">
        <f>面积表!U110</f>
        <v>46.32</v>
      </c>
      <c r="C131" s="21">
        <f t="shared" si="18"/>
        <v>1</v>
      </c>
      <c r="D131" s="2806"/>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ca="1" si="26"/>
        <v>13.15</v>
      </c>
      <c r="S131" s="666">
        <f t="shared" ca="1" si="16"/>
        <v>13.15</v>
      </c>
      <c r="T131" s="730">
        <f t="shared" ca="1" si="17"/>
        <v>2839</v>
      </c>
    </row>
    <row r="132" spans="1:20">
      <c r="A132" s="150">
        <f>面积表!T111</f>
        <v>1109</v>
      </c>
      <c r="B132" s="54">
        <f>面积表!U111</f>
        <v>46.32</v>
      </c>
      <c r="C132" s="21">
        <f t="shared" si="18"/>
        <v>1</v>
      </c>
      <c r="D132" s="2806"/>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ca="1" si="26"/>
        <v>13.15</v>
      </c>
      <c r="S132" s="666">
        <f t="shared" ca="1" si="16"/>
        <v>13.15</v>
      </c>
      <c r="T132" s="730">
        <f t="shared" ca="1" si="17"/>
        <v>2839</v>
      </c>
    </row>
    <row r="133" spans="1:20">
      <c r="A133" s="150">
        <f>面积表!T112</f>
        <v>1110</v>
      </c>
      <c r="B133" s="54">
        <f>面积表!U112</f>
        <v>46.32</v>
      </c>
      <c r="C133" s="21">
        <f t="shared" si="18"/>
        <v>1</v>
      </c>
      <c r="D133" s="2806"/>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ca="1" si="26"/>
        <v>13.15</v>
      </c>
      <c r="S133" s="666">
        <f t="shared" ca="1" si="16"/>
        <v>13.15</v>
      </c>
      <c r="T133" s="730">
        <f t="shared" ca="1" si="17"/>
        <v>2839</v>
      </c>
    </row>
    <row r="134" spans="1:20">
      <c r="A134" s="150">
        <f>面积表!T113</f>
        <v>1111</v>
      </c>
      <c r="B134" s="54">
        <f>面积表!U113</f>
        <v>46.32</v>
      </c>
      <c r="C134" s="21">
        <f t="shared" si="18"/>
        <v>1</v>
      </c>
      <c r="D134" s="2806"/>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ca="1" si="26"/>
        <v>13.15</v>
      </c>
      <c r="S134" s="666">
        <f t="shared" ca="1" si="16"/>
        <v>13.15</v>
      </c>
      <c r="T134" s="730">
        <f t="shared" ca="1" si="17"/>
        <v>2839</v>
      </c>
    </row>
    <row r="135" spans="1:20">
      <c r="A135" s="150">
        <f>面积表!T114</f>
        <v>1112</v>
      </c>
      <c r="B135" s="54">
        <f>面积表!U114</f>
        <v>46.32</v>
      </c>
      <c r="C135" s="21">
        <f t="shared" si="18"/>
        <v>1</v>
      </c>
      <c r="D135" s="2806"/>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ca="1" si="26"/>
        <v>13.15</v>
      </c>
      <c r="S135" s="666">
        <f t="shared" ca="1" si="16"/>
        <v>13.15</v>
      </c>
      <c r="T135" s="730">
        <f t="shared" ca="1" si="17"/>
        <v>2839</v>
      </c>
    </row>
    <row r="136" spans="1:20">
      <c r="A136" s="150">
        <f>面积表!T115</f>
        <v>1113</v>
      </c>
      <c r="B136" s="54">
        <f>面积表!U115</f>
        <v>46.32</v>
      </c>
      <c r="C136" s="21">
        <f t="shared" si="18"/>
        <v>1</v>
      </c>
      <c r="D136" s="2806"/>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ca="1" si="26"/>
        <v>13.15</v>
      </c>
      <c r="S136" s="666">
        <f t="shared" ca="1" si="16"/>
        <v>13.15</v>
      </c>
      <c r="T136" s="730">
        <f t="shared" ca="1" si="17"/>
        <v>2839</v>
      </c>
    </row>
    <row r="137" spans="1:20">
      <c r="A137" s="150">
        <f>面积表!T116</f>
        <v>1114</v>
      </c>
      <c r="B137" s="54">
        <f>面积表!U116</f>
        <v>46.32</v>
      </c>
      <c r="C137" s="21">
        <f t="shared" si="18"/>
        <v>1</v>
      </c>
      <c r="D137" s="2806"/>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ca="1" si="26"/>
        <v>13.15</v>
      </c>
      <c r="S137" s="666">
        <f t="shared" ca="1" si="16"/>
        <v>13.15</v>
      </c>
      <c r="T137" s="730">
        <f t="shared" ca="1" si="17"/>
        <v>2839</v>
      </c>
    </row>
    <row r="138" spans="1:20">
      <c r="A138" s="150">
        <f>面积表!T117</f>
        <v>1115</v>
      </c>
      <c r="B138" s="54">
        <f>面积表!U117</f>
        <v>46.32</v>
      </c>
      <c r="C138" s="21">
        <f t="shared" si="18"/>
        <v>1</v>
      </c>
      <c r="D138" s="2806"/>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ca="1" si="26"/>
        <v>13.15</v>
      </c>
      <c r="S138" s="666">
        <f t="shared" ca="1" si="16"/>
        <v>13.15</v>
      </c>
      <c r="T138" s="730">
        <f t="shared" ca="1" si="17"/>
        <v>2839</v>
      </c>
    </row>
    <row r="139" spans="1:20">
      <c r="A139" s="150">
        <f>面积表!T118</f>
        <v>1116</v>
      </c>
      <c r="B139" s="54">
        <f>面积表!U118</f>
        <v>46.32</v>
      </c>
      <c r="C139" s="21">
        <f t="shared" si="18"/>
        <v>1</v>
      </c>
      <c r="D139" s="2806"/>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ca="1" si="26"/>
        <v>13.15</v>
      </c>
      <c r="S139" s="666">
        <f t="shared" ca="1" si="16"/>
        <v>13.15</v>
      </c>
      <c r="T139" s="730">
        <f t="shared" ca="1" si="17"/>
        <v>2839</v>
      </c>
    </row>
    <row r="140" spans="1:20">
      <c r="A140" s="150">
        <f>面积表!T119</f>
        <v>1117</v>
      </c>
      <c r="B140" s="54">
        <f>面积表!U119</f>
        <v>46.32</v>
      </c>
      <c r="C140" s="21">
        <f t="shared" si="18"/>
        <v>1</v>
      </c>
      <c r="D140" s="2806"/>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ca="1" si="26"/>
        <v>13.15</v>
      </c>
      <c r="S140" s="666">
        <f t="shared" ca="1" si="16"/>
        <v>13.15</v>
      </c>
      <c r="T140" s="730">
        <f t="shared" ca="1" si="17"/>
        <v>2839</v>
      </c>
    </row>
    <row r="141" spans="1:20">
      <c r="A141" s="150">
        <f>面积表!T120</f>
        <v>1118</v>
      </c>
      <c r="B141" s="54">
        <f>面积表!U120</f>
        <v>46.32</v>
      </c>
      <c r="C141" s="21">
        <f t="shared" si="18"/>
        <v>1</v>
      </c>
      <c r="D141" s="2806"/>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ca="1" si="26"/>
        <v>13.15</v>
      </c>
      <c r="S141" s="666">
        <f t="shared" ca="1" si="16"/>
        <v>13.15</v>
      </c>
      <c r="T141" s="730">
        <f t="shared" ca="1" si="17"/>
        <v>2839</v>
      </c>
    </row>
    <row r="142" spans="1:20">
      <c r="A142" s="150">
        <f>面积表!T121</f>
        <v>1119</v>
      </c>
      <c r="B142" s="54">
        <f>面积表!U121</f>
        <v>46.32</v>
      </c>
      <c r="C142" s="21">
        <f t="shared" si="18"/>
        <v>1</v>
      </c>
      <c r="D142" s="2806"/>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ca="1" si="26"/>
        <v>13.15</v>
      </c>
      <c r="S142" s="666">
        <f t="shared" ca="1" si="16"/>
        <v>13.15</v>
      </c>
      <c r="T142" s="730">
        <f t="shared" ca="1" si="17"/>
        <v>2839</v>
      </c>
    </row>
    <row r="143" spans="1:20">
      <c r="A143" s="150">
        <f>面积表!T122</f>
        <v>1120</v>
      </c>
      <c r="B143" s="54">
        <f>面积表!U122</f>
        <v>46.32</v>
      </c>
      <c r="C143" s="21">
        <f t="shared" si="18"/>
        <v>1</v>
      </c>
      <c r="D143" s="2806"/>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ca="1" si="26"/>
        <v>13.15</v>
      </c>
      <c r="S143" s="666">
        <f t="shared" ca="1" si="16"/>
        <v>13.15</v>
      </c>
      <c r="T143" s="730">
        <f t="shared" ca="1" si="17"/>
        <v>2839</v>
      </c>
    </row>
    <row r="144" spans="1:20">
      <c r="A144" s="150">
        <f>面积表!T123</f>
        <v>1121</v>
      </c>
      <c r="B144" s="54">
        <f>面积表!U123</f>
        <v>46.32</v>
      </c>
      <c r="C144" s="21">
        <f t="shared" si="18"/>
        <v>1</v>
      </c>
      <c r="D144" s="2806"/>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ca="1" si="26"/>
        <v>13.15</v>
      </c>
      <c r="S144" s="666">
        <f t="shared" ca="1" si="16"/>
        <v>13.15</v>
      </c>
      <c r="T144" s="730">
        <f t="shared" ca="1" si="17"/>
        <v>2839</v>
      </c>
    </row>
    <row r="145" spans="1:20">
      <c r="A145" s="150">
        <f>面积表!T124</f>
        <v>1122</v>
      </c>
      <c r="B145" s="54">
        <f>面积表!U124</f>
        <v>46.32</v>
      </c>
      <c r="C145" s="21">
        <f t="shared" si="18"/>
        <v>1</v>
      </c>
      <c r="D145" s="2806"/>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ca="1" si="26"/>
        <v>13.15</v>
      </c>
      <c r="S145" s="666">
        <f t="shared" ca="1" si="16"/>
        <v>13.15</v>
      </c>
      <c r="T145" s="730">
        <f t="shared" ca="1" si="17"/>
        <v>2839</v>
      </c>
    </row>
    <row r="146" spans="1:20">
      <c r="A146" s="150">
        <f>面积表!T125</f>
        <v>1123</v>
      </c>
      <c r="B146" s="54">
        <f>面积表!U125</f>
        <v>46.32</v>
      </c>
      <c r="C146" s="21">
        <f t="shared" si="18"/>
        <v>1</v>
      </c>
      <c r="D146" s="2806"/>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ca="1" si="26"/>
        <v>13.15</v>
      </c>
      <c r="S146" s="666">
        <f t="shared" ca="1" si="16"/>
        <v>13.15</v>
      </c>
      <c r="T146" s="730">
        <f t="shared" ca="1" si="17"/>
        <v>2839</v>
      </c>
    </row>
    <row r="147" spans="1:20">
      <c r="A147" s="150">
        <f>面积表!T126</f>
        <v>1124</v>
      </c>
      <c r="B147" s="54">
        <f>面积表!U126</f>
        <v>46.32</v>
      </c>
      <c r="C147" s="21">
        <f t="shared" si="18"/>
        <v>1</v>
      </c>
      <c r="D147" s="2806"/>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ca="1" si="26"/>
        <v>13.15</v>
      </c>
      <c r="S147" s="666">
        <f t="shared" ca="1" si="16"/>
        <v>13.15</v>
      </c>
      <c r="T147" s="730">
        <f t="shared" ca="1" si="17"/>
        <v>2839</v>
      </c>
    </row>
    <row r="148" spans="1:20">
      <c r="A148" s="150">
        <f>面积表!T127</f>
        <v>1125</v>
      </c>
      <c r="B148" s="54">
        <f>面积表!U127</f>
        <v>46.32</v>
      </c>
      <c r="C148" s="21">
        <f t="shared" si="18"/>
        <v>1</v>
      </c>
      <c r="D148" s="2806"/>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ca="1" si="26"/>
        <v>13.15</v>
      </c>
      <c r="S148" s="666">
        <f t="shared" ca="1" si="16"/>
        <v>13.15</v>
      </c>
      <c r="T148" s="730">
        <f t="shared" ca="1" si="17"/>
        <v>2839</v>
      </c>
    </row>
    <row r="149" spans="1:20">
      <c r="A149" s="150">
        <f>面积表!T128</f>
        <v>1126</v>
      </c>
      <c r="B149" s="54">
        <f>面积表!U128</f>
        <v>46.32</v>
      </c>
      <c r="C149" s="21">
        <f t="shared" si="18"/>
        <v>1</v>
      </c>
      <c r="D149" s="2806"/>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ca="1" si="26"/>
        <v>13.15</v>
      </c>
      <c r="S149" s="666">
        <f t="shared" ca="1" si="16"/>
        <v>13.15</v>
      </c>
      <c r="T149" s="730">
        <f t="shared" ca="1" si="17"/>
        <v>2839</v>
      </c>
    </row>
    <row r="150" spans="1:20">
      <c r="A150" s="150">
        <f>面积表!T129</f>
        <v>1127</v>
      </c>
      <c r="B150" s="54">
        <f>面积表!U129</f>
        <v>46.32</v>
      </c>
      <c r="C150" s="21">
        <f t="shared" si="18"/>
        <v>1</v>
      </c>
      <c r="D150" s="2806"/>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ca="1" si="26"/>
        <v>13.15</v>
      </c>
      <c r="S150" s="666">
        <f t="shared" ca="1" si="16"/>
        <v>13.15</v>
      </c>
      <c r="T150" s="730">
        <f t="shared" ca="1" si="17"/>
        <v>2839</v>
      </c>
    </row>
    <row r="151" spans="1:20">
      <c r="A151" s="150">
        <f>面积表!T130</f>
        <v>1128</v>
      </c>
      <c r="B151" s="54">
        <f>面积表!U130</f>
        <v>46.32</v>
      </c>
      <c r="C151" s="21">
        <f t="shared" si="18"/>
        <v>1</v>
      </c>
      <c r="D151" s="2806"/>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ca="1" si="26"/>
        <v>13.15</v>
      </c>
      <c r="S151" s="666">
        <f t="shared" ca="1" si="16"/>
        <v>13.15</v>
      </c>
      <c r="T151" s="730">
        <f t="shared" ca="1" si="17"/>
        <v>2839</v>
      </c>
    </row>
    <row r="152" spans="1:20">
      <c r="A152" s="150">
        <f>面积表!T131</f>
        <v>1129</v>
      </c>
      <c r="B152" s="54">
        <f>面积表!U131</f>
        <v>46.32</v>
      </c>
      <c r="C152" s="21">
        <f t="shared" si="18"/>
        <v>1</v>
      </c>
      <c r="D152" s="2806"/>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ca="1" si="26"/>
        <v>13.15</v>
      </c>
      <c r="S152" s="666">
        <f t="shared" ca="1" si="16"/>
        <v>13.15</v>
      </c>
      <c r="T152" s="730">
        <f t="shared" ca="1" si="17"/>
        <v>2839</v>
      </c>
    </row>
    <row r="153" spans="1:20">
      <c r="A153" s="150">
        <f>面积表!T132</f>
        <v>1130</v>
      </c>
      <c r="B153" s="54">
        <f>面积表!U132</f>
        <v>46.32</v>
      </c>
      <c r="C153" s="21">
        <f t="shared" si="18"/>
        <v>1</v>
      </c>
      <c r="D153" s="2806"/>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ca="1" si="26"/>
        <v>13.15</v>
      </c>
      <c r="S153" s="666">
        <f t="shared" ref="S153:S196" ca="1" si="27">R153</f>
        <v>13.15</v>
      </c>
      <c r="T153" s="730">
        <f t="shared" ref="T153:T196" ca="1" si="28">ROUND(R153/B153*10000,0)</f>
        <v>2839</v>
      </c>
    </row>
    <row r="154" spans="1:20">
      <c r="A154" s="150">
        <f>面积表!T133</f>
        <v>1131</v>
      </c>
      <c r="B154" s="54">
        <f>面积表!U133</f>
        <v>46.32</v>
      </c>
      <c r="C154" s="21">
        <f t="shared" ref="C154:C217" si="29">IF(B154="",1,(LOOKUP(B154,$3:$3,$4:$4)-LOOKUP($B$24,$3:$3,$4:$4)+100)/100)</f>
        <v>1</v>
      </c>
      <c r="D154" s="2806"/>
      <c r="E154" s="21">
        <f t="shared" ref="E154:E217" si="30">(SUMIF($5:$5,D154,$6:$6)-SUMIF($5:$5,$D$24,$6:$6)+100)/100</f>
        <v>1</v>
      </c>
      <c r="F154" s="667"/>
      <c r="G154" s="21">
        <f t="shared" ref="G154:G217" si="31">(SUMIF($7:$7,F154,$8:$8)-SUMIF($7:$7,$F$24,$8:$8)+100)/100</f>
        <v>1</v>
      </c>
      <c r="H154" s="667"/>
      <c r="I154" s="21">
        <f t="shared" ref="I154:I217" si="32">(SUMIF($9:$9,H154,$10:$10)-SUMIF($9:$9,$H$24,$10:$10)+100)/100</f>
        <v>1</v>
      </c>
      <c r="J154" s="667"/>
      <c r="K154" s="21">
        <f t="shared" ref="K154:K217" si="33">(SUMIF($11:$11,J154,$12:$12)-SUMIF($11:$11,$J$24,$12:$12)+100)/100</f>
        <v>1</v>
      </c>
      <c r="L154" s="667"/>
      <c r="M154" s="21">
        <f t="shared" ref="M154:M217" si="34">(SUMIF($13:$13,L154,$14:$14)-SUMIF($13:$13,$L$24,$14:$14)+100)/100</f>
        <v>1</v>
      </c>
      <c r="N154" s="667"/>
      <c r="O154" s="21">
        <f t="shared" ref="O154:O217" si="35">(SUMIF($15:$15,N154,$16:$16)-SUMIF($15:$15,$N$24,$16:$16)+100)/100</f>
        <v>1</v>
      </c>
      <c r="P154" s="667"/>
      <c r="Q154" s="21">
        <f t="shared" ref="Q154:Q217" si="36">(SUMIF($17:$17,P154,$18:$18)-SUMIF($17:$17,$P$24,$18:$18)+100)/100</f>
        <v>1</v>
      </c>
      <c r="R154" s="663">
        <f t="shared" ca="1" si="26"/>
        <v>13.15</v>
      </c>
      <c r="S154" s="666">
        <f t="shared" ca="1" si="27"/>
        <v>13.15</v>
      </c>
      <c r="T154" s="730">
        <f t="shared" ca="1" si="28"/>
        <v>2839</v>
      </c>
    </row>
    <row r="155" spans="1:20">
      <c r="A155" s="150">
        <f>面积表!T134</f>
        <v>1132</v>
      </c>
      <c r="B155" s="54">
        <f>面积表!U134</f>
        <v>46.32</v>
      </c>
      <c r="C155" s="21">
        <f t="shared" si="29"/>
        <v>1</v>
      </c>
      <c r="D155" s="2806"/>
      <c r="E155" s="21">
        <f t="shared" si="30"/>
        <v>1</v>
      </c>
      <c r="F155" s="667"/>
      <c r="G155" s="21">
        <f t="shared" si="31"/>
        <v>1</v>
      </c>
      <c r="H155" s="667"/>
      <c r="I155" s="21">
        <f t="shared" si="32"/>
        <v>1</v>
      </c>
      <c r="J155" s="667"/>
      <c r="K155" s="21">
        <f t="shared" si="33"/>
        <v>1</v>
      </c>
      <c r="L155" s="667"/>
      <c r="M155" s="21">
        <f t="shared" si="34"/>
        <v>1</v>
      </c>
      <c r="N155" s="667"/>
      <c r="O155" s="21">
        <f t="shared" si="35"/>
        <v>1</v>
      </c>
      <c r="P155" s="667"/>
      <c r="Q155" s="21">
        <f t="shared" si="36"/>
        <v>1</v>
      </c>
      <c r="R155" s="663">
        <f t="shared" ca="1" si="26"/>
        <v>13.15</v>
      </c>
      <c r="S155" s="666">
        <f t="shared" ca="1" si="27"/>
        <v>13.15</v>
      </c>
      <c r="T155" s="730">
        <f t="shared" ca="1" si="28"/>
        <v>2839</v>
      </c>
    </row>
    <row r="156" spans="1:20">
      <c r="A156" s="150">
        <f>面积表!T135</f>
        <v>1133</v>
      </c>
      <c r="B156" s="54">
        <f>面积表!U135</f>
        <v>46.32</v>
      </c>
      <c r="C156" s="21">
        <f t="shared" si="29"/>
        <v>1</v>
      </c>
      <c r="D156" s="2806"/>
      <c r="E156" s="21">
        <f t="shared" si="30"/>
        <v>1</v>
      </c>
      <c r="F156" s="667"/>
      <c r="G156" s="21">
        <f t="shared" si="31"/>
        <v>1</v>
      </c>
      <c r="H156" s="667"/>
      <c r="I156" s="21">
        <f t="shared" si="32"/>
        <v>1</v>
      </c>
      <c r="J156" s="667"/>
      <c r="K156" s="21">
        <f t="shared" si="33"/>
        <v>1</v>
      </c>
      <c r="L156" s="667"/>
      <c r="M156" s="21">
        <f t="shared" si="34"/>
        <v>1</v>
      </c>
      <c r="N156" s="667"/>
      <c r="O156" s="21">
        <f t="shared" si="35"/>
        <v>1</v>
      </c>
      <c r="P156" s="667"/>
      <c r="Q156" s="21">
        <f t="shared" si="36"/>
        <v>1</v>
      </c>
      <c r="R156" s="663">
        <f t="shared" ca="1" si="26"/>
        <v>13.15</v>
      </c>
      <c r="S156" s="666">
        <f t="shared" ca="1" si="27"/>
        <v>13.15</v>
      </c>
      <c r="T156" s="730">
        <f t="shared" ca="1" si="28"/>
        <v>2839</v>
      </c>
    </row>
    <row r="157" spans="1:20">
      <c r="A157" s="150">
        <f>面积表!T136</f>
        <v>1134</v>
      </c>
      <c r="B157" s="54">
        <f>面积表!U136</f>
        <v>46.32</v>
      </c>
      <c r="C157" s="21">
        <f t="shared" si="29"/>
        <v>1</v>
      </c>
      <c r="D157" s="2806"/>
      <c r="E157" s="21">
        <f t="shared" si="30"/>
        <v>1</v>
      </c>
      <c r="F157" s="667"/>
      <c r="G157" s="21">
        <f t="shared" si="31"/>
        <v>1</v>
      </c>
      <c r="H157" s="667"/>
      <c r="I157" s="21">
        <f t="shared" si="32"/>
        <v>1</v>
      </c>
      <c r="J157" s="667"/>
      <c r="K157" s="21">
        <f t="shared" si="33"/>
        <v>1</v>
      </c>
      <c r="L157" s="667"/>
      <c r="M157" s="21">
        <f t="shared" si="34"/>
        <v>1</v>
      </c>
      <c r="N157" s="667"/>
      <c r="O157" s="21">
        <f t="shared" si="35"/>
        <v>1</v>
      </c>
      <c r="P157" s="667"/>
      <c r="Q157" s="21">
        <f t="shared" si="36"/>
        <v>1</v>
      </c>
      <c r="R157" s="663">
        <f t="shared" ref="R157:R196" ca="1" si="37">IF(B157="",0,ROUND($R$24*C157*E157*G157*I157*K157*M157*O157*Q157,3))</f>
        <v>13.15</v>
      </c>
      <c r="S157" s="666">
        <f t="shared" ca="1" si="27"/>
        <v>13.15</v>
      </c>
      <c r="T157" s="730">
        <f t="shared" ca="1" si="28"/>
        <v>2839</v>
      </c>
    </row>
    <row r="158" spans="1:20">
      <c r="A158" s="150">
        <f>面积表!T137</f>
        <v>1135</v>
      </c>
      <c r="B158" s="54">
        <f>面积表!U137</f>
        <v>46.32</v>
      </c>
      <c r="C158" s="21">
        <f t="shared" si="29"/>
        <v>1</v>
      </c>
      <c r="D158" s="2806"/>
      <c r="E158" s="21">
        <f t="shared" si="30"/>
        <v>1</v>
      </c>
      <c r="F158" s="667"/>
      <c r="G158" s="21">
        <f t="shared" si="31"/>
        <v>1</v>
      </c>
      <c r="H158" s="667"/>
      <c r="I158" s="21">
        <f t="shared" si="32"/>
        <v>1</v>
      </c>
      <c r="J158" s="667"/>
      <c r="K158" s="21">
        <f t="shared" si="33"/>
        <v>1</v>
      </c>
      <c r="L158" s="667"/>
      <c r="M158" s="21">
        <f t="shared" si="34"/>
        <v>1</v>
      </c>
      <c r="N158" s="667"/>
      <c r="O158" s="21">
        <f t="shared" si="35"/>
        <v>1</v>
      </c>
      <c r="P158" s="667"/>
      <c r="Q158" s="21">
        <f t="shared" si="36"/>
        <v>1</v>
      </c>
      <c r="R158" s="663">
        <f t="shared" ca="1" si="37"/>
        <v>13.15</v>
      </c>
      <c r="S158" s="666">
        <f t="shared" ca="1" si="27"/>
        <v>13.15</v>
      </c>
      <c r="T158" s="730">
        <f t="shared" ca="1" si="28"/>
        <v>2839</v>
      </c>
    </row>
    <row r="159" spans="1:20">
      <c r="A159" s="150">
        <f>面积表!T138</f>
        <v>1136</v>
      </c>
      <c r="B159" s="54">
        <f>面积表!U138</f>
        <v>46.32</v>
      </c>
      <c r="C159" s="21">
        <f t="shared" si="29"/>
        <v>1</v>
      </c>
      <c r="D159" s="2806"/>
      <c r="E159" s="21">
        <f t="shared" si="30"/>
        <v>1</v>
      </c>
      <c r="F159" s="667"/>
      <c r="G159" s="21">
        <f t="shared" si="31"/>
        <v>1</v>
      </c>
      <c r="H159" s="667"/>
      <c r="I159" s="21">
        <f t="shared" si="32"/>
        <v>1</v>
      </c>
      <c r="J159" s="667"/>
      <c r="K159" s="21">
        <f t="shared" si="33"/>
        <v>1</v>
      </c>
      <c r="L159" s="667"/>
      <c r="M159" s="21">
        <f t="shared" si="34"/>
        <v>1</v>
      </c>
      <c r="N159" s="667"/>
      <c r="O159" s="21">
        <f t="shared" si="35"/>
        <v>1</v>
      </c>
      <c r="P159" s="667"/>
      <c r="Q159" s="21">
        <f t="shared" si="36"/>
        <v>1</v>
      </c>
      <c r="R159" s="663">
        <f t="shared" ca="1" si="37"/>
        <v>13.15</v>
      </c>
      <c r="S159" s="666">
        <f t="shared" ca="1" si="27"/>
        <v>13.15</v>
      </c>
      <c r="T159" s="730">
        <f t="shared" ca="1" si="28"/>
        <v>2839</v>
      </c>
    </row>
    <row r="160" spans="1:20">
      <c r="A160" s="150">
        <f>面积表!T139</f>
        <v>1137</v>
      </c>
      <c r="B160" s="54">
        <f>面积表!U139</f>
        <v>46.32</v>
      </c>
      <c r="C160" s="21">
        <f t="shared" si="29"/>
        <v>1</v>
      </c>
      <c r="D160" s="2806"/>
      <c r="E160" s="21">
        <f t="shared" si="30"/>
        <v>1</v>
      </c>
      <c r="F160" s="667"/>
      <c r="G160" s="21">
        <f t="shared" si="31"/>
        <v>1</v>
      </c>
      <c r="H160" s="667"/>
      <c r="I160" s="21">
        <f t="shared" si="32"/>
        <v>1</v>
      </c>
      <c r="J160" s="667"/>
      <c r="K160" s="21">
        <f t="shared" si="33"/>
        <v>1</v>
      </c>
      <c r="L160" s="667"/>
      <c r="M160" s="21">
        <f t="shared" si="34"/>
        <v>1</v>
      </c>
      <c r="N160" s="667"/>
      <c r="O160" s="21">
        <f t="shared" si="35"/>
        <v>1</v>
      </c>
      <c r="P160" s="667"/>
      <c r="Q160" s="21">
        <f t="shared" si="36"/>
        <v>1</v>
      </c>
      <c r="R160" s="663">
        <f t="shared" ca="1" si="37"/>
        <v>13.15</v>
      </c>
      <c r="S160" s="666">
        <f t="shared" ca="1" si="27"/>
        <v>13.15</v>
      </c>
      <c r="T160" s="730">
        <f t="shared" ca="1" si="28"/>
        <v>2839</v>
      </c>
    </row>
    <row r="161" spans="1:20">
      <c r="A161" s="150">
        <f>面积表!T140</f>
        <v>1138</v>
      </c>
      <c r="B161" s="54">
        <f>面积表!U140</f>
        <v>46.32</v>
      </c>
      <c r="C161" s="21">
        <f t="shared" si="29"/>
        <v>1</v>
      </c>
      <c r="D161" s="2806"/>
      <c r="E161" s="21">
        <f t="shared" si="30"/>
        <v>1</v>
      </c>
      <c r="F161" s="667"/>
      <c r="G161" s="21">
        <f t="shared" si="31"/>
        <v>1</v>
      </c>
      <c r="H161" s="667"/>
      <c r="I161" s="21">
        <f t="shared" si="32"/>
        <v>1</v>
      </c>
      <c r="J161" s="667"/>
      <c r="K161" s="21">
        <f t="shared" si="33"/>
        <v>1</v>
      </c>
      <c r="L161" s="667"/>
      <c r="M161" s="21">
        <f t="shared" si="34"/>
        <v>1</v>
      </c>
      <c r="N161" s="667"/>
      <c r="O161" s="21">
        <f t="shared" si="35"/>
        <v>1</v>
      </c>
      <c r="P161" s="667"/>
      <c r="Q161" s="21">
        <f t="shared" si="36"/>
        <v>1</v>
      </c>
      <c r="R161" s="663">
        <f t="shared" ca="1" si="37"/>
        <v>13.15</v>
      </c>
      <c r="S161" s="666">
        <f t="shared" ca="1" si="27"/>
        <v>13.15</v>
      </c>
      <c r="T161" s="730">
        <f t="shared" ca="1" si="28"/>
        <v>2839</v>
      </c>
    </row>
    <row r="162" spans="1:20">
      <c r="A162" s="150">
        <f>面积表!T141</f>
        <v>1139</v>
      </c>
      <c r="B162" s="54">
        <f>面积表!U141</f>
        <v>46.32</v>
      </c>
      <c r="C162" s="21">
        <f t="shared" si="29"/>
        <v>1</v>
      </c>
      <c r="D162" s="2806"/>
      <c r="E162" s="21">
        <f t="shared" si="30"/>
        <v>1</v>
      </c>
      <c r="F162" s="667"/>
      <c r="G162" s="21">
        <f t="shared" si="31"/>
        <v>1</v>
      </c>
      <c r="H162" s="667"/>
      <c r="I162" s="21">
        <f t="shared" si="32"/>
        <v>1</v>
      </c>
      <c r="J162" s="667"/>
      <c r="K162" s="21">
        <f t="shared" si="33"/>
        <v>1</v>
      </c>
      <c r="L162" s="667"/>
      <c r="M162" s="21">
        <f t="shared" si="34"/>
        <v>1</v>
      </c>
      <c r="N162" s="667"/>
      <c r="O162" s="21">
        <f t="shared" si="35"/>
        <v>1</v>
      </c>
      <c r="P162" s="667"/>
      <c r="Q162" s="21">
        <f t="shared" si="36"/>
        <v>1</v>
      </c>
      <c r="R162" s="663">
        <f t="shared" ca="1" si="37"/>
        <v>13.15</v>
      </c>
      <c r="S162" s="666">
        <f t="shared" ca="1" si="27"/>
        <v>13.15</v>
      </c>
      <c r="T162" s="730">
        <f t="shared" ca="1" si="28"/>
        <v>2839</v>
      </c>
    </row>
    <row r="163" spans="1:20">
      <c r="A163" s="150">
        <f>面积表!T142</f>
        <v>1140</v>
      </c>
      <c r="B163" s="54">
        <f>面积表!U142</f>
        <v>46.32</v>
      </c>
      <c r="C163" s="21">
        <f t="shared" si="29"/>
        <v>1</v>
      </c>
      <c r="D163" s="2806"/>
      <c r="E163" s="21">
        <f t="shared" si="30"/>
        <v>1</v>
      </c>
      <c r="F163" s="667"/>
      <c r="G163" s="21">
        <f t="shared" si="31"/>
        <v>1</v>
      </c>
      <c r="H163" s="667"/>
      <c r="I163" s="21">
        <f t="shared" si="32"/>
        <v>1</v>
      </c>
      <c r="J163" s="667"/>
      <c r="K163" s="21">
        <f t="shared" si="33"/>
        <v>1</v>
      </c>
      <c r="L163" s="667"/>
      <c r="M163" s="21">
        <f t="shared" si="34"/>
        <v>1</v>
      </c>
      <c r="N163" s="667"/>
      <c r="O163" s="21">
        <f t="shared" si="35"/>
        <v>1</v>
      </c>
      <c r="P163" s="667"/>
      <c r="Q163" s="21">
        <f t="shared" si="36"/>
        <v>1</v>
      </c>
      <c r="R163" s="663">
        <f t="shared" ca="1" si="37"/>
        <v>13.15</v>
      </c>
      <c r="S163" s="666">
        <f t="shared" ca="1" si="27"/>
        <v>13.15</v>
      </c>
      <c r="T163" s="730">
        <f t="shared" ca="1" si="28"/>
        <v>2839</v>
      </c>
    </row>
    <row r="164" spans="1:20">
      <c r="A164" s="150">
        <f>面积表!T143</f>
        <v>1141</v>
      </c>
      <c r="B164" s="54">
        <f>面积表!U143</f>
        <v>46.32</v>
      </c>
      <c r="C164" s="21">
        <f t="shared" si="29"/>
        <v>1</v>
      </c>
      <c r="D164" s="2806"/>
      <c r="E164" s="21">
        <f t="shared" si="30"/>
        <v>1</v>
      </c>
      <c r="F164" s="667"/>
      <c r="G164" s="21">
        <f t="shared" si="31"/>
        <v>1</v>
      </c>
      <c r="H164" s="667"/>
      <c r="I164" s="21">
        <f t="shared" si="32"/>
        <v>1</v>
      </c>
      <c r="J164" s="667"/>
      <c r="K164" s="21">
        <f t="shared" si="33"/>
        <v>1</v>
      </c>
      <c r="L164" s="667"/>
      <c r="M164" s="21">
        <f t="shared" si="34"/>
        <v>1</v>
      </c>
      <c r="N164" s="667"/>
      <c r="O164" s="21">
        <f t="shared" si="35"/>
        <v>1</v>
      </c>
      <c r="P164" s="667"/>
      <c r="Q164" s="21">
        <f t="shared" si="36"/>
        <v>1</v>
      </c>
      <c r="R164" s="663">
        <f t="shared" ca="1" si="37"/>
        <v>13.15</v>
      </c>
      <c r="S164" s="666">
        <f t="shared" ca="1" si="27"/>
        <v>13.15</v>
      </c>
      <c r="T164" s="730">
        <f t="shared" ca="1" si="28"/>
        <v>2839</v>
      </c>
    </row>
    <row r="165" spans="1:20">
      <c r="A165" s="150">
        <f>面积表!T144</f>
        <v>1142</v>
      </c>
      <c r="B165" s="54">
        <f>面积表!U144</f>
        <v>46.32</v>
      </c>
      <c r="C165" s="21">
        <f t="shared" si="29"/>
        <v>1</v>
      </c>
      <c r="D165" s="2806"/>
      <c r="E165" s="21">
        <f t="shared" si="30"/>
        <v>1</v>
      </c>
      <c r="F165" s="667"/>
      <c r="G165" s="21">
        <f t="shared" si="31"/>
        <v>1</v>
      </c>
      <c r="H165" s="667"/>
      <c r="I165" s="21">
        <f t="shared" si="32"/>
        <v>1</v>
      </c>
      <c r="J165" s="667"/>
      <c r="K165" s="21">
        <f t="shared" si="33"/>
        <v>1</v>
      </c>
      <c r="L165" s="667"/>
      <c r="M165" s="21">
        <f t="shared" si="34"/>
        <v>1</v>
      </c>
      <c r="N165" s="667"/>
      <c r="O165" s="21">
        <f t="shared" si="35"/>
        <v>1</v>
      </c>
      <c r="P165" s="667"/>
      <c r="Q165" s="21">
        <f t="shared" si="36"/>
        <v>1</v>
      </c>
      <c r="R165" s="663">
        <f t="shared" ca="1" si="37"/>
        <v>13.15</v>
      </c>
      <c r="S165" s="666">
        <f t="shared" ca="1" si="27"/>
        <v>13.15</v>
      </c>
      <c r="T165" s="730">
        <f t="shared" ca="1" si="28"/>
        <v>2839</v>
      </c>
    </row>
    <row r="166" spans="1:20">
      <c r="A166" s="150">
        <f>面积表!T145</f>
        <v>1143</v>
      </c>
      <c r="B166" s="54">
        <f>面积表!U145</f>
        <v>46.32</v>
      </c>
      <c r="C166" s="21">
        <f t="shared" si="29"/>
        <v>1</v>
      </c>
      <c r="D166" s="2806"/>
      <c r="E166" s="21">
        <f t="shared" si="30"/>
        <v>1</v>
      </c>
      <c r="F166" s="667"/>
      <c r="G166" s="21">
        <f t="shared" si="31"/>
        <v>1</v>
      </c>
      <c r="H166" s="667"/>
      <c r="I166" s="21">
        <f t="shared" si="32"/>
        <v>1</v>
      </c>
      <c r="J166" s="667"/>
      <c r="K166" s="21">
        <f t="shared" si="33"/>
        <v>1</v>
      </c>
      <c r="L166" s="667"/>
      <c r="M166" s="21">
        <f t="shared" si="34"/>
        <v>1</v>
      </c>
      <c r="N166" s="667"/>
      <c r="O166" s="21">
        <f t="shared" si="35"/>
        <v>1</v>
      </c>
      <c r="P166" s="667"/>
      <c r="Q166" s="21">
        <f t="shared" si="36"/>
        <v>1</v>
      </c>
      <c r="R166" s="663">
        <f t="shared" ca="1" si="37"/>
        <v>13.15</v>
      </c>
      <c r="S166" s="666">
        <f t="shared" ca="1" si="27"/>
        <v>13.15</v>
      </c>
      <c r="T166" s="730">
        <f t="shared" ca="1" si="28"/>
        <v>2839</v>
      </c>
    </row>
    <row r="167" spans="1:20">
      <c r="A167" s="150">
        <f>面积表!T146</f>
        <v>1144</v>
      </c>
      <c r="B167" s="54">
        <f>面积表!U146</f>
        <v>46.32</v>
      </c>
      <c r="C167" s="21">
        <f t="shared" si="29"/>
        <v>1</v>
      </c>
      <c r="D167" s="2806"/>
      <c r="E167" s="21">
        <f t="shared" si="30"/>
        <v>1</v>
      </c>
      <c r="F167" s="667"/>
      <c r="G167" s="21">
        <f t="shared" si="31"/>
        <v>1</v>
      </c>
      <c r="H167" s="667"/>
      <c r="I167" s="21">
        <f t="shared" si="32"/>
        <v>1</v>
      </c>
      <c r="J167" s="667"/>
      <c r="K167" s="21">
        <f t="shared" si="33"/>
        <v>1</v>
      </c>
      <c r="L167" s="667"/>
      <c r="M167" s="21">
        <f t="shared" si="34"/>
        <v>1</v>
      </c>
      <c r="N167" s="667"/>
      <c r="O167" s="21">
        <f t="shared" si="35"/>
        <v>1</v>
      </c>
      <c r="P167" s="667"/>
      <c r="Q167" s="21">
        <f t="shared" si="36"/>
        <v>1</v>
      </c>
      <c r="R167" s="663">
        <f t="shared" ca="1" si="37"/>
        <v>13.15</v>
      </c>
      <c r="S167" s="666">
        <f t="shared" ca="1" si="27"/>
        <v>13.15</v>
      </c>
      <c r="T167" s="730">
        <f t="shared" ca="1" si="28"/>
        <v>2839</v>
      </c>
    </row>
    <row r="168" spans="1:20">
      <c r="A168" s="150">
        <f>面积表!T147</f>
        <v>1145</v>
      </c>
      <c r="B168" s="54">
        <f>面积表!U147</f>
        <v>46.32</v>
      </c>
      <c r="C168" s="21">
        <f t="shared" si="29"/>
        <v>1</v>
      </c>
      <c r="D168" s="2806"/>
      <c r="E168" s="21">
        <f t="shared" si="30"/>
        <v>1</v>
      </c>
      <c r="F168" s="667"/>
      <c r="G168" s="21">
        <f t="shared" si="31"/>
        <v>1</v>
      </c>
      <c r="H168" s="667"/>
      <c r="I168" s="21">
        <f t="shared" si="32"/>
        <v>1</v>
      </c>
      <c r="J168" s="667"/>
      <c r="K168" s="21">
        <f t="shared" si="33"/>
        <v>1</v>
      </c>
      <c r="L168" s="667"/>
      <c r="M168" s="21">
        <f t="shared" si="34"/>
        <v>1</v>
      </c>
      <c r="N168" s="667"/>
      <c r="O168" s="21">
        <f t="shared" si="35"/>
        <v>1</v>
      </c>
      <c r="P168" s="667"/>
      <c r="Q168" s="21">
        <f t="shared" si="36"/>
        <v>1</v>
      </c>
      <c r="R168" s="663">
        <f t="shared" ca="1" si="37"/>
        <v>13.15</v>
      </c>
      <c r="S168" s="666">
        <f t="shared" ca="1" si="27"/>
        <v>13.15</v>
      </c>
      <c r="T168" s="730">
        <f t="shared" ca="1" si="28"/>
        <v>2839</v>
      </c>
    </row>
    <row r="169" spans="1:20">
      <c r="A169" s="150">
        <f>面积表!T148</f>
        <v>1146</v>
      </c>
      <c r="B169" s="54">
        <f>面积表!U148</f>
        <v>46.32</v>
      </c>
      <c r="C169" s="21">
        <f t="shared" si="29"/>
        <v>1</v>
      </c>
      <c r="D169" s="2806"/>
      <c r="E169" s="21">
        <f t="shared" si="30"/>
        <v>1</v>
      </c>
      <c r="F169" s="667"/>
      <c r="G169" s="21">
        <f t="shared" si="31"/>
        <v>1</v>
      </c>
      <c r="H169" s="667"/>
      <c r="I169" s="21">
        <f t="shared" si="32"/>
        <v>1</v>
      </c>
      <c r="J169" s="667"/>
      <c r="K169" s="21">
        <f t="shared" si="33"/>
        <v>1</v>
      </c>
      <c r="L169" s="667"/>
      <c r="M169" s="21">
        <f t="shared" si="34"/>
        <v>1</v>
      </c>
      <c r="N169" s="667"/>
      <c r="O169" s="21">
        <f t="shared" si="35"/>
        <v>1</v>
      </c>
      <c r="P169" s="667"/>
      <c r="Q169" s="21">
        <f t="shared" si="36"/>
        <v>1</v>
      </c>
      <c r="R169" s="663">
        <f t="shared" ca="1" si="37"/>
        <v>13.15</v>
      </c>
      <c r="S169" s="666">
        <f t="shared" ca="1" si="27"/>
        <v>13.15</v>
      </c>
      <c r="T169" s="730">
        <f t="shared" ca="1" si="28"/>
        <v>2839</v>
      </c>
    </row>
    <row r="170" spans="1:20">
      <c r="A170" s="150">
        <f>面积表!T149</f>
        <v>1147</v>
      </c>
      <c r="B170" s="54">
        <f>面积表!U149</f>
        <v>46.32</v>
      </c>
      <c r="C170" s="21">
        <f t="shared" si="29"/>
        <v>1</v>
      </c>
      <c r="D170" s="2806"/>
      <c r="E170" s="21">
        <f t="shared" si="30"/>
        <v>1</v>
      </c>
      <c r="F170" s="667"/>
      <c r="G170" s="21">
        <f t="shared" si="31"/>
        <v>1</v>
      </c>
      <c r="H170" s="667"/>
      <c r="I170" s="21">
        <f t="shared" si="32"/>
        <v>1</v>
      </c>
      <c r="J170" s="667"/>
      <c r="K170" s="21">
        <f t="shared" si="33"/>
        <v>1</v>
      </c>
      <c r="L170" s="667"/>
      <c r="M170" s="21">
        <f t="shared" si="34"/>
        <v>1</v>
      </c>
      <c r="N170" s="667"/>
      <c r="O170" s="21">
        <f t="shared" si="35"/>
        <v>1</v>
      </c>
      <c r="P170" s="667"/>
      <c r="Q170" s="21">
        <f t="shared" si="36"/>
        <v>1</v>
      </c>
      <c r="R170" s="663">
        <f t="shared" ca="1" si="37"/>
        <v>13.15</v>
      </c>
      <c r="S170" s="666">
        <f t="shared" ca="1" si="27"/>
        <v>13.15</v>
      </c>
      <c r="T170" s="730">
        <f t="shared" ca="1" si="28"/>
        <v>2839</v>
      </c>
    </row>
    <row r="171" spans="1:20">
      <c r="A171" s="150">
        <f>面积表!T150</f>
        <v>1148</v>
      </c>
      <c r="B171" s="54">
        <f>面积表!U150</f>
        <v>46.32</v>
      </c>
      <c r="C171" s="21">
        <f t="shared" si="29"/>
        <v>1</v>
      </c>
      <c r="D171" s="2806"/>
      <c r="E171" s="21">
        <f t="shared" si="30"/>
        <v>1</v>
      </c>
      <c r="F171" s="667"/>
      <c r="G171" s="21">
        <f t="shared" si="31"/>
        <v>1</v>
      </c>
      <c r="H171" s="667"/>
      <c r="I171" s="21">
        <f t="shared" si="32"/>
        <v>1</v>
      </c>
      <c r="J171" s="667"/>
      <c r="K171" s="21">
        <f t="shared" si="33"/>
        <v>1</v>
      </c>
      <c r="L171" s="667"/>
      <c r="M171" s="21">
        <f t="shared" si="34"/>
        <v>1</v>
      </c>
      <c r="N171" s="667"/>
      <c r="O171" s="21">
        <f t="shared" si="35"/>
        <v>1</v>
      </c>
      <c r="P171" s="667"/>
      <c r="Q171" s="21">
        <f t="shared" si="36"/>
        <v>1</v>
      </c>
      <c r="R171" s="663">
        <f t="shared" ca="1" si="37"/>
        <v>13.15</v>
      </c>
      <c r="S171" s="666">
        <f t="shared" ca="1" si="27"/>
        <v>13.15</v>
      </c>
      <c r="T171" s="730">
        <f t="shared" ca="1" si="28"/>
        <v>2839</v>
      </c>
    </row>
    <row r="172" spans="1:20">
      <c r="A172" s="150">
        <f>面积表!T151</f>
        <v>1149</v>
      </c>
      <c r="B172" s="54">
        <f>面积表!U151</f>
        <v>46.32</v>
      </c>
      <c r="C172" s="21">
        <f t="shared" si="29"/>
        <v>1</v>
      </c>
      <c r="D172" s="2806"/>
      <c r="E172" s="21">
        <f t="shared" si="30"/>
        <v>1</v>
      </c>
      <c r="F172" s="667"/>
      <c r="G172" s="21">
        <f t="shared" si="31"/>
        <v>1</v>
      </c>
      <c r="H172" s="667"/>
      <c r="I172" s="21">
        <f t="shared" si="32"/>
        <v>1</v>
      </c>
      <c r="J172" s="667"/>
      <c r="K172" s="21">
        <f t="shared" si="33"/>
        <v>1</v>
      </c>
      <c r="L172" s="667"/>
      <c r="M172" s="21">
        <f t="shared" si="34"/>
        <v>1</v>
      </c>
      <c r="N172" s="667"/>
      <c r="O172" s="21">
        <f t="shared" si="35"/>
        <v>1</v>
      </c>
      <c r="P172" s="667"/>
      <c r="Q172" s="21">
        <f t="shared" si="36"/>
        <v>1</v>
      </c>
      <c r="R172" s="663">
        <f t="shared" ca="1" si="37"/>
        <v>13.15</v>
      </c>
      <c r="S172" s="666">
        <f t="shared" ca="1" si="27"/>
        <v>13.15</v>
      </c>
      <c r="T172" s="730">
        <f t="shared" ca="1" si="28"/>
        <v>2839</v>
      </c>
    </row>
    <row r="173" spans="1:20">
      <c r="A173" s="150">
        <f>面积表!T152</f>
        <v>1150</v>
      </c>
      <c r="B173" s="54">
        <f>面积表!U152</f>
        <v>46.32</v>
      </c>
      <c r="C173" s="21">
        <f t="shared" si="29"/>
        <v>1</v>
      </c>
      <c r="D173" s="2806"/>
      <c r="E173" s="21">
        <f t="shared" si="30"/>
        <v>1</v>
      </c>
      <c r="F173" s="667"/>
      <c r="G173" s="21">
        <f t="shared" si="31"/>
        <v>1</v>
      </c>
      <c r="H173" s="667"/>
      <c r="I173" s="21">
        <f t="shared" si="32"/>
        <v>1</v>
      </c>
      <c r="J173" s="667"/>
      <c r="K173" s="21">
        <f t="shared" si="33"/>
        <v>1</v>
      </c>
      <c r="L173" s="667"/>
      <c r="M173" s="21">
        <f t="shared" si="34"/>
        <v>1</v>
      </c>
      <c r="N173" s="667"/>
      <c r="O173" s="21">
        <f t="shared" si="35"/>
        <v>1</v>
      </c>
      <c r="P173" s="667"/>
      <c r="Q173" s="21">
        <f t="shared" si="36"/>
        <v>1</v>
      </c>
      <c r="R173" s="663">
        <f t="shared" ca="1" si="37"/>
        <v>13.15</v>
      </c>
      <c r="S173" s="666">
        <f t="shared" ca="1" si="27"/>
        <v>13.15</v>
      </c>
      <c r="T173" s="730">
        <f t="shared" ca="1" si="28"/>
        <v>2839</v>
      </c>
    </row>
    <row r="174" spans="1:20">
      <c r="A174" s="150">
        <f>面积表!T153</f>
        <v>1151</v>
      </c>
      <c r="B174" s="54">
        <f>面积表!U153</f>
        <v>46.32</v>
      </c>
      <c r="C174" s="21">
        <f t="shared" si="29"/>
        <v>1</v>
      </c>
      <c r="D174" s="2806"/>
      <c r="E174" s="21">
        <f t="shared" si="30"/>
        <v>1</v>
      </c>
      <c r="F174" s="667"/>
      <c r="G174" s="21">
        <f t="shared" si="31"/>
        <v>1</v>
      </c>
      <c r="H174" s="667"/>
      <c r="I174" s="21">
        <f t="shared" si="32"/>
        <v>1</v>
      </c>
      <c r="J174" s="667"/>
      <c r="K174" s="21">
        <f t="shared" si="33"/>
        <v>1</v>
      </c>
      <c r="L174" s="667"/>
      <c r="M174" s="21">
        <f t="shared" si="34"/>
        <v>1</v>
      </c>
      <c r="N174" s="667"/>
      <c r="O174" s="21">
        <f t="shared" si="35"/>
        <v>1</v>
      </c>
      <c r="P174" s="667"/>
      <c r="Q174" s="21">
        <f t="shared" si="36"/>
        <v>1</v>
      </c>
      <c r="R174" s="663">
        <f t="shared" ca="1" si="37"/>
        <v>13.15</v>
      </c>
      <c r="S174" s="666">
        <f t="shared" ca="1" si="27"/>
        <v>13.15</v>
      </c>
      <c r="T174" s="730">
        <f t="shared" ca="1" si="28"/>
        <v>2839</v>
      </c>
    </row>
    <row r="175" spans="1:20">
      <c r="A175" s="150">
        <f>面积表!T154</f>
        <v>1152</v>
      </c>
      <c r="B175" s="54">
        <f>面积表!U154</f>
        <v>46.32</v>
      </c>
      <c r="C175" s="21">
        <f t="shared" si="29"/>
        <v>1</v>
      </c>
      <c r="D175" s="2806"/>
      <c r="E175" s="21">
        <f t="shared" si="30"/>
        <v>1</v>
      </c>
      <c r="F175" s="667"/>
      <c r="G175" s="21">
        <f t="shared" si="31"/>
        <v>1</v>
      </c>
      <c r="H175" s="667"/>
      <c r="I175" s="21">
        <f t="shared" si="32"/>
        <v>1</v>
      </c>
      <c r="J175" s="667"/>
      <c r="K175" s="21">
        <f t="shared" si="33"/>
        <v>1</v>
      </c>
      <c r="L175" s="667"/>
      <c r="M175" s="21">
        <f t="shared" si="34"/>
        <v>1</v>
      </c>
      <c r="N175" s="667"/>
      <c r="O175" s="21">
        <f t="shared" si="35"/>
        <v>1</v>
      </c>
      <c r="P175" s="667"/>
      <c r="Q175" s="21">
        <f t="shared" si="36"/>
        <v>1</v>
      </c>
      <c r="R175" s="663">
        <f t="shared" ca="1" si="37"/>
        <v>13.15</v>
      </c>
      <c r="S175" s="666">
        <f t="shared" ca="1" si="27"/>
        <v>13.15</v>
      </c>
      <c r="T175" s="730">
        <f t="shared" ca="1" si="28"/>
        <v>2839</v>
      </c>
    </row>
    <row r="176" spans="1:20">
      <c r="A176" s="150">
        <f>面积表!T155</f>
        <v>1153</v>
      </c>
      <c r="B176" s="54">
        <f>面积表!U155</f>
        <v>46.32</v>
      </c>
      <c r="C176" s="21">
        <f t="shared" si="29"/>
        <v>1</v>
      </c>
      <c r="D176" s="2806"/>
      <c r="E176" s="21">
        <f t="shared" si="30"/>
        <v>1</v>
      </c>
      <c r="F176" s="667"/>
      <c r="G176" s="21">
        <f t="shared" si="31"/>
        <v>1</v>
      </c>
      <c r="H176" s="667"/>
      <c r="I176" s="21">
        <f t="shared" si="32"/>
        <v>1</v>
      </c>
      <c r="J176" s="667"/>
      <c r="K176" s="21">
        <f t="shared" si="33"/>
        <v>1</v>
      </c>
      <c r="L176" s="667"/>
      <c r="M176" s="21">
        <f t="shared" si="34"/>
        <v>1</v>
      </c>
      <c r="N176" s="667"/>
      <c r="O176" s="21">
        <f t="shared" si="35"/>
        <v>1</v>
      </c>
      <c r="P176" s="667"/>
      <c r="Q176" s="21">
        <f t="shared" si="36"/>
        <v>1</v>
      </c>
      <c r="R176" s="663">
        <f t="shared" ca="1" si="37"/>
        <v>13.15</v>
      </c>
      <c r="S176" s="666">
        <f t="shared" ca="1" si="27"/>
        <v>13.15</v>
      </c>
      <c r="T176" s="730">
        <f t="shared" ca="1" si="28"/>
        <v>2839</v>
      </c>
    </row>
    <row r="177" spans="1:20">
      <c r="A177" s="150">
        <f>面积表!T156</f>
        <v>1154</v>
      </c>
      <c r="B177" s="54">
        <f>面积表!U156</f>
        <v>46.32</v>
      </c>
      <c r="C177" s="21">
        <f t="shared" si="29"/>
        <v>1</v>
      </c>
      <c r="D177" s="2806"/>
      <c r="E177" s="21">
        <f t="shared" si="30"/>
        <v>1</v>
      </c>
      <c r="F177" s="667"/>
      <c r="G177" s="21">
        <f t="shared" si="31"/>
        <v>1</v>
      </c>
      <c r="H177" s="667"/>
      <c r="I177" s="21">
        <f t="shared" si="32"/>
        <v>1</v>
      </c>
      <c r="J177" s="667"/>
      <c r="K177" s="21">
        <f t="shared" si="33"/>
        <v>1</v>
      </c>
      <c r="L177" s="667"/>
      <c r="M177" s="21">
        <f t="shared" si="34"/>
        <v>1</v>
      </c>
      <c r="N177" s="667"/>
      <c r="O177" s="21">
        <f t="shared" si="35"/>
        <v>1</v>
      </c>
      <c r="P177" s="667"/>
      <c r="Q177" s="21">
        <f t="shared" si="36"/>
        <v>1</v>
      </c>
      <c r="R177" s="663">
        <f t="shared" ca="1" si="37"/>
        <v>13.15</v>
      </c>
      <c r="S177" s="666">
        <f t="shared" ca="1" si="27"/>
        <v>13.15</v>
      </c>
      <c r="T177" s="730">
        <f t="shared" ca="1" si="28"/>
        <v>2839</v>
      </c>
    </row>
    <row r="178" spans="1:20">
      <c r="A178" s="150">
        <f>面积表!T157</f>
        <v>1155</v>
      </c>
      <c r="B178" s="54">
        <f>面积表!U157</f>
        <v>46.32</v>
      </c>
      <c r="C178" s="21">
        <f t="shared" si="29"/>
        <v>1</v>
      </c>
      <c r="D178" s="2806"/>
      <c r="E178" s="21">
        <f t="shared" si="30"/>
        <v>1</v>
      </c>
      <c r="F178" s="667"/>
      <c r="G178" s="21">
        <f t="shared" si="31"/>
        <v>1</v>
      </c>
      <c r="H178" s="667"/>
      <c r="I178" s="21">
        <f t="shared" si="32"/>
        <v>1</v>
      </c>
      <c r="J178" s="667"/>
      <c r="K178" s="21">
        <f t="shared" si="33"/>
        <v>1</v>
      </c>
      <c r="L178" s="667"/>
      <c r="M178" s="21">
        <f t="shared" si="34"/>
        <v>1</v>
      </c>
      <c r="N178" s="667"/>
      <c r="O178" s="21">
        <f t="shared" si="35"/>
        <v>1</v>
      </c>
      <c r="P178" s="667"/>
      <c r="Q178" s="21">
        <f t="shared" si="36"/>
        <v>1</v>
      </c>
      <c r="R178" s="663">
        <f t="shared" ca="1" si="37"/>
        <v>13.15</v>
      </c>
      <c r="S178" s="666">
        <f t="shared" ca="1" si="27"/>
        <v>13.15</v>
      </c>
      <c r="T178" s="730">
        <f t="shared" ca="1" si="28"/>
        <v>2839</v>
      </c>
    </row>
    <row r="179" spans="1:20">
      <c r="A179" s="150">
        <f>面积表!T158</f>
        <v>1156</v>
      </c>
      <c r="B179" s="54">
        <f>面积表!U158</f>
        <v>46.32</v>
      </c>
      <c r="C179" s="21">
        <f t="shared" si="29"/>
        <v>1</v>
      </c>
      <c r="D179" s="2806"/>
      <c r="E179" s="21">
        <f t="shared" si="30"/>
        <v>1</v>
      </c>
      <c r="F179" s="667"/>
      <c r="G179" s="21">
        <f t="shared" si="31"/>
        <v>1</v>
      </c>
      <c r="H179" s="667"/>
      <c r="I179" s="21">
        <f t="shared" si="32"/>
        <v>1</v>
      </c>
      <c r="J179" s="667"/>
      <c r="K179" s="21">
        <f t="shared" si="33"/>
        <v>1</v>
      </c>
      <c r="L179" s="667"/>
      <c r="M179" s="21">
        <f t="shared" si="34"/>
        <v>1</v>
      </c>
      <c r="N179" s="667"/>
      <c r="O179" s="21">
        <f t="shared" si="35"/>
        <v>1</v>
      </c>
      <c r="P179" s="667"/>
      <c r="Q179" s="21">
        <f t="shared" si="36"/>
        <v>1</v>
      </c>
      <c r="R179" s="663">
        <f t="shared" ca="1" si="37"/>
        <v>13.15</v>
      </c>
      <c r="S179" s="666">
        <f t="shared" ca="1" si="27"/>
        <v>13.15</v>
      </c>
      <c r="T179" s="730">
        <f t="shared" ca="1" si="28"/>
        <v>2839</v>
      </c>
    </row>
    <row r="180" spans="1:20">
      <c r="A180" s="150">
        <f>面积表!T159</f>
        <v>1157</v>
      </c>
      <c r="B180" s="54">
        <f>面积表!U159</f>
        <v>46.32</v>
      </c>
      <c r="C180" s="21">
        <f t="shared" si="29"/>
        <v>1</v>
      </c>
      <c r="D180" s="2806"/>
      <c r="E180" s="21">
        <f t="shared" si="30"/>
        <v>1</v>
      </c>
      <c r="F180" s="667"/>
      <c r="G180" s="21">
        <f t="shared" si="31"/>
        <v>1</v>
      </c>
      <c r="H180" s="667"/>
      <c r="I180" s="21">
        <f t="shared" si="32"/>
        <v>1</v>
      </c>
      <c r="J180" s="667"/>
      <c r="K180" s="21">
        <f t="shared" si="33"/>
        <v>1</v>
      </c>
      <c r="L180" s="667"/>
      <c r="M180" s="21">
        <f t="shared" si="34"/>
        <v>1</v>
      </c>
      <c r="N180" s="667"/>
      <c r="O180" s="21">
        <f t="shared" si="35"/>
        <v>1</v>
      </c>
      <c r="P180" s="667"/>
      <c r="Q180" s="21">
        <f t="shared" si="36"/>
        <v>1</v>
      </c>
      <c r="R180" s="663">
        <f t="shared" ca="1" si="37"/>
        <v>13.15</v>
      </c>
      <c r="S180" s="666">
        <f t="shared" ca="1" si="27"/>
        <v>13.15</v>
      </c>
      <c r="T180" s="730">
        <f t="shared" ca="1" si="28"/>
        <v>2839</v>
      </c>
    </row>
    <row r="181" spans="1:20">
      <c r="A181" s="150">
        <f>面积表!T160</f>
        <v>1158</v>
      </c>
      <c r="B181" s="54">
        <f>面积表!U160</f>
        <v>46.32</v>
      </c>
      <c r="C181" s="21">
        <f t="shared" si="29"/>
        <v>1</v>
      </c>
      <c r="D181" s="2806"/>
      <c r="E181" s="21">
        <f t="shared" si="30"/>
        <v>1</v>
      </c>
      <c r="F181" s="667"/>
      <c r="G181" s="21">
        <f t="shared" si="31"/>
        <v>1</v>
      </c>
      <c r="H181" s="667"/>
      <c r="I181" s="21">
        <f t="shared" si="32"/>
        <v>1</v>
      </c>
      <c r="J181" s="667"/>
      <c r="K181" s="21">
        <f t="shared" si="33"/>
        <v>1</v>
      </c>
      <c r="L181" s="667"/>
      <c r="M181" s="21">
        <f t="shared" si="34"/>
        <v>1</v>
      </c>
      <c r="N181" s="667"/>
      <c r="O181" s="21">
        <f t="shared" si="35"/>
        <v>1</v>
      </c>
      <c r="P181" s="667"/>
      <c r="Q181" s="21">
        <f t="shared" si="36"/>
        <v>1</v>
      </c>
      <c r="R181" s="663">
        <f t="shared" ca="1" si="37"/>
        <v>13.15</v>
      </c>
      <c r="S181" s="666">
        <f t="shared" ca="1" si="27"/>
        <v>13.15</v>
      </c>
      <c r="T181" s="730">
        <f t="shared" ca="1" si="28"/>
        <v>2839</v>
      </c>
    </row>
    <row r="182" spans="1:20">
      <c r="A182" s="150">
        <f>面积表!T161</f>
        <v>1159</v>
      </c>
      <c r="B182" s="54">
        <f>面积表!U161</f>
        <v>46.32</v>
      </c>
      <c r="C182" s="21">
        <f t="shared" si="29"/>
        <v>1</v>
      </c>
      <c r="D182" s="2806"/>
      <c r="E182" s="21">
        <f t="shared" si="30"/>
        <v>1</v>
      </c>
      <c r="F182" s="667"/>
      <c r="G182" s="21">
        <f t="shared" si="31"/>
        <v>1</v>
      </c>
      <c r="H182" s="667"/>
      <c r="I182" s="21">
        <f t="shared" si="32"/>
        <v>1</v>
      </c>
      <c r="J182" s="667"/>
      <c r="K182" s="21">
        <f t="shared" si="33"/>
        <v>1</v>
      </c>
      <c r="L182" s="667"/>
      <c r="M182" s="21">
        <f t="shared" si="34"/>
        <v>1</v>
      </c>
      <c r="N182" s="667"/>
      <c r="O182" s="21">
        <f t="shared" si="35"/>
        <v>1</v>
      </c>
      <c r="P182" s="667"/>
      <c r="Q182" s="21">
        <f t="shared" si="36"/>
        <v>1</v>
      </c>
      <c r="R182" s="663">
        <f t="shared" ca="1" si="37"/>
        <v>13.15</v>
      </c>
      <c r="S182" s="666">
        <f t="shared" ca="1" si="27"/>
        <v>13.15</v>
      </c>
      <c r="T182" s="730">
        <f t="shared" ca="1" si="28"/>
        <v>2839</v>
      </c>
    </row>
    <row r="183" spans="1:20">
      <c r="A183" s="150">
        <f>面积表!T162</f>
        <v>1160</v>
      </c>
      <c r="B183" s="54">
        <f>面积表!U162</f>
        <v>46.32</v>
      </c>
      <c r="C183" s="21">
        <f t="shared" si="29"/>
        <v>1</v>
      </c>
      <c r="D183" s="2806"/>
      <c r="E183" s="21">
        <f t="shared" si="30"/>
        <v>1</v>
      </c>
      <c r="F183" s="667"/>
      <c r="G183" s="21">
        <f t="shared" si="31"/>
        <v>1</v>
      </c>
      <c r="H183" s="667"/>
      <c r="I183" s="21">
        <f t="shared" si="32"/>
        <v>1</v>
      </c>
      <c r="J183" s="667"/>
      <c r="K183" s="21">
        <f t="shared" si="33"/>
        <v>1</v>
      </c>
      <c r="L183" s="667"/>
      <c r="M183" s="21">
        <f t="shared" si="34"/>
        <v>1</v>
      </c>
      <c r="N183" s="667"/>
      <c r="O183" s="21">
        <f t="shared" si="35"/>
        <v>1</v>
      </c>
      <c r="P183" s="667"/>
      <c r="Q183" s="21">
        <f t="shared" si="36"/>
        <v>1</v>
      </c>
      <c r="R183" s="663">
        <f t="shared" ca="1" si="37"/>
        <v>13.15</v>
      </c>
      <c r="S183" s="666">
        <f t="shared" ca="1" si="27"/>
        <v>13.15</v>
      </c>
      <c r="T183" s="730">
        <f t="shared" ca="1" si="28"/>
        <v>2839</v>
      </c>
    </row>
    <row r="184" spans="1:20">
      <c r="A184" s="150">
        <f>面积表!T163</f>
        <v>1161</v>
      </c>
      <c r="B184" s="54">
        <f>面积表!U163</f>
        <v>46.32</v>
      </c>
      <c r="C184" s="21">
        <f t="shared" si="29"/>
        <v>1</v>
      </c>
      <c r="D184" s="2806"/>
      <c r="E184" s="21">
        <f t="shared" si="30"/>
        <v>1</v>
      </c>
      <c r="F184" s="667"/>
      <c r="G184" s="21">
        <f t="shared" si="31"/>
        <v>1</v>
      </c>
      <c r="H184" s="667"/>
      <c r="I184" s="21">
        <f t="shared" si="32"/>
        <v>1</v>
      </c>
      <c r="J184" s="667"/>
      <c r="K184" s="21">
        <f t="shared" si="33"/>
        <v>1</v>
      </c>
      <c r="L184" s="667"/>
      <c r="M184" s="21">
        <f t="shared" si="34"/>
        <v>1</v>
      </c>
      <c r="N184" s="667"/>
      <c r="O184" s="21">
        <f t="shared" si="35"/>
        <v>1</v>
      </c>
      <c r="P184" s="667"/>
      <c r="Q184" s="21">
        <f t="shared" si="36"/>
        <v>1</v>
      </c>
      <c r="R184" s="663">
        <f t="shared" ca="1" si="37"/>
        <v>13.15</v>
      </c>
      <c r="S184" s="666">
        <f t="shared" ca="1" si="27"/>
        <v>13.15</v>
      </c>
      <c r="T184" s="730">
        <f t="shared" ca="1" si="28"/>
        <v>2839</v>
      </c>
    </row>
    <row r="185" spans="1:20">
      <c r="A185" s="150">
        <f>面积表!T164</f>
        <v>1162</v>
      </c>
      <c r="B185" s="54">
        <f>面积表!U164</f>
        <v>46.32</v>
      </c>
      <c r="C185" s="21">
        <f t="shared" si="29"/>
        <v>1</v>
      </c>
      <c r="D185" s="2806"/>
      <c r="E185" s="21">
        <f t="shared" si="30"/>
        <v>1</v>
      </c>
      <c r="F185" s="667"/>
      <c r="G185" s="21">
        <f t="shared" si="31"/>
        <v>1</v>
      </c>
      <c r="H185" s="667"/>
      <c r="I185" s="21">
        <f t="shared" si="32"/>
        <v>1</v>
      </c>
      <c r="J185" s="667"/>
      <c r="K185" s="21">
        <f t="shared" si="33"/>
        <v>1</v>
      </c>
      <c r="L185" s="667"/>
      <c r="M185" s="21">
        <f t="shared" si="34"/>
        <v>1</v>
      </c>
      <c r="N185" s="667"/>
      <c r="O185" s="21">
        <f t="shared" si="35"/>
        <v>1</v>
      </c>
      <c r="P185" s="667"/>
      <c r="Q185" s="21">
        <f t="shared" si="36"/>
        <v>1</v>
      </c>
      <c r="R185" s="663">
        <f t="shared" ca="1" si="37"/>
        <v>13.15</v>
      </c>
      <c r="S185" s="666">
        <f t="shared" ca="1" si="27"/>
        <v>13.15</v>
      </c>
      <c r="T185" s="730">
        <f t="shared" ca="1" si="28"/>
        <v>2839</v>
      </c>
    </row>
    <row r="186" spans="1:20">
      <c r="A186" s="150">
        <f>面积表!T165</f>
        <v>1163</v>
      </c>
      <c r="B186" s="54">
        <f>面积表!U165</f>
        <v>46.32</v>
      </c>
      <c r="C186" s="21">
        <f t="shared" si="29"/>
        <v>1</v>
      </c>
      <c r="D186" s="2806"/>
      <c r="E186" s="21">
        <f t="shared" si="30"/>
        <v>1</v>
      </c>
      <c r="F186" s="667"/>
      <c r="G186" s="21">
        <f t="shared" si="31"/>
        <v>1</v>
      </c>
      <c r="H186" s="667"/>
      <c r="I186" s="21">
        <f t="shared" si="32"/>
        <v>1</v>
      </c>
      <c r="J186" s="667"/>
      <c r="K186" s="21">
        <f t="shared" si="33"/>
        <v>1</v>
      </c>
      <c r="L186" s="667"/>
      <c r="M186" s="21">
        <f t="shared" si="34"/>
        <v>1</v>
      </c>
      <c r="N186" s="667"/>
      <c r="O186" s="21">
        <f t="shared" si="35"/>
        <v>1</v>
      </c>
      <c r="P186" s="667"/>
      <c r="Q186" s="21">
        <f t="shared" si="36"/>
        <v>1</v>
      </c>
      <c r="R186" s="663">
        <f t="shared" ca="1" si="37"/>
        <v>13.15</v>
      </c>
      <c r="S186" s="666">
        <f t="shared" ca="1" si="27"/>
        <v>13.15</v>
      </c>
      <c r="T186" s="730">
        <f t="shared" ca="1" si="28"/>
        <v>2839</v>
      </c>
    </row>
    <row r="187" spans="1:20">
      <c r="A187" s="150">
        <f>面积表!T166</f>
        <v>1164</v>
      </c>
      <c r="B187" s="54">
        <f>面积表!U166</f>
        <v>46.32</v>
      </c>
      <c r="C187" s="21">
        <f t="shared" si="29"/>
        <v>1</v>
      </c>
      <c r="D187" s="2806"/>
      <c r="E187" s="21">
        <f t="shared" si="30"/>
        <v>1</v>
      </c>
      <c r="F187" s="667"/>
      <c r="G187" s="21">
        <f t="shared" si="31"/>
        <v>1</v>
      </c>
      <c r="H187" s="667"/>
      <c r="I187" s="21">
        <f t="shared" si="32"/>
        <v>1</v>
      </c>
      <c r="J187" s="667"/>
      <c r="K187" s="21">
        <f t="shared" si="33"/>
        <v>1</v>
      </c>
      <c r="L187" s="667"/>
      <c r="M187" s="21">
        <f t="shared" si="34"/>
        <v>1</v>
      </c>
      <c r="N187" s="667"/>
      <c r="O187" s="21">
        <f t="shared" si="35"/>
        <v>1</v>
      </c>
      <c r="P187" s="667"/>
      <c r="Q187" s="21">
        <f t="shared" si="36"/>
        <v>1</v>
      </c>
      <c r="R187" s="663">
        <f t="shared" ca="1" si="37"/>
        <v>13.15</v>
      </c>
      <c r="S187" s="666">
        <f t="shared" ca="1" si="27"/>
        <v>13.15</v>
      </c>
      <c r="T187" s="730">
        <f t="shared" ca="1" si="28"/>
        <v>2839</v>
      </c>
    </row>
    <row r="188" spans="1:20">
      <c r="A188" s="150">
        <f>面积表!T167</f>
        <v>1165</v>
      </c>
      <c r="B188" s="54">
        <f>面积表!U167</f>
        <v>46.32</v>
      </c>
      <c r="C188" s="21">
        <f t="shared" si="29"/>
        <v>1</v>
      </c>
      <c r="D188" s="2806"/>
      <c r="E188" s="21">
        <f t="shared" si="30"/>
        <v>1</v>
      </c>
      <c r="F188" s="667"/>
      <c r="G188" s="21">
        <f t="shared" si="31"/>
        <v>1</v>
      </c>
      <c r="H188" s="667"/>
      <c r="I188" s="21">
        <f t="shared" si="32"/>
        <v>1</v>
      </c>
      <c r="J188" s="667"/>
      <c r="K188" s="21">
        <f t="shared" si="33"/>
        <v>1</v>
      </c>
      <c r="L188" s="667"/>
      <c r="M188" s="21">
        <f t="shared" si="34"/>
        <v>1</v>
      </c>
      <c r="N188" s="667"/>
      <c r="O188" s="21">
        <f t="shared" si="35"/>
        <v>1</v>
      </c>
      <c r="P188" s="667"/>
      <c r="Q188" s="21">
        <f t="shared" si="36"/>
        <v>1</v>
      </c>
      <c r="R188" s="663">
        <f t="shared" ca="1" si="37"/>
        <v>13.15</v>
      </c>
      <c r="S188" s="666">
        <f t="shared" ca="1" si="27"/>
        <v>13.15</v>
      </c>
      <c r="T188" s="730">
        <f t="shared" ca="1" si="28"/>
        <v>2839</v>
      </c>
    </row>
    <row r="189" spans="1:20">
      <c r="A189" s="150">
        <f>面积表!T168</f>
        <v>1166</v>
      </c>
      <c r="B189" s="54">
        <f>面积表!U168</f>
        <v>46.32</v>
      </c>
      <c r="C189" s="21">
        <f t="shared" si="29"/>
        <v>1</v>
      </c>
      <c r="D189" s="2806"/>
      <c r="E189" s="21">
        <f t="shared" si="30"/>
        <v>1</v>
      </c>
      <c r="F189" s="667"/>
      <c r="G189" s="21">
        <f t="shared" si="31"/>
        <v>1</v>
      </c>
      <c r="H189" s="667"/>
      <c r="I189" s="21">
        <f t="shared" si="32"/>
        <v>1</v>
      </c>
      <c r="J189" s="667"/>
      <c r="K189" s="21">
        <f t="shared" si="33"/>
        <v>1</v>
      </c>
      <c r="L189" s="667"/>
      <c r="M189" s="21">
        <f t="shared" si="34"/>
        <v>1</v>
      </c>
      <c r="N189" s="667"/>
      <c r="O189" s="21">
        <f t="shared" si="35"/>
        <v>1</v>
      </c>
      <c r="P189" s="667"/>
      <c r="Q189" s="21">
        <f t="shared" si="36"/>
        <v>1</v>
      </c>
      <c r="R189" s="663">
        <f t="shared" ca="1" si="37"/>
        <v>13.15</v>
      </c>
      <c r="S189" s="666">
        <f t="shared" ca="1" si="27"/>
        <v>13.15</v>
      </c>
      <c r="T189" s="730">
        <f t="shared" ca="1" si="28"/>
        <v>2839</v>
      </c>
    </row>
    <row r="190" spans="1:20">
      <c r="A190" s="150">
        <f>面积表!T169</f>
        <v>1167</v>
      </c>
      <c r="B190" s="54">
        <f>面积表!U169</f>
        <v>46.32</v>
      </c>
      <c r="C190" s="21">
        <f t="shared" si="29"/>
        <v>1</v>
      </c>
      <c r="D190" s="2806"/>
      <c r="E190" s="21">
        <f t="shared" si="30"/>
        <v>1</v>
      </c>
      <c r="F190" s="667"/>
      <c r="G190" s="21">
        <f t="shared" si="31"/>
        <v>1</v>
      </c>
      <c r="H190" s="667"/>
      <c r="I190" s="21">
        <f t="shared" si="32"/>
        <v>1</v>
      </c>
      <c r="J190" s="667"/>
      <c r="K190" s="21">
        <f t="shared" si="33"/>
        <v>1</v>
      </c>
      <c r="L190" s="667"/>
      <c r="M190" s="21">
        <f t="shared" si="34"/>
        <v>1</v>
      </c>
      <c r="N190" s="667"/>
      <c r="O190" s="21">
        <f t="shared" si="35"/>
        <v>1</v>
      </c>
      <c r="P190" s="667"/>
      <c r="Q190" s="21">
        <f t="shared" si="36"/>
        <v>1</v>
      </c>
      <c r="R190" s="663">
        <f t="shared" ca="1" si="37"/>
        <v>13.15</v>
      </c>
      <c r="S190" s="666">
        <f t="shared" ca="1" si="27"/>
        <v>13.15</v>
      </c>
      <c r="T190" s="730">
        <f t="shared" ca="1" si="28"/>
        <v>2839</v>
      </c>
    </row>
    <row r="191" spans="1:20">
      <c r="A191" s="150">
        <f>面积表!T170</f>
        <v>1168</v>
      </c>
      <c r="B191" s="54">
        <f>面积表!U170</f>
        <v>46.32</v>
      </c>
      <c r="C191" s="21">
        <f t="shared" si="29"/>
        <v>1</v>
      </c>
      <c r="D191" s="2806"/>
      <c r="E191" s="21">
        <f t="shared" si="30"/>
        <v>1</v>
      </c>
      <c r="F191" s="667"/>
      <c r="G191" s="21">
        <f t="shared" si="31"/>
        <v>1</v>
      </c>
      <c r="H191" s="667"/>
      <c r="I191" s="21">
        <f t="shared" si="32"/>
        <v>1</v>
      </c>
      <c r="J191" s="667"/>
      <c r="K191" s="21">
        <f t="shared" si="33"/>
        <v>1</v>
      </c>
      <c r="L191" s="667"/>
      <c r="M191" s="21">
        <f t="shared" si="34"/>
        <v>1</v>
      </c>
      <c r="N191" s="667"/>
      <c r="O191" s="21">
        <f t="shared" si="35"/>
        <v>1</v>
      </c>
      <c r="P191" s="667"/>
      <c r="Q191" s="21">
        <f t="shared" si="36"/>
        <v>1</v>
      </c>
      <c r="R191" s="663">
        <f t="shared" ca="1" si="37"/>
        <v>13.15</v>
      </c>
      <c r="S191" s="666">
        <f t="shared" ca="1" si="27"/>
        <v>13.15</v>
      </c>
      <c r="T191" s="730">
        <f t="shared" ca="1" si="28"/>
        <v>2839</v>
      </c>
    </row>
    <row r="192" spans="1:20">
      <c r="A192" s="150">
        <f>面积表!T171</f>
        <v>1169</v>
      </c>
      <c r="B192" s="54">
        <f>面积表!U171</f>
        <v>46.32</v>
      </c>
      <c r="C192" s="21">
        <f t="shared" si="29"/>
        <v>1</v>
      </c>
      <c r="D192" s="2806"/>
      <c r="E192" s="21">
        <f t="shared" si="30"/>
        <v>1</v>
      </c>
      <c r="F192" s="667"/>
      <c r="G192" s="21">
        <f t="shared" si="31"/>
        <v>1</v>
      </c>
      <c r="H192" s="667"/>
      <c r="I192" s="21">
        <f t="shared" si="32"/>
        <v>1</v>
      </c>
      <c r="J192" s="667"/>
      <c r="K192" s="21">
        <f t="shared" si="33"/>
        <v>1</v>
      </c>
      <c r="L192" s="667"/>
      <c r="M192" s="21">
        <f t="shared" si="34"/>
        <v>1</v>
      </c>
      <c r="N192" s="667"/>
      <c r="O192" s="21">
        <f t="shared" si="35"/>
        <v>1</v>
      </c>
      <c r="P192" s="667"/>
      <c r="Q192" s="21">
        <f t="shared" si="36"/>
        <v>1</v>
      </c>
      <c r="R192" s="663">
        <f t="shared" ca="1" si="37"/>
        <v>13.15</v>
      </c>
      <c r="S192" s="666">
        <f t="shared" ca="1" si="27"/>
        <v>13.15</v>
      </c>
      <c r="T192" s="730">
        <f t="shared" ca="1" si="28"/>
        <v>2839</v>
      </c>
    </row>
    <row r="193" spans="1:20">
      <c r="A193" s="150">
        <f>面积表!T172</f>
        <v>1170</v>
      </c>
      <c r="B193" s="54">
        <f>面积表!U172</f>
        <v>46.32</v>
      </c>
      <c r="C193" s="21">
        <f t="shared" si="29"/>
        <v>1</v>
      </c>
      <c r="D193" s="2806"/>
      <c r="E193" s="21">
        <f t="shared" si="30"/>
        <v>1</v>
      </c>
      <c r="F193" s="667"/>
      <c r="G193" s="21">
        <f t="shared" si="31"/>
        <v>1</v>
      </c>
      <c r="H193" s="667"/>
      <c r="I193" s="21">
        <f t="shared" si="32"/>
        <v>1</v>
      </c>
      <c r="J193" s="667"/>
      <c r="K193" s="21">
        <f t="shared" si="33"/>
        <v>1</v>
      </c>
      <c r="L193" s="667"/>
      <c r="M193" s="21">
        <f t="shared" si="34"/>
        <v>1</v>
      </c>
      <c r="N193" s="667"/>
      <c r="O193" s="21">
        <f t="shared" si="35"/>
        <v>1</v>
      </c>
      <c r="P193" s="667"/>
      <c r="Q193" s="21">
        <f t="shared" si="36"/>
        <v>1</v>
      </c>
      <c r="R193" s="663">
        <f t="shared" ca="1" si="37"/>
        <v>13.15</v>
      </c>
      <c r="S193" s="666">
        <f t="shared" ca="1" si="27"/>
        <v>13.15</v>
      </c>
      <c r="T193" s="730">
        <f t="shared" ca="1" si="28"/>
        <v>2839</v>
      </c>
    </row>
    <row r="194" spans="1:20">
      <c r="A194" s="150">
        <f>面积表!T173</f>
        <v>1171</v>
      </c>
      <c r="B194" s="54">
        <f>面积表!U173</f>
        <v>46.32</v>
      </c>
      <c r="C194" s="21">
        <f t="shared" si="29"/>
        <v>1</v>
      </c>
      <c r="D194" s="2806"/>
      <c r="E194" s="21">
        <f t="shared" si="30"/>
        <v>1</v>
      </c>
      <c r="F194" s="667"/>
      <c r="G194" s="21">
        <f t="shared" si="31"/>
        <v>1</v>
      </c>
      <c r="H194" s="667"/>
      <c r="I194" s="21">
        <f t="shared" si="32"/>
        <v>1</v>
      </c>
      <c r="J194" s="667"/>
      <c r="K194" s="21">
        <f t="shared" si="33"/>
        <v>1</v>
      </c>
      <c r="L194" s="667"/>
      <c r="M194" s="21">
        <f t="shared" si="34"/>
        <v>1</v>
      </c>
      <c r="N194" s="667"/>
      <c r="O194" s="21">
        <f t="shared" si="35"/>
        <v>1</v>
      </c>
      <c r="P194" s="667"/>
      <c r="Q194" s="21">
        <f t="shared" si="36"/>
        <v>1</v>
      </c>
      <c r="R194" s="663">
        <f t="shared" ca="1" si="37"/>
        <v>13.15</v>
      </c>
      <c r="S194" s="666">
        <f t="shared" ca="1" si="27"/>
        <v>13.15</v>
      </c>
      <c r="T194" s="730">
        <f t="shared" ca="1" si="28"/>
        <v>2839</v>
      </c>
    </row>
    <row r="195" spans="1:20">
      <c r="A195" s="150">
        <f>面积表!T174</f>
        <v>1172</v>
      </c>
      <c r="B195" s="54">
        <f>面积表!U174</f>
        <v>46.32</v>
      </c>
      <c r="C195" s="21">
        <f t="shared" si="29"/>
        <v>1</v>
      </c>
      <c r="D195" s="2806"/>
      <c r="E195" s="21">
        <f t="shared" si="30"/>
        <v>1</v>
      </c>
      <c r="F195" s="667"/>
      <c r="G195" s="21">
        <f t="shared" si="31"/>
        <v>1</v>
      </c>
      <c r="H195" s="667"/>
      <c r="I195" s="21">
        <f t="shared" si="32"/>
        <v>1</v>
      </c>
      <c r="J195" s="667"/>
      <c r="K195" s="21">
        <f t="shared" si="33"/>
        <v>1</v>
      </c>
      <c r="L195" s="667"/>
      <c r="M195" s="21">
        <f t="shared" si="34"/>
        <v>1</v>
      </c>
      <c r="N195" s="667"/>
      <c r="O195" s="21">
        <f t="shared" si="35"/>
        <v>1</v>
      </c>
      <c r="P195" s="667"/>
      <c r="Q195" s="21">
        <f t="shared" si="36"/>
        <v>1</v>
      </c>
      <c r="R195" s="663">
        <f t="shared" ca="1" si="37"/>
        <v>13.15</v>
      </c>
      <c r="S195" s="666">
        <f t="shared" ca="1" si="27"/>
        <v>13.15</v>
      </c>
      <c r="T195" s="730">
        <f t="shared" ca="1" si="28"/>
        <v>2839</v>
      </c>
    </row>
    <row r="196" spans="1:20">
      <c r="A196" s="150">
        <f>面积表!T175</f>
        <v>1173</v>
      </c>
      <c r="B196" s="54">
        <f>面积表!U175</f>
        <v>46.32</v>
      </c>
      <c r="C196" s="21">
        <f t="shared" si="29"/>
        <v>1</v>
      </c>
      <c r="D196" s="2806"/>
      <c r="E196" s="21">
        <f t="shared" si="30"/>
        <v>1</v>
      </c>
      <c r="F196" s="667"/>
      <c r="G196" s="21">
        <f t="shared" si="31"/>
        <v>1</v>
      </c>
      <c r="H196" s="667"/>
      <c r="I196" s="21">
        <f t="shared" si="32"/>
        <v>1</v>
      </c>
      <c r="J196" s="667"/>
      <c r="K196" s="21">
        <f t="shared" si="33"/>
        <v>1</v>
      </c>
      <c r="L196" s="667"/>
      <c r="M196" s="21">
        <f t="shared" si="34"/>
        <v>1</v>
      </c>
      <c r="N196" s="667"/>
      <c r="O196" s="21">
        <f t="shared" si="35"/>
        <v>1</v>
      </c>
      <c r="P196" s="667"/>
      <c r="Q196" s="21">
        <f t="shared" si="36"/>
        <v>1</v>
      </c>
      <c r="R196" s="663">
        <f t="shared" ca="1" si="37"/>
        <v>13.15</v>
      </c>
      <c r="S196" s="666">
        <f t="shared" ca="1" si="27"/>
        <v>13.15</v>
      </c>
      <c r="T196" s="730">
        <f t="shared" ca="1" si="28"/>
        <v>2839</v>
      </c>
    </row>
    <row r="197" spans="1:20">
      <c r="A197" s="150"/>
      <c r="B197" s="54"/>
      <c r="C197" s="21">
        <f t="shared" si="29"/>
        <v>1</v>
      </c>
      <c r="D197" s="2806"/>
      <c r="E197" s="21">
        <f t="shared" si="30"/>
        <v>1</v>
      </c>
      <c r="F197" s="667"/>
      <c r="G197" s="21">
        <f t="shared" si="31"/>
        <v>1</v>
      </c>
      <c r="H197" s="667"/>
      <c r="I197" s="21">
        <f t="shared" si="32"/>
        <v>1</v>
      </c>
      <c r="J197" s="667"/>
      <c r="K197" s="21">
        <f t="shared" si="33"/>
        <v>1</v>
      </c>
      <c r="L197" s="667"/>
      <c r="M197" s="21">
        <f t="shared" si="34"/>
        <v>1</v>
      </c>
      <c r="N197" s="667"/>
      <c r="O197" s="21">
        <f t="shared" si="35"/>
        <v>1</v>
      </c>
      <c r="P197" s="667"/>
      <c r="Q197" s="21">
        <f t="shared" si="36"/>
        <v>1</v>
      </c>
      <c r="R197" s="663">
        <f t="shared" ref="R197:R217" si="38">IF(B197="",0,ROUND($R$24*C197*E197*G197*I197*K197*M197*O197*Q197,0))</f>
        <v>0</v>
      </c>
      <c r="S197" s="316">
        <f t="shared" ref="S197:S215" si="39">ROUND(R197*B197/10000,0)</f>
        <v>0</v>
      </c>
    </row>
    <row r="198" spans="1:20">
      <c r="A198" s="150"/>
      <c r="B198" s="54"/>
      <c r="C198" s="21">
        <f t="shared" si="29"/>
        <v>1</v>
      </c>
      <c r="D198" s="2806"/>
      <c r="E198" s="21">
        <f t="shared" si="30"/>
        <v>1</v>
      </c>
      <c r="F198" s="667"/>
      <c r="G198" s="21">
        <f t="shared" si="31"/>
        <v>1</v>
      </c>
      <c r="H198" s="667"/>
      <c r="I198" s="21">
        <f t="shared" si="32"/>
        <v>1</v>
      </c>
      <c r="J198" s="667"/>
      <c r="K198" s="21">
        <f t="shared" si="33"/>
        <v>1</v>
      </c>
      <c r="L198" s="667"/>
      <c r="M198" s="21">
        <f t="shared" si="34"/>
        <v>1</v>
      </c>
      <c r="N198" s="667"/>
      <c r="O198" s="21">
        <f t="shared" si="35"/>
        <v>1</v>
      </c>
      <c r="P198" s="667"/>
      <c r="Q198" s="21">
        <f t="shared" si="36"/>
        <v>1</v>
      </c>
      <c r="R198" s="663">
        <f t="shared" si="38"/>
        <v>0</v>
      </c>
      <c r="S198" s="316">
        <f t="shared" si="39"/>
        <v>0</v>
      </c>
    </row>
    <row r="199" spans="1:20">
      <c r="A199" s="150"/>
      <c r="B199" s="54"/>
      <c r="C199" s="21">
        <f t="shared" si="29"/>
        <v>1</v>
      </c>
      <c r="D199" s="2806"/>
      <c r="E199" s="21">
        <f t="shared" si="30"/>
        <v>1</v>
      </c>
      <c r="F199" s="667"/>
      <c r="G199" s="21">
        <f t="shared" si="31"/>
        <v>1</v>
      </c>
      <c r="H199" s="667"/>
      <c r="I199" s="21">
        <f t="shared" si="32"/>
        <v>1</v>
      </c>
      <c r="J199" s="667"/>
      <c r="K199" s="21">
        <f t="shared" si="33"/>
        <v>1</v>
      </c>
      <c r="L199" s="667"/>
      <c r="M199" s="21">
        <f t="shared" si="34"/>
        <v>1</v>
      </c>
      <c r="N199" s="667"/>
      <c r="O199" s="21">
        <f t="shared" si="35"/>
        <v>1</v>
      </c>
      <c r="P199" s="667"/>
      <c r="Q199" s="21">
        <f t="shared" si="36"/>
        <v>1</v>
      </c>
      <c r="R199" s="663">
        <f t="shared" si="38"/>
        <v>0</v>
      </c>
      <c r="S199" s="316">
        <f t="shared" si="39"/>
        <v>0</v>
      </c>
    </row>
    <row r="200" spans="1:20">
      <c r="A200" s="150"/>
      <c r="B200" s="54"/>
      <c r="C200" s="21">
        <f t="shared" si="29"/>
        <v>1</v>
      </c>
      <c r="D200" s="2806"/>
      <c r="E200" s="21">
        <f t="shared" si="30"/>
        <v>1</v>
      </c>
      <c r="F200" s="667"/>
      <c r="G200" s="21">
        <f t="shared" si="31"/>
        <v>1</v>
      </c>
      <c r="H200" s="667"/>
      <c r="I200" s="21">
        <f t="shared" si="32"/>
        <v>1</v>
      </c>
      <c r="J200" s="667"/>
      <c r="K200" s="21">
        <f t="shared" si="33"/>
        <v>1</v>
      </c>
      <c r="L200" s="667"/>
      <c r="M200" s="21">
        <f t="shared" si="34"/>
        <v>1</v>
      </c>
      <c r="N200" s="667"/>
      <c r="O200" s="21">
        <f t="shared" si="35"/>
        <v>1</v>
      </c>
      <c r="P200" s="667"/>
      <c r="Q200" s="21">
        <f t="shared" si="36"/>
        <v>1</v>
      </c>
      <c r="R200" s="663">
        <f t="shared" si="38"/>
        <v>0</v>
      </c>
      <c r="S200" s="316">
        <f t="shared" si="39"/>
        <v>0</v>
      </c>
    </row>
    <row r="201" spans="1:20">
      <c r="A201" s="150"/>
      <c r="B201" s="54"/>
      <c r="C201" s="21">
        <f t="shared" si="29"/>
        <v>1</v>
      </c>
      <c r="D201" s="2806"/>
      <c r="E201" s="21">
        <f t="shared" si="30"/>
        <v>1</v>
      </c>
      <c r="F201" s="667"/>
      <c r="G201" s="21">
        <f t="shared" si="31"/>
        <v>1</v>
      </c>
      <c r="H201" s="667"/>
      <c r="I201" s="21">
        <f t="shared" si="32"/>
        <v>1</v>
      </c>
      <c r="J201" s="667"/>
      <c r="K201" s="21">
        <f t="shared" si="33"/>
        <v>1</v>
      </c>
      <c r="L201" s="667"/>
      <c r="M201" s="21">
        <f t="shared" si="34"/>
        <v>1</v>
      </c>
      <c r="N201" s="667"/>
      <c r="O201" s="21">
        <f t="shared" si="35"/>
        <v>1</v>
      </c>
      <c r="P201" s="667"/>
      <c r="Q201" s="21">
        <f t="shared" si="36"/>
        <v>1</v>
      </c>
      <c r="R201" s="663">
        <f t="shared" si="38"/>
        <v>0</v>
      </c>
      <c r="S201" s="316">
        <f t="shared" si="39"/>
        <v>0</v>
      </c>
    </row>
    <row r="202" spans="1:20">
      <c r="A202" s="150"/>
      <c r="B202" s="54"/>
      <c r="C202" s="21">
        <f t="shared" si="29"/>
        <v>1</v>
      </c>
      <c r="D202" s="2806"/>
      <c r="E202" s="21">
        <f t="shared" si="30"/>
        <v>1</v>
      </c>
      <c r="F202" s="667"/>
      <c r="G202" s="21">
        <f t="shared" si="31"/>
        <v>1</v>
      </c>
      <c r="H202" s="667"/>
      <c r="I202" s="21">
        <f t="shared" si="32"/>
        <v>1</v>
      </c>
      <c r="J202" s="667"/>
      <c r="K202" s="21">
        <f t="shared" si="33"/>
        <v>1</v>
      </c>
      <c r="L202" s="667"/>
      <c r="M202" s="21">
        <f t="shared" si="34"/>
        <v>1</v>
      </c>
      <c r="N202" s="667"/>
      <c r="O202" s="21">
        <f t="shared" si="35"/>
        <v>1</v>
      </c>
      <c r="P202" s="667"/>
      <c r="Q202" s="21">
        <f t="shared" si="36"/>
        <v>1</v>
      </c>
      <c r="R202" s="663">
        <f t="shared" si="38"/>
        <v>0</v>
      </c>
      <c r="S202" s="316">
        <f t="shared" si="39"/>
        <v>0</v>
      </c>
    </row>
    <row r="203" spans="1:20">
      <c r="A203" s="150"/>
      <c r="B203" s="54"/>
      <c r="C203" s="21">
        <f t="shared" si="29"/>
        <v>1</v>
      </c>
      <c r="D203" s="2806"/>
      <c r="E203" s="21">
        <f t="shared" si="30"/>
        <v>1</v>
      </c>
      <c r="F203" s="667"/>
      <c r="G203" s="21">
        <f t="shared" si="31"/>
        <v>1</v>
      </c>
      <c r="H203" s="667"/>
      <c r="I203" s="21">
        <f t="shared" si="32"/>
        <v>1</v>
      </c>
      <c r="J203" s="667"/>
      <c r="K203" s="21">
        <f t="shared" si="33"/>
        <v>1</v>
      </c>
      <c r="L203" s="667"/>
      <c r="M203" s="21">
        <f t="shared" si="34"/>
        <v>1</v>
      </c>
      <c r="N203" s="667"/>
      <c r="O203" s="21">
        <f t="shared" si="35"/>
        <v>1</v>
      </c>
      <c r="P203" s="667"/>
      <c r="Q203" s="21">
        <f t="shared" si="36"/>
        <v>1</v>
      </c>
      <c r="R203" s="663">
        <f t="shared" si="38"/>
        <v>0</v>
      </c>
      <c r="S203" s="316">
        <f t="shared" si="39"/>
        <v>0</v>
      </c>
    </row>
    <row r="204" spans="1:20">
      <c r="A204" s="150"/>
      <c r="B204" s="54"/>
      <c r="C204" s="21">
        <f t="shared" si="29"/>
        <v>1</v>
      </c>
      <c r="D204" s="2806"/>
      <c r="E204" s="21">
        <f t="shared" si="30"/>
        <v>1</v>
      </c>
      <c r="F204" s="667"/>
      <c r="G204" s="21">
        <f t="shared" si="31"/>
        <v>1</v>
      </c>
      <c r="H204" s="667"/>
      <c r="I204" s="21">
        <f t="shared" si="32"/>
        <v>1</v>
      </c>
      <c r="J204" s="667"/>
      <c r="K204" s="21">
        <f t="shared" si="33"/>
        <v>1</v>
      </c>
      <c r="L204" s="667"/>
      <c r="M204" s="21">
        <f t="shared" si="34"/>
        <v>1</v>
      </c>
      <c r="N204" s="667"/>
      <c r="O204" s="21">
        <f t="shared" si="35"/>
        <v>1</v>
      </c>
      <c r="P204" s="667"/>
      <c r="Q204" s="21">
        <f t="shared" si="36"/>
        <v>1</v>
      </c>
      <c r="R204" s="663">
        <f t="shared" si="38"/>
        <v>0</v>
      </c>
      <c r="S204" s="316">
        <f t="shared" si="39"/>
        <v>0</v>
      </c>
    </row>
    <row r="205" spans="1:20">
      <c r="A205" s="150"/>
      <c r="B205" s="54"/>
      <c r="C205" s="21">
        <f t="shared" si="29"/>
        <v>1</v>
      </c>
      <c r="D205" s="2806"/>
      <c r="E205" s="21">
        <f t="shared" si="30"/>
        <v>1</v>
      </c>
      <c r="F205" s="667"/>
      <c r="G205" s="21">
        <f t="shared" si="31"/>
        <v>1</v>
      </c>
      <c r="H205" s="667"/>
      <c r="I205" s="21">
        <f t="shared" si="32"/>
        <v>1</v>
      </c>
      <c r="J205" s="667"/>
      <c r="K205" s="21">
        <f t="shared" si="33"/>
        <v>1</v>
      </c>
      <c r="L205" s="667"/>
      <c r="M205" s="21">
        <f t="shared" si="34"/>
        <v>1</v>
      </c>
      <c r="N205" s="667"/>
      <c r="O205" s="21">
        <f t="shared" si="35"/>
        <v>1</v>
      </c>
      <c r="P205" s="667"/>
      <c r="Q205" s="21">
        <f t="shared" si="36"/>
        <v>1</v>
      </c>
      <c r="R205" s="663">
        <f t="shared" si="38"/>
        <v>0</v>
      </c>
      <c r="S205" s="316">
        <f t="shared" si="39"/>
        <v>0</v>
      </c>
    </row>
    <row r="206" spans="1:20">
      <c r="A206" s="150"/>
      <c r="B206" s="54"/>
      <c r="C206" s="21">
        <f t="shared" si="29"/>
        <v>1</v>
      </c>
      <c r="D206" s="2806"/>
      <c r="E206" s="21">
        <f t="shared" si="30"/>
        <v>1</v>
      </c>
      <c r="F206" s="667"/>
      <c r="G206" s="21">
        <f t="shared" si="31"/>
        <v>1</v>
      </c>
      <c r="H206" s="667"/>
      <c r="I206" s="21">
        <f t="shared" si="32"/>
        <v>1</v>
      </c>
      <c r="J206" s="667"/>
      <c r="K206" s="21">
        <f t="shared" si="33"/>
        <v>1</v>
      </c>
      <c r="L206" s="667"/>
      <c r="M206" s="21">
        <f t="shared" si="34"/>
        <v>1</v>
      </c>
      <c r="N206" s="667"/>
      <c r="O206" s="21">
        <f t="shared" si="35"/>
        <v>1</v>
      </c>
      <c r="P206" s="667"/>
      <c r="Q206" s="21">
        <f t="shared" si="36"/>
        <v>1</v>
      </c>
      <c r="R206" s="663">
        <f t="shared" si="38"/>
        <v>0</v>
      </c>
      <c r="S206" s="316">
        <f t="shared" si="39"/>
        <v>0</v>
      </c>
    </row>
    <row r="207" spans="1:20">
      <c r="A207" s="150"/>
      <c r="B207" s="54"/>
      <c r="C207" s="21">
        <f t="shared" si="29"/>
        <v>1</v>
      </c>
      <c r="D207" s="2806"/>
      <c r="E207" s="21">
        <f t="shared" si="30"/>
        <v>1</v>
      </c>
      <c r="F207" s="667"/>
      <c r="G207" s="21">
        <f t="shared" si="31"/>
        <v>1</v>
      </c>
      <c r="H207" s="667"/>
      <c r="I207" s="21">
        <f t="shared" si="32"/>
        <v>1</v>
      </c>
      <c r="J207" s="667"/>
      <c r="K207" s="21">
        <f t="shared" si="33"/>
        <v>1</v>
      </c>
      <c r="L207" s="667"/>
      <c r="M207" s="21">
        <f t="shared" si="34"/>
        <v>1</v>
      </c>
      <c r="N207" s="667"/>
      <c r="O207" s="21">
        <f t="shared" si="35"/>
        <v>1</v>
      </c>
      <c r="P207" s="667"/>
      <c r="Q207" s="21">
        <f t="shared" si="36"/>
        <v>1</v>
      </c>
      <c r="R207" s="663">
        <f t="shared" si="38"/>
        <v>0</v>
      </c>
      <c r="S207" s="316">
        <f t="shared" si="39"/>
        <v>0</v>
      </c>
    </row>
    <row r="208" spans="1:20">
      <c r="A208" s="150"/>
      <c r="B208" s="54"/>
      <c r="C208" s="21">
        <f t="shared" si="29"/>
        <v>1</v>
      </c>
      <c r="D208" s="2806"/>
      <c r="E208" s="21">
        <f t="shared" si="30"/>
        <v>1</v>
      </c>
      <c r="F208" s="667"/>
      <c r="G208" s="21">
        <f t="shared" si="31"/>
        <v>1</v>
      </c>
      <c r="H208" s="667"/>
      <c r="I208" s="21">
        <f t="shared" si="32"/>
        <v>1</v>
      </c>
      <c r="J208" s="667"/>
      <c r="K208" s="21">
        <f t="shared" si="33"/>
        <v>1</v>
      </c>
      <c r="L208" s="667"/>
      <c r="M208" s="21">
        <f t="shared" si="34"/>
        <v>1</v>
      </c>
      <c r="N208" s="667"/>
      <c r="O208" s="21">
        <f t="shared" si="35"/>
        <v>1</v>
      </c>
      <c r="P208" s="667"/>
      <c r="Q208" s="21">
        <f t="shared" si="36"/>
        <v>1</v>
      </c>
      <c r="R208" s="663">
        <f t="shared" si="38"/>
        <v>0</v>
      </c>
      <c r="S208" s="316">
        <f t="shared" si="39"/>
        <v>0</v>
      </c>
    </row>
    <row r="209" spans="1:19">
      <c r="A209" s="150"/>
      <c r="B209" s="54"/>
      <c r="C209" s="21">
        <f t="shared" si="29"/>
        <v>1</v>
      </c>
      <c r="D209" s="2806"/>
      <c r="E209" s="21">
        <f t="shared" si="30"/>
        <v>1</v>
      </c>
      <c r="F209" s="667"/>
      <c r="G209" s="21">
        <f t="shared" si="31"/>
        <v>1</v>
      </c>
      <c r="H209" s="667"/>
      <c r="I209" s="21">
        <f t="shared" si="32"/>
        <v>1</v>
      </c>
      <c r="J209" s="667"/>
      <c r="K209" s="21">
        <f t="shared" si="33"/>
        <v>1</v>
      </c>
      <c r="L209" s="667"/>
      <c r="M209" s="21">
        <f t="shared" si="34"/>
        <v>1</v>
      </c>
      <c r="N209" s="667"/>
      <c r="O209" s="21">
        <f t="shared" si="35"/>
        <v>1</v>
      </c>
      <c r="P209" s="667"/>
      <c r="Q209" s="21">
        <f t="shared" si="36"/>
        <v>1</v>
      </c>
      <c r="R209" s="663">
        <f t="shared" si="38"/>
        <v>0</v>
      </c>
      <c r="S209" s="316">
        <f t="shared" si="39"/>
        <v>0</v>
      </c>
    </row>
    <row r="210" spans="1:19">
      <c r="A210" s="150"/>
      <c r="B210" s="54"/>
      <c r="C210" s="21">
        <f t="shared" si="29"/>
        <v>1</v>
      </c>
      <c r="D210" s="2806"/>
      <c r="E210" s="21">
        <f t="shared" si="30"/>
        <v>1</v>
      </c>
      <c r="F210" s="667"/>
      <c r="G210" s="21">
        <f t="shared" si="31"/>
        <v>1</v>
      </c>
      <c r="H210" s="667"/>
      <c r="I210" s="21">
        <f t="shared" si="32"/>
        <v>1</v>
      </c>
      <c r="J210" s="667"/>
      <c r="K210" s="21">
        <f t="shared" si="33"/>
        <v>1</v>
      </c>
      <c r="L210" s="667"/>
      <c r="M210" s="21">
        <f t="shared" si="34"/>
        <v>1</v>
      </c>
      <c r="N210" s="667"/>
      <c r="O210" s="21">
        <f t="shared" si="35"/>
        <v>1</v>
      </c>
      <c r="P210" s="667"/>
      <c r="Q210" s="21">
        <f t="shared" si="36"/>
        <v>1</v>
      </c>
      <c r="R210" s="663">
        <f t="shared" si="38"/>
        <v>0</v>
      </c>
      <c r="S210" s="316">
        <f t="shared" si="39"/>
        <v>0</v>
      </c>
    </row>
    <row r="211" spans="1:19">
      <c r="A211" s="150"/>
      <c r="B211" s="54"/>
      <c r="C211" s="21">
        <f t="shared" si="29"/>
        <v>1</v>
      </c>
      <c r="D211" s="2806"/>
      <c r="E211" s="21">
        <f t="shared" si="30"/>
        <v>1</v>
      </c>
      <c r="F211" s="667"/>
      <c r="G211" s="21">
        <f t="shared" si="31"/>
        <v>1</v>
      </c>
      <c r="H211" s="667"/>
      <c r="I211" s="21">
        <f t="shared" si="32"/>
        <v>1</v>
      </c>
      <c r="J211" s="667"/>
      <c r="K211" s="21">
        <f t="shared" si="33"/>
        <v>1</v>
      </c>
      <c r="L211" s="667"/>
      <c r="M211" s="21">
        <f t="shared" si="34"/>
        <v>1</v>
      </c>
      <c r="N211" s="667"/>
      <c r="O211" s="21">
        <f t="shared" si="35"/>
        <v>1</v>
      </c>
      <c r="P211" s="667"/>
      <c r="Q211" s="21">
        <f t="shared" si="36"/>
        <v>1</v>
      </c>
      <c r="R211" s="663">
        <f t="shared" si="38"/>
        <v>0</v>
      </c>
      <c r="S211" s="316">
        <f t="shared" si="39"/>
        <v>0</v>
      </c>
    </row>
    <row r="212" spans="1:19">
      <c r="A212" s="150"/>
      <c r="B212" s="54"/>
      <c r="C212" s="21">
        <f t="shared" si="29"/>
        <v>1</v>
      </c>
      <c r="D212" s="2806"/>
      <c r="E212" s="21">
        <f t="shared" si="30"/>
        <v>1</v>
      </c>
      <c r="F212" s="667"/>
      <c r="G212" s="21">
        <f t="shared" si="31"/>
        <v>1</v>
      </c>
      <c r="H212" s="667"/>
      <c r="I212" s="21">
        <f t="shared" si="32"/>
        <v>1</v>
      </c>
      <c r="J212" s="667"/>
      <c r="K212" s="21">
        <f t="shared" si="33"/>
        <v>1</v>
      </c>
      <c r="L212" s="667"/>
      <c r="M212" s="21">
        <f t="shared" si="34"/>
        <v>1</v>
      </c>
      <c r="N212" s="667"/>
      <c r="O212" s="21">
        <f t="shared" si="35"/>
        <v>1</v>
      </c>
      <c r="P212" s="667"/>
      <c r="Q212" s="21">
        <f t="shared" si="36"/>
        <v>1</v>
      </c>
      <c r="R212" s="663">
        <f t="shared" si="38"/>
        <v>0</v>
      </c>
      <c r="S212" s="316">
        <f t="shared" si="39"/>
        <v>0</v>
      </c>
    </row>
    <row r="213" spans="1:19">
      <c r="A213" s="150"/>
      <c r="B213" s="54"/>
      <c r="C213" s="21">
        <f t="shared" si="29"/>
        <v>1</v>
      </c>
      <c r="D213" s="2806"/>
      <c r="E213" s="21">
        <f t="shared" si="30"/>
        <v>1</v>
      </c>
      <c r="F213" s="667"/>
      <c r="G213" s="21">
        <f t="shared" si="31"/>
        <v>1</v>
      </c>
      <c r="H213" s="667"/>
      <c r="I213" s="21">
        <f t="shared" si="32"/>
        <v>1</v>
      </c>
      <c r="J213" s="667"/>
      <c r="K213" s="21">
        <f t="shared" si="33"/>
        <v>1</v>
      </c>
      <c r="L213" s="667"/>
      <c r="M213" s="21">
        <f t="shared" si="34"/>
        <v>1</v>
      </c>
      <c r="N213" s="667"/>
      <c r="O213" s="21">
        <f t="shared" si="35"/>
        <v>1</v>
      </c>
      <c r="P213" s="667"/>
      <c r="Q213" s="21">
        <f t="shared" si="36"/>
        <v>1</v>
      </c>
      <c r="R213" s="663">
        <f t="shared" si="38"/>
        <v>0</v>
      </c>
      <c r="S213" s="316">
        <f t="shared" si="39"/>
        <v>0</v>
      </c>
    </row>
    <row r="214" spans="1:19">
      <c r="A214" s="3520"/>
      <c r="B214" s="54"/>
      <c r="C214" s="21">
        <f t="shared" si="29"/>
        <v>1</v>
      </c>
      <c r="D214" s="2806"/>
      <c r="E214" s="21">
        <f t="shared" si="30"/>
        <v>1</v>
      </c>
      <c r="F214" s="667"/>
      <c r="G214" s="21">
        <f t="shared" si="31"/>
        <v>1</v>
      </c>
      <c r="H214" s="667"/>
      <c r="I214" s="21">
        <f t="shared" si="32"/>
        <v>1</v>
      </c>
      <c r="J214" s="667"/>
      <c r="K214" s="21">
        <f t="shared" si="33"/>
        <v>1</v>
      </c>
      <c r="L214" s="667"/>
      <c r="M214" s="21">
        <f t="shared" si="34"/>
        <v>1</v>
      </c>
      <c r="N214" s="667"/>
      <c r="O214" s="21">
        <f t="shared" si="35"/>
        <v>1</v>
      </c>
      <c r="P214" s="667"/>
      <c r="Q214" s="21">
        <f t="shared" si="36"/>
        <v>1</v>
      </c>
      <c r="R214" s="663">
        <f t="shared" si="38"/>
        <v>0</v>
      </c>
      <c r="S214" s="316">
        <f t="shared" si="39"/>
        <v>0</v>
      </c>
    </row>
    <row r="215" spans="1:19">
      <c r="A215" s="3520"/>
      <c r="B215" s="54"/>
      <c r="C215" s="21">
        <f t="shared" si="29"/>
        <v>1</v>
      </c>
      <c r="D215" s="2806"/>
      <c r="E215" s="21">
        <f t="shared" si="30"/>
        <v>1</v>
      </c>
      <c r="F215" s="667"/>
      <c r="G215" s="21">
        <f t="shared" si="31"/>
        <v>1</v>
      </c>
      <c r="H215" s="667"/>
      <c r="I215" s="21">
        <f t="shared" si="32"/>
        <v>1</v>
      </c>
      <c r="J215" s="667"/>
      <c r="K215" s="21">
        <f t="shared" si="33"/>
        <v>1</v>
      </c>
      <c r="L215" s="667"/>
      <c r="M215" s="21">
        <f t="shared" si="34"/>
        <v>1</v>
      </c>
      <c r="N215" s="667"/>
      <c r="O215" s="21">
        <f t="shared" si="35"/>
        <v>1</v>
      </c>
      <c r="P215" s="667"/>
      <c r="Q215" s="21">
        <f t="shared" si="36"/>
        <v>1</v>
      </c>
      <c r="R215" s="663">
        <f t="shared" si="38"/>
        <v>0</v>
      </c>
      <c r="S215" s="316">
        <f t="shared" si="39"/>
        <v>0</v>
      </c>
    </row>
    <row r="216" spans="1:19">
      <c r="A216" s="3520"/>
      <c r="B216" s="54"/>
      <c r="C216" s="21">
        <f t="shared" si="29"/>
        <v>1</v>
      </c>
      <c r="D216" s="2806"/>
      <c r="E216" s="21">
        <f t="shared" si="30"/>
        <v>1</v>
      </c>
      <c r="F216" s="667"/>
      <c r="G216" s="21">
        <f t="shared" si="31"/>
        <v>1</v>
      </c>
      <c r="H216" s="667"/>
      <c r="I216" s="21">
        <f t="shared" si="32"/>
        <v>1</v>
      </c>
      <c r="J216" s="667"/>
      <c r="K216" s="21">
        <f t="shared" si="33"/>
        <v>1</v>
      </c>
      <c r="L216" s="667"/>
      <c r="M216" s="21">
        <f t="shared" si="34"/>
        <v>1</v>
      </c>
      <c r="N216" s="667"/>
      <c r="O216" s="21">
        <f t="shared" si="35"/>
        <v>1</v>
      </c>
      <c r="P216" s="667"/>
      <c r="Q216" s="21">
        <f t="shared" si="36"/>
        <v>1</v>
      </c>
      <c r="R216" s="663">
        <f t="shared" si="38"/>
        <v>0</v>
      </c>
      <c r="S216" s="316">
        <f t="shared" ref="S216:S279" si="40">ROUND(R216*B216/10000,0)</f>
        <v>0</v>
      </c>
    </row>
    <row r="217" spans="1:19">
      <c r="A217" s="3520"/>
      <c r="B217" s="54"/>
      <c r="C217" s="21">
        <f t="shared" si="29"/>
        <v>1</v>
      </c>
      <c r="D217" s="2806"/>
      <c r="E217" s="21">
        <f t="shared" si="30"/>
        <v>1</v>
      </c>
      <c r="F217" s="667"/>
      <c r="G217" s="21">
        <f t="shared" si="31"/>
        <v>1</v>
      </c>
      <c r="H217" s="667"/>
      <c r="I217" s="21">
        <f t="shared" si="32"/>
        <v>1</v>
      </c>
      <c r="J217" s="667"/>
      <c r="K217" s="21">
        <f t="shared" si="33"/>
        <v>1</v>
      </c>
      <c r="L217" s="667"/>
      <c r="M217" s="21">
        <f t="shared" si="34"/>
        <v>1</v>
      </c>
      <c r="N217" s="667"/>
      <c r="O217" s="21">
        <f t="shared" si="35"/>
        <v>1</v>
      </c>
      <c r="P217" s="667"/>
      <c r="Q217" s="21">
        <f t="shared" si="36"/>
        <v>1</v>
      </c>
      <c r="R217" s="663">
        <f t="shared" si="38"/>
        <v>0</v>
      </c>
      <c r="S217" s="316">
        <f t="shared" si="40"/>
        <v>0</v>
      </c>
    </row>
    <row r="218" spans="1:19">
      <c r="A218" s="3520"/>
      <c r="B218" s="54"/>
      <c r="C218" s="21">
        <f t="shared" ref="C218:C281" si="41">IF(B218="",1,(LOOKUP(B218,$3:$3,$4:$4)-LOOKUP($B$24,$3:$3,$4:$4)+100)/100)</f>
        <v>1</v>
      </c>
      <c r="D218" s="2806"/>
      <c r="E218" s="21">
        <f t="shared" ref="E218:E281" si="42">(SUMIF($5:$5,D218,$6:$6)-SUMIF($5:$5,$D$24,$6:$6)+100)/100</f>
        <v>1</v>
      </c>
      <c r="F218" s="667"/>
      <c r="G218" s="21">
        <f t="shared" ref="G218:G281" si="43">(SUMIF($7:$7,F218,$8:$8)-SUMIF($7:$7,$F$24,$8:$8)+100)/100</f>
        <v>1</v>
      </c>
      <c r="H218" s="667"/>
      <c r="I218" s="21">
        <f t="shared" ref="I218:I281" si="44">(SUMIF($9:$9,H218,$10:$10)-SUMIF($9:$9,$H$24,$10:$10)+100)/100</f>
        <v>1</v>
      </c>
      <c r="J218" s="667"/>
      <c r="K218" s="21">
        <f t="shared" ref="K218:K281" si="45">(SUMIF($11:$11,J218,$12:$12)-SUMIF($11:$11,$J$24,$12:$12)+100)/100</f>
        <v>1</v>
      </c>
      <c r="L218" s="667"/>
      <c r="M218" s="21">
        <f t="shared" ref="M218:M281" si="46">(SUMIF($13:$13,L218,$14:$14)-SUMIF($13:$13,$L$24,$14:$14)+100)/100</f>
        <v>1</v>
      </c>
      <c r="N218" s="667"/>
      <c r="O218" s="21">
        <f t="shared" ref="O218:O281" si="47">(SUMIF($15:$15,N218,$16:$16)-SUMIF($15:$15,$N$24,$16:$16)+100)/100</f>
        <v>1</v>
      </c>
      <c r="P218" s="667"/>
      <c r="Q218" s="21">
        <f t="shared" ref="Q218:Q281" si="48">(SUMIF($17:$17,P218,$18:$18)-SUMIF($17:$17,$P$24,$18:$18)+100)/100</f>
        <v>1</v>
      </c>
      <c r="R218" s="663">
        <f t="shared" ref="R218:R281" si="49">IF(B218="",0,ROUND($R$24*C218*E218*G218*I218*K218*M218*O218*Q218,0))</f>
        <v>0</v>
      </c>
      <c r="S218" s="316">
        <f t="shared" si="40"/>
        <v>0</v>
      </c>
    </row>
    <row r="219" spans="1:19">
      <c r="A219" s="3520"/>
      <c r="B219" s="54"/>
      <c r="C219" s="21">
        <f t="shared" si="41"/>
        <v>1</v>
      </c>
      <c r="D219" s="2806"/>
      <c r="E219" s="21">
        <f t="shared" si="42"/>
        <v>1</v>
      </c>
      <c r="F219" s="667"/>
      <c r="G219" s="21">
        <f t="shared" si="43"/>
        <v>1</v>
      </c>
      <c r="H219" s="667"/>
      <c r="I219" s="21">
        <f t="shared" si="44"/>
        <v>1</v>
      </c>
      <c r="J219" s="667"/>
      <c r="K219" s="21">
        <f t="shared" si="45"/>
        <v>1</v>
      </c>
      <c r="L219" s="667"/>
      <c r="M219" s="21">
        <f t="shared" si="46"/>
        <v>1</v>
      </c>
      <c r="N219" s="667"/>
      <c r="O219" s="21">
        <f t="shared" si="47"/>
        <v>1</v>
      </c>
      <c r="P219" s="667"/>
      <c r="Q219" s="21">
        <f t="shared" si="48"/>
        <v>1</v>
      </c>
      <c r="R219" s="663">
        <f t="shared" si="49"/>
        <v>0</v>
      </c>
      <c r="S219" s="316">
        <f t="shared" si="40"/>
        <v>0</v>
      </c>
    </row>
    <row r="220" spans="1:19">
      <c r="A220" s="3520"/>
      <c r="B220" s="54"/>
      <c r="C220" s="21">
        <f t="shared" si="41"/>
        <v>1</v>
      </c>
      <c r="D220" s="2806"/>
      <c r="E220" s="21">
        <f t="shared" si="42"/>
        <v>1</v>
      </c>
      <c r="F220" s="667"/>
      <c r="G220" s="21">
        <f t="shared" si="43"/>
        <v>1</v>
      </c>
      <c r="H220" s="667"/>
      <c r="I220" s="21">
        <f t="shared" si="44"/>
        <v>1</v>
      </c>
      <c r="J220" s="667"/>
      <c r="K220" s="21">
        <f t="shared" si="45"/>
        <v>1</v>
      </c>
      <c r="L220" s="667"/>
      <c r="M220" s="21">
        <f t="shared" si="46"/>
        <v>1</v>
      </c>
      <c r="N220" s="667"/>
      <c r="O220" s="21">
        <f t="shared" si="47"/>
        <v>1</v>
      </c>
      <c r="P220" s="667"/>
      <c r="Q220" s="21">
        <f t="shared" si="48"/>
        <v>1</v>
      </c>
      <c r="R220" s="663">
        <f t="shared" si="49"/>
        <v>0</v>
      </c>
      <c r="S220" s="316">
        <f t="shared" si="40"/>
        <v>0</v>
      </c>
    </row>
    <row r="221" spans="1:19">
      <c r="A221" s="3520"/>
      <c r="B221" s="54"/>
      <c r="C221" s="21">
        <f t="shared" si="41"/>
        <v>1</v>
      </c>
      <c r="D221" s="2806"/>
      <c r="E221" s="21">
        <f t="shared" si="42"/>
        <v>1</v>
      </c>
      <c r="F221" s="667"/>
      <c r="G221" s="21">
        <f t="shared" si="43"/>
        <v>1</v>
      </c>
      <c r="H221" s="667"/>
      <c r="I221" s="21">
        <f t="shared" si="44"/>
        <v>1</v>
      </c>
      <c r="J221" s="667"/>
      <c r="K221" s="21">
        <f t="shared" si="45"/>
        <v>1</v>
      </c>
      <c r="L221" s="667"/>
      <c r="M221" s="21">
        <f t="shared" si="46"/>
        <v>1</v>
      </c>
      <c r="N221" s="667"/>
      <c r="O221" s="21">
        <f t="shared" si="47"/>
        <v>1</v>
      </c>
      <c r="P221" s="667"/>
      <c r="Q221" s="21">
        <f t="shared" si="48"/>
        <v>1</v>
      </c>
      <c r="R221" s="663">
        <f t="shared" si="49"/>
        <v>0</v>
      </c>
      <c r="S221" s="316">
        <f t="shared" si="40"/>
        <v>0</v>
      </c>
    </row>
    <row r="222" spans="1:19">
      <c r="A222" s="3520"/>
      <c r="B222" s="54"/>
      <c r="C222" s="21">
        <f t="shared" si="41"/>
        <v>1</v>
      </c>
      <c r="D222" s="2806"/>
      <c r="E222" s="21">
        <f t="shared" si="42"/>
        <v>1</v>
      </c>
      <c r="F222" s="667"/>
      <c r="G222" s="21">
        <f t="shared" si="43"/>
        <v>1</v>
      </c>
      <c r="H222" s="667"/>
      <c r="I222" s="21">
        <f t="shared" si="44"/>
        <v>1</v>
      </c>
      <c r="J222" s="667"/>
      <c r="K222" s="21">
        <f t="shared" si="45"/>
        <v>1</v>
      </c>
      <c r="L222" s="667"/>
      <c r="M222" s="21">
        <f t="shared" si="46"/>
        <v>1</v>
      </c>
      <c r="N222" s="667"/>
      <c r="O222" s="21">
        <f t="shared" si="47"/>
        <v>1</v>
      </c>
      <c r="P222" s="667"/>
      <c r="Q222" s="21">
        <f t="shared" si="48"/>
        <v>1</v>
      </c>
      <c r="R222" s="663">
        <f t="shared" si="49"/>
        <v>0</v>
      </c>
      <c r="S222" s="316">
        <f t="shared" si="40"/>
        <v>0</v>
      </c>
    </row>
    <row r="223" spans="1:19">
      <c r="A223" s="3520"/>
      <c r="B223" s="54"/>
      <c r="C223" s="21">
        <f t="shared" si="41"/>
        <v>1</v>
      </c>
      <c r="D223" s="2806"/>
      <c r="E223" s="21">
        <f t="shared" si="42"/>
        <v>1</v>
      </c>
      <c r="F223" s="667"/>
      <c r="G223" s="21">
        <f t="shared" si="43"/>
        <v>1</v>
      </c>
      <c r="H223" s="667"/>
      <c r="I223" s="21">
        <f t="shared" si="44"/>
        <v>1</v>
      </c>
      <c r="J223" s="667"/>
      <c r="K223" s="21">
        <f t="shared" si="45"/>
        <v>1</v>
      </c>
      <c r="L223" s="667"/>
      <c r="M223" s="21">
        <f t="shared" si="46"/>
        <v>1</v>
      </c>
      <c r="N223" s="667"/>
      <c r="O223" s="21">
        <f t="shared" si="47"/>
        <v>1</v>
      </c>
      <c r="P223" s="667"/>
      <c r="Q223" s="21">
        <f t="shared" si="48"/>
        <v>1</v>
      </c>
      <c r="R223" s="663">
        <f t="shared" si="49"/>
        <v>0</v>
      </c>
      <c r="S223" s="316">
        <f t="shared" si="40"/>
        <v>0</v>
      </c>
    </row>
    <row r="224" spans="1:19">
      <c r="A224" s="3520"/>
      <c r="B224" s="54"/>
      <c r="C224" s="21">
        <f t="shared" si="41"/>
        <v>1</v>
      </c>
      <c r="D224" s="2806"/>
      <c r="E224" s="21">
        <f t="shared" si="42"/>
        <v>1</v>
      </c>
      <c r="F224" s="667"/>
      <c r="G224" s="21">
        <f t="shared" si="43"/>
        <v>1</v>
      </c>
      <c r="H224" s="667"/>
      <c r="I224" s="21">
        <f t="shared" si="44"/>
        <v>1</v>
      </c>
      <c r="J224" s="667"/>
      <c r="K224" s="21">
        <f t="shared" si="45"/>
        <v>1</v>
      </c>
      <c r="L224" s="667"/>
      <c r="M224" s="21">
        <f t="shared" si="46"/>
        <v>1</v>
      </c>
      <c r="N224" s="667"/>
      <c r="O224" s="21">
        <f t="shared" si="47"/>
        <v>1</v>
      </c>
      <c r="P224" s="667"/>
      <c r="Q224" s="21">
        <f t="shared" si="48"/>
        <v>1</v>
      </c>
      <c r="R224" s="663">
        <f t="shared" si="49"/>
        <v>0</v>
      </c>
      <c r="S224" s="316">
        <f t="shared" si="40"/>
        <v>0</v>
      </c>
    </row>
    <row r="225" spans="1:19">
      <c r="A225" s="3520"/>
      <c r="B225" s="54"/>
      <c r="C225" s="21">
        <f t="shared" si="41"/>
        <v>1</v>
      </c>
      <c r="D225" s="2806"/>
      <c r="E225" s="21">
        <f t="shared" si="42"/>
        <v>1</v>
      </c>
      <c r="F225" s="667"/>
      <c r="G225" s="21">
        <f t="shared" si="43"/>
        <v>1</v>
      </c>
      <c r="H225" s="667"/>
      <c r="I225" s="21">
        <f t="shared" si="44"/>
        <v>1</v>
      </c>
      <c r="J225" s="667"/>
      <c r="K225" s="21">
        <f t="shared" si="45"/>
        <v>1</v>
      </c>
      <c r="L225" s="667"/>
      <c r="M225" s="21">
        <f t="shared" si="46"/>
        <v>1</v>
      </c>
      <c r="N225" s="667"/>
      <c r="O225" s="21">
        <f t="shared" si="47"/>
        <v>1</v>
      </c>
      <c r="P225" s="667"/>
      <c r="Q225" s="21">
        <f t="shared" si="48"/>
        <v>1</v>
      </c>
      <c r="R225" s="663">
        <f t="shared" si="49"/>
        <v>0</v>
      </c>
      <c r="S225" s="316">
        <f t="shared" si="40"/>
        <v>0</v>
      </c>
    </row>
    <row r="226" spans="1:19">
      <c r="A226" s="3520"/>
      <c r="B226" s="54"/>
      <c r="C226" s="21">
        <f t="shared" si="41"/>
        <v>1</v>
      </c>
      <c r="D226" s="2806"/>
      <c r="E226" s="21">
        <f t="shared" si="42"/>
        <v>1</v>
      </c>
      <c r="F226" s="667"/>
      <c r="G226" s="21">
        <f t="shared" si="43"/>
        <v>1</v>
      </c>
      <c r="H226" s="667"/>
      <c r="I226" s="21">
        <f t="shared" si="44"/>
        <v>1</v>
      </c>
      <c r="J226" s="667"/>
      <c r="K226" s="21">
        <f t="shared" si="45"/>
        <v>1</v>
      </c>
      <c r="L226" s="667"/>
      <c r="M226" s="21">
        <f t="shared" si="46"/>
        <v>1</v>
      </c>
      <c r="N226" s="667"/>
      <c r="O226" s="21">
        <f t="shared" si="47"/>
        <v>1</v>
      </c>
      <c r="P226" s="667"/>
      <c r="Q226" s="21">
        <f t="shared" si="48"/>
        <v>1</v>
      </c>
      <c r="R226" s="663">
        <f t="shared" si="49"/>
        <v>0</v>
      </c>
      <c r="S226" s="316">
        <f t="shared" si="40"/>
        <v>0</v>
      </c>
    </row>
    <row r="227" spans="1:19">
      <c r="A227" s="3520"/>
      <c r="B227" s="54"/>
      <c r="C227" s="21">
        <f t="shared" si="41"/>
        <v>1</v>
      </c>
      <c r="D227" s="2806"/>
      <c r="E227" s="21">
        <f t="shared" si="42"/>
        <v>1</v>
      </c>
      <c r="F227" s="667"/>
      <c r="G227" s="21">
        <f t="shared" si="43"/>
        <v>1</v>
      </c>
      <c r="H227" s="667"/>
      <c r="I227" s="21">
        <f t="shared" si="44"/>
        <v>1</v>
      </c>
      <c r="J227" s="667"/>
      <c r="K227" s="21">
        <f t="shared" si="45"/>
        <v>1</v>
      </c>
      <c r="L227" s="667"/>
      <c r="M227" s="21">
        <f t="shared" si="46"/>
        <v>1</v>
      </c>
      <c r="N227" s="667"/>
      <c r="O227" s="21">
        <f t="shared" si="47"/>
        <v>1</v>
      </c>
      <c r="P227" s="667"/>
      <c r="Q227" s="21">
        <f t="shared" si="48"/>
        <v>1</v>
      </c>
      <c r="R227" s="663">
        <f t="shared" si="49"/>
        <v>0</v>
      </c>
      <c r="S227" s="316">
        <f t="shared" si="40"/>
        <v>0</v>
      </c>
    </row>
    <row r="228" spans="1:19">
      <c r="A228" s="3520"/>
      <c r="B228" s="54"/>
      <c r="C228" s="21">
        <f t="shared" si="41"/>
        <v>1</v>
      </c>
      <c r="D228" s="2806"/>
      <c r="E228" s="21">
        <f t="shared" si="42"/>
        <v>1</v>
      </c>
      <c r="F228" s="667"/>
      <c r="G228" s="21">
        <f t="shared" si="43"/>
        <v>1</v>
      </c>
      <c r="H228" s="667"/>
      <c r="I228" s="21">
        <f t="shared" si="44"/>
        <v>1</v>
      </c>
      <c r="J228" s="667"/>
      <c r="K228" s="21">
        <f t="shared" si="45"/>
        <v>1</v>
      </c>
      <c r="L228" s="667"/>
      <c r="M228" s="21">
        <f t="shared" si="46"/>
        <v>1</v>
      </c>
      <c r="N228" s="667"/>
      <c r="O228" s="21">
        <f t="shared" si="47"/>
        <v>1</v>
      </c>
      <c r="P228" s="667"/>
      <c r="Q228" s="21">
        <f t="shared" si="48"/>
        <v>1</v>
      </c>
      <c r="R228" s="663">
        <f t="shared" si="49"/>
        <v>0</v>
      </c>
      <c r="S228" s="316">
        <f t="shared" si="40"/>
        <v>0</v>
      </c>
    </row>
    <row r="229" spans="1:19">
      <c r="A229" s="3520"/>
      <c r="B229" s="54"/>
      <c r="C229" s="21">
        <f t="shared" si="41"/>
        <v>1</v>
      </c>
      <c r="D229" s="2806"/>
      <c r="E229" s="21">
        <f t="shared" si="42"/>
        <v>1</v>
      </c>
      <c r="F229" s="667"/>
      <c r="G229" s="21">
        <f t="shared" si="43"/>
        <v>1</v>
      </c>
      <c r="H229" s="667"/>
      <c r="I229" s="21">
        <f t="shared" si="44"/>
        <v>1</v>
      </c>
      <c r="J229" s="667"/>
      <c r="K229" s="21">
        <f t="shared" si="45"/>
        <v>1</v>
      </c>
      <c r="L229" s="667"/>
      <c r="M229" s="21">
        <f t="shared" si="46"/>
        <v>1</v>
      </c>
      <c r="N229" s="667"/>
      <c r="O229" s="21">
        <f t="shared" si="47"/>
        <v>1</v>
      </c>
      <c r="P229" s="667"/>
      <c r="Q229" s="21">
        <f t="shared" si="48"/>
        <v>1</v>
      </c>
      <c r="R229" s="663">
        <f t="shared" si="49"/>
        <v>0</v>
      </c>
      <c r="S229" s="316">
        <f t="shared" si="40"/>
        <v>0</v>
      </c>
    </row>
    <row r="230" spans="1:19">
      <c r="A230" s="3520"/>
      <c r="B230" s="54"/>
      <c r="C230" s="21">
        <f t="shared" si="41"/>
        <v>1</v>
      </c>
      <c r="D230" s="2806"/>
      <c r="E230" s="21">
        <f t="shared" si="42"/>
        <v>1</v>
      </c>
      <c r="F230" s="667"/>
      <c r="G230" s="21">
        <f t="shared" si="43"/>
        <v>1</v>
      </c>
      <c r="H230" s="667"/>
      <c r="I230" s="21">
        <f t="shared" si="44"/>
        <v>1</v>
      </c>
      <c r="J230" s="667"/>
      <c r="K230" s="21">
        <f t="shared" si="45"/>
        <v>1</v>
      </c>
      <c r="L230" s="667"/>
      <c r="M230" s="21">
        <f t="shared" si="46"/>
        <v>1</v>
      </c>
      <c r="N230" s="667"/>
      <c r="O230" s="21">
        <f t="shared" si="47"/>
        <v>1</v>
      </c>
      <c r="P230" s="667"/>
      <c r="Q230" s="21">
        <f t="shared" si="48"/>
        <v>1</v>
      </c>
      <c r="R230" s="663">
        <f t="shared" si="49"/>
        <v>0</v>
      </c>
      <c r="S230" s="316">
        <f t="shared" si="40"/>
        <v>0</v>
      </c>
    </row>
    <row r="231" spans="1:19">
      <c r="A231" s="3520"/>
      <c r="B231" s="54"/>
      <c r="C231" s="21">
        <f t="shared" si="41"/>
        <v>1</v>
      </c>
      <c r="D231" s="2806"/>
      <c r="E231" s="21">
        <f t="shared" si="42"/>
        <v>1</v>
      </c>
      <c r="F231" s="667"/>
      <c r="G231" s="21">
        <f t="shared" si="43"/>
        <v>1</v>
      </c>
      <c r="H231" s="667"/>
      <c r="I231" s="21">
        <f t="shared" si="44"/>
        <v>1</v>
      </c>
      <c r="J231" s="667"/>
      <c r="K231" s="21">
        <f t="shared" si="45"/>
        <v>1</v>
      </c>
      <c r="L231" s="667"/>
      <c r="M231" s="21">
        <f t="shared" si="46"/>
        <v>1</v>
      </c>
      <c r="N231" s="667"/>
      <c r="O231" s="21">
        <f t="shared" si="47"/>
        <v>1</v>
      </c>
      <c r="P231" s="667"/>
      <c r="Q231" s="21">
        <f t="shared" si="48"/>
        <v>1</v>
      </c>
      <c r="R231" s="663">
        <f t="shared" si="49"/>
        <v>0</v>
      </c>
      <c r="S231" s="316">
        <f t="shared" si="40"/>
        <v>0</v>
      </c>
    </row>
    <row r="232" spans="1:19">
      <c r="A232" s="3520"/>
      <c r="B232" s="54"/>
      <c r="C232" s="21">
        <f t="shared" si="41"/>
        <v>1</v>
      </c>
      <c r="D232" s="2806"/>
      <c r="E232" s="21">
        <f t="shared" si="42"/>
        <v>1</v>
      </c>
      <c r="F232" s="667"/>
      <c r="G232" s="21">
        <f t="shared" si="43"/>
        <v>1</v>
      </c>
      <c r="H232" s="667"/>
      <c r="I232" s="21">
        <f t="shared" si="44"/>
        <v>1</v>
      </c>
      <c r="J232" s="667"/>
      <c r="K232" s="21">
        <f t="shared" si="45"/>
        <v>1</v>
      </c>
      <c r="L232" s="667"/>
      <c r="M232" s="21">
        <f t="shared" si="46"/>
        <v>1</v>
      </c>
      <c r="N232" s="667"/>
      <c r="O232" s="21">
        <f t="shared" si="47"/>
        <v>1</v>
      </c>
      <c r="P232" s="667"/>
      <c r="Q232" s="21">
        <f t="shared" si="48"/>
        <v>1</v>
      </c>
      <c r="R232" s="663">
        <f t="shared" si="49"/>
        <v>0</v>
      </c>
      <c r="S232" s="316">
        <f t="shared" si="40"/>
        <v>0</v>
      </c>
    </row>
    <row r="233" spans="1:19">
      <c r="A233" s="3520"/>
      <c r="B233" s="54"/>
      <c r="C233" s="21">
        <f t="shared" si="41"/>
        <v>1</v>
      </c>
      <c r="D233" s="2806"/>
      <c r="E233" s="21">
        <f t="shared" si="42"/>
        <v>1</v>
      </c>
      <c r="F233" s="667"/>
      <c r="G233" s="21">
        <f t="shared" si="43"/>
        <v>1</v>
      </c>
      <c r="H233" s="667"/>
      <c r="I233" s="21">
        <f t="shared" si="44"/>
        <v>1</v>
      </c>
      <c r="J233" s="667"/>
      <c r="K233" s="21">
        <f t="shared" si="45"/>
        <v>1</v>
      </c>
      <c r="L233" s="667"/>
      <c r="M233" s="21">
        <f t="shared" si="46"/>
        <v>1</v>
      </c>
      <c r="N233" s="667"/>
      <c r="O233" s="21">
        <f t="shared" si="47"/>
        <v>1</v>
      </c>
      <c r="P233" s="667"/>
      <c r="Q233" s="21">
        <f t="shared" si="48"/>
        <v>1</v>
      </c>
      <c r="R233" s="663">
        <f t="shared" si="49"/>
        <v>0</v>
      </c>
      <c r="S233" s="316">
        <f t="shared" si="40"/>
        <v>0</v>
      </c>
    </row>
    <row r="234" spans="1:19">
      <c r="A234" s="3520"/>
      <c r="B234" s="54"/>
      <c r="C234" s="21">
        <f t="shared" si="41"/>
        <v>1</v>
      </c>
      <c r="D234" s="2806"/>
      <c r="E234" s="21">
        <f t="shared" si="42"/>
        <v>1</v>
      </c>
      <c r="F234" s="667"/>
      <c r="G234" s="21">
        <f t="shared" si="43"/>
        <v>1</v>
      </c>
      <c r="H234" s="667"/>
      <c r="I234" s="21">
        <f t="shared" si="44"/>
        <v>1</v>
      </c>
      <c r="J234" s="667"/>
      <c r="K234" s="21">
        <f t="shared" si="45"/>
        <v>1</v>
      </c>
      <c r="L234" s="667"/>
      <c r="M234" s="21">
        <f t="shared" si="46"/>
        <v>1</v>
      </c>
      <c r="N234" s="667"/>
      <c r="O234" s="21">
        <f t="shared" si="47"/>
        <v>1</v>
      </c>
      <c r="P234" s="667"/>
      <c r="Q234" s="21">
        <f t="shared" si="48"/>
        <v>1</v>
      </c>
      <c r="R234" s="663">
        <f t="shared" si="49"/>
        <v>0</v>
      </c>
      <c r="S234" s="316">
        <f t="shared" si="40"/>
        <v>0</v>
      </c>
    </row>
    <row r="235" spans="1:19">
      <c r="A235" s="3520"/>
      <c r="B235" s="54"/>
      <c r="C235" s="21">
        <f t="shared" si="41"/>
        <v>1</v>
      </c>
      <c r="D235" s="2806"/>
      <c r="E235" s="21">
        <f t="shared" si="42"/>
        <v>1</v>
      </c>
      <c r="F235" s="667"/>
      <c r="G235" s="21">
        <f t="shared" si="43"/>
        <v>1</v>
      </c>
      <c r="H235" s="667"/>
      <c r="I235" s="21">
        <f t="shared" si="44"/>
        <v>1</v>
      </c>
      <c r="J235" s="667"/>
      <c r="K235" s="21">
        <f t="shared" si="45"/>
        <v>1</v>
      </c>
      <c r="L235" s="667"/>
      <c r="M235" s="21">
        <f t="shared" si="46"/>
        <v>1</v>
      </c>
      <c r="N235" s="667"/>
      <c r="O235" s="21">
        <f t="shared" si="47"/>
        <v>1</v>
      </c>
      <c r="P235" s="667"/>
      <c r="Q235" s="21">
        <f t="shared" si="48"/>
        <v>1</v>
      </c>
      <c r="R235" s="663">
        <f t="shared" si="49"/>
        <v>0</v>
      </c>
      <c r="S235" s="316">
        <f t="shared" si="40"/>
        <v>0</v>
      </c>
    </row>
    <row r="236" spans="1:19">
      <c r="A236" s="3520"/>
      <c r="B236" s="54"/>
      <c r="C236" s="21">
        <f t="shared" si="41"/>
        <v>1</v>
      </c>
      <c r="D236" s="2806"/>
      <c r="E236" s="21">
        <f t="shared" si="42"/>
        <v>1</v>
      </c>
      <c r="F236" s="667"/>
      <c r="G236" s="21">
        <f t="shared" si="43"/>
        <v>1</v>
      </c>
      <c r="H236" s="667"/>
      <c r="I236" s="21">
        <f t="shared" si="44"/>
        <v>1</v>
      </c>
      <c r="J236" s="667"/>
      <c r="K236" s="21">
        <f t="shared" si="45"/>
        <v>1</v>
      </c>
      <c r="L236" s="667"/>
      <c r="M236" s="21">
        <f t="shared" si="46"/>
        <v>1</v>
      </c>
      <c r="N236" s="667"/>
      <c r="O236" s="21">
        <f t="shared" si="47"/>
        <v>1</v>
      </c>
      <c r="P236" s="667"/>
      <c r="Q236" s="21">
        <f t="shared" si="48"/>
        <v>1</v>
      </c>
      <c r="R236" s="663">
        <f t="shared" si="49"/>
        <v>0</v>
      </c>
      <c r="S236" s="316">
        <f t="shared" si="40"/>
        <v>0</v>
      </c>
    </row>
    <row r="237" spans="1:19">
      <c r="A237" s="3520"/>
      <c r="B237" s="54"/>
      <c r="C237" s="21">
        <f t="shared" si="41"/>
        <v>1</v>
      </c>
      <c r="D237" s="2806"/>
      <c r="E237" s="21">
        <f t="shared" si="42"/>
        <v>1</v>
      </c>
      <c r="F237" s="667"/>
      <c r="G237" s="21">
        <f t="shared" si="43"/>
        <v>1</v>
      </c>
      <c r="H237" s="667"/>
      <c r="I237" s="21">
        <f t="shared" si="44"/>
        <v>1</v>
      </c>
      <c r="J237" s="667"/>
      <c r="K237" s="21">
        <f t="shared" si="45"/>
        <v>1</v>
      </c>
      <c r="L237" s="667"/>
      <c r="M237" s="21">
        <f t="shared" si="46"/>
        <v>1</v>
      </c>
      <c r="N237" s="667"/>
      <c r="O237" s="21">
        <f t="shared" si="47"/>
        <v>1</v>
      </c>
      <c r="P237" s="667"/>
      <c r="Q237" s="21">
        <f t="shared" si="48"/>
        <v>1</v>
      </c>
      <c r="R237" s="663">
        <f t="shared" si="49"/>
        <v>0</v>
      </c>
      <c r="S237" s="316">
        <f t="shared" si="40"/>
        <v>0</v>
      </c>
    </row>
    <row r="238" spans="1:19">
      <c r="A238" s="3520"/>
      <c r="B238" s="54"/>
      <c r="C238" s="21">
        <f t="shared" si="41"/>
        <v>1</v>
      </c>
      <c r="D238" s="2806"/>
      <c r="E238" s="21">
        <f t="shared" si="42"/>
        <v>1</v>
      </c>
      <c r="F238" s="667"/>
      <c r="G238" s="21">
        <f t="shared" si="43"/>
        <v>1</v>
      </c>
      <c r="H238" s="667"/>
      <c r="I238" s="21">
        <f t="shared" si="44"/>
        <v>1</v>
      </c>
      <c r="J238" s="667"/>
      <c r="K238" s="21">
        <f t="shared" si="45"/>
        <v>1</v>
      </c>
      <c r="L238" s="667"/>
      <c r="M238" s="21">
        <f t="shared" si="46"/>
        <v>1</v>
      </c>
      <c r="N238" s="667"/>
      <c r="O238" s="21">
        <f t="shared" si="47"/>
        <v>1</v>
      </c>
      <c r="P238" s="667"/>
      <c r="Q238" s="21">
        <f t="shared" si="48"/>
        <v>1</v>
      </c>
      <c r="R238" s="663">
        <f t="shared" si="49"/>
        <v>0</v>
      </c>
      <c r="S238" s="316">
        <f t="shared" si="40"/>
        <v>0</v>
      </c>
    </row>
    <row r="239" spans="1:19">
      <c r="A239" s="3520"/>
      <c r="B239" s="54"/>
      <c r="C239" s="21">
        <f t="shared" si="41"/>
        <v>1</v>
      </c>
      <c r="D239" s="2806"/>
      <c r="E239" s="21">
        <f t="shared" si="42"/>
        <v>1</v>
      </c>
      <c r="F239" s="667"/>
      <c r="G239" s="21">
        <f t="shared" si="43"/>
        <v>1</v>
      </c>
      <c r="H239" s="667"/>
      <c r="I239" s="21">
        <f t="shared" si="44"/>
        <v>1</v>
      </c>
      <c r="J239" s="667"/>
      <c r="K239" s="21">
        <f t="shared" si="45"/>
        <v>1</v>
      </c>
      <c r="L239" s="667"/>
      <c r="M239" s="21">
        <f t="shared" si="46"/>
        <v>1</v>
      </c>
      <c r="N239" s="667"/>
      <c r="O239" s="21">
        <f t="shared" si="47"/>
        <v>1</v>
      </c>
      <c r="P239" s="667"/>
      <c r="Q239" s="21">
        <f t="shared" si="48"/>
        <v>1</v>
      </c>
      <c r="R239" s="663">
        <f t="shared" si="49"/>
        <v>0</v>
      </c>
      <c r="S239" s="316">
        <f t="shared" si="40"/>
        <v>0</v>
      </c>
    </row>
    <row r="240" spans="1:19">
      <c r="A240" s="3520"/>
      <c r="B240" s="54"/>
      <c r="C240" s="21">
        <f t="shared" si="41"/>
        <v>1</v>
      </c>
      <c r="D240" s="2806"/>
      <c r="E240" s="21">
        <f t="shared" si="42"/>
        <v>1</v>
      </c>
      <c r="F240" s="667"/>
      <c r="G240" s="21">
        <f t="shared" si="43"/>
        <v>1</v>
      </c>
      <c r="H240" s="667"/>
      <c r="I240" s="21">
        <f t="shared" si="44"/>
        <v>1</v>
      </c>
      <c r="J240" s="667"/>
      <c r="K240" s="21">
        <f t="shared" si="45"/>
        <v>1</v>
      </c>
      <c r="L240" s="667"/>
      <c r="M240" s="21">
        <f t="shared" si="46"/>
        <v>1</v>
      </c>
      <c r="N240" s="667"/>
      <c r="O240" s="21">
        <f t="shared" si="47"/>
        <v>1</v>
      </c>
      <c r="P240" s="667"/>
      <c r="Q240" s="21">
        <f t="shared" si="48"/>
        <v>1</v>
      </c>
      <c r="R240" s="663">
        <f t="shared" si="49"/>
        <v>0</v>
      </c>
      <c r="S240" s="316">
        <f t="shared" si="40"/>
        <v>0</v>
      </c>
    </row>
    <row r="241" spans="1:19">
      <c r="A241" s="3520"/>
      <c r="B241" s="54"/>
      <c r="C241" s="21">
        <f t="shared" si="41"/>
        <v>1</v>
      </c>
      <c r="D241" s="2806"/>
      <c r="E241" s="21">
        <f t="shared" si="42"/>
        <v>1</v>
      </c>
      <c r="F241" s="667"/>
      <c r="G241" s="21">
        <f t="shared" si="43"/>
        <v>1</v>
      </c>
      <c r="H241" s="667"/>
      <c r="I241" s="21">
        <f t="shared" si="44"/>
        <v>1</v>
      </c>
      <c r="J241" s="667"/>
      <c r="K241" s="21">
        <f t="shared" si="45"/>
        <v>1</v>
      </c>
      <c r="L241" s="667"/>
      <c r="M241" s="21">
        <f t="shared" si="46"/>
        <v>1</v>
      </c>
      <c r="N241" s="667"/>
      <c r="O241" s="21">
        <f t="shared" si="47"/>
        <v>1</v>
      </c>
      <c r="P241" s="667"/>
      <c r="Q241" s="21">
        <f t="shared" si="48"/>
        <v>1</v>
      </c>
      <c r="R241" s="663">
        <f t="shared" si="49"/>
        <v>0</v>
      </c>
      <c r="S241" s="316">
        <f t="shared" si="40"/>
        <v>0</v>
      </c>
    </row>
    <row r="242" spans="1:19">
      <c r="A242" s="3520"/>
      <c r="B242" s="54"/>
      <c r="C242" s="21">
        <f t="shared" si="41"/>
        <v>1</v>
      </c>
      <c r="D242" s="2806"/>
      <c r="E242" s="21">
        <f t="shared" si="42"/>
        <v>1</v>
      </c>
      <c r="F242" s="667"/>
      <c r="G242" s="21">
        <f t="shared" si="43"/>
        <v>1</v>
      </c>
      <c r="H242" s="667"/>
      <c r="I242" s="21">
        <f t="shared" si="44"/>
        <v>1</v>
      </c>
      <c r="J242" s="667"/>
      <c r="K242" s="21">
        <f t="shared" si="45"/>
        <v>1</v>
      </c>
      <c r="L242" s="667"/>
      <c r="M242" s="21">
        <f t="shared" si="46"/>
        <v>1</v>
      </c>
      <c r="N242" s="667"/>
      <c r="O242" s="21">
        <f t="shared" si="47"/>
        <v>1</v>
      </c>
      <c r="P242" s="667"/>
      <c r="Q242" s="21">
        <f t="shared" si="48"/>
        <v>1</v>
      </c>
      <c r="R242" s="663">
        <f t="shared" si="49"/>
        <v>0</v>
      </c>
      <c r="S242" s="316">
        <f t="shared" si="40"/>
        <v>0</v>
      </c>
    </row>
    <row r="243" spans="1:19">
      <c r="A243" s="3520"/>
      <c r="B243" s="54"/>
      <c r="C243" s="21">
        <f t="shared" si="41"/>
        <v>1</v>
      </c>
      <c r="D243" s="2806"/>
      <c r="E243" s="21">
        <f t="shared" si="42"/>
        <v>1</v>
      </c>
      <c r="F243" s="667"/>
      <c r="G243" s="21">
        <f t="shared" si="43"/>
        <v>1</v>
      </c>
      <c r="H243" s="667"/>
      <c r="I243" s="21">
        <f t="shared" si="44"/>
        <v>1</v>
      </c>
      <c r="J243" s="667"/>
      <c r="K243" s="21">
        <f t="shared" si="45"/>
        <v>1</v>
      </c>
      <c r="L243" s="667"/>
      <c r="M243" s="21">
        <f t="shared" si="46"/>
        <v>1</v>
      </c>
      <c r="N243" s="667"/>
      <c r="O243" s="21">
        <f t="shared" si="47"/>
        <v>1</v>
      </c>
      <c r="P243" s="667"/>
      <c r="Q243" s="21">
        <f t="shared" si="48"/>
        <v>1</v>
      </c>
      <c r="R243" s="663">
        <f t="shared" si="49"/>
        <v>0</v>
      </c>
      <c r="S243" s="316">
        <f t="shared" si="40"/>
        <v>0</v>
      </c>
    </row>
    <row r="244" spans="1:19">
      <c r="A244" s="3520"/>
      <c r="B244" s="54"/>
      <c r="C244" s="21">
        <f t="shared" si="41"/>
        <v>1</v>
      </c>
      <c r="D244" s="2806"/>
      <c r="E244" s="21">
        <f t="shared" si="42"/>
        <v>1</v>
      </c>
      <c r="F244" s="667"/>
      <c r="G244" s="21">
        <f t="shared" si="43"/>
        <v>1</v>
      </c>
      <c r="H244" s="667"/>
      <c r="I244" s="21">
        <f t="shared" si="44"/>
        <v>1</v>
      </c>
      <c r="J244" s="667"/>
      <c r="K244" s="21">
        <f t="shared" si="45"/>
        <v>1</v>
      </c>
      <c r="L244" s="667"/>
      <c r="M244" s="21">
        <f t="shared" si="46"/>
        <v>1</v>
      </c>
      <c r="N244" s="667"/>
      <c r="O244" s="21">
        <f t="shared" si="47"/>
        <v>1</v>
      </c>
      <c r="P244" s="667"/>
      <c r="Q244" s="21">
        <f t="shared" si="48"/>
        <v>1</v>
      </c>
      <c r="R244" s="663">
        <f t="shared" si="49"/>
        <v>0</v>
      </c>
      <c r="S244" s="316">
        <f t="shared" si="40"/>
        <v>0</v>
      </c>
    </row>
    <row r="245" spans="1:19">
      <c r="A245" s="3520"/>
      <c r="B245" s="54"/>
      <c r="C245" s="21">
        <f t="shared" si="41"/>
        <v>1</v>
      </c>
      <c r="D245" s="2806"/>
      <c r="E245" s="21">
        <f t="shared" si="42"/>
        <v>1</v>
      </c>
      <c r="F245" s="667"/>
      <c r="G245" s="21">
        <f t="shared" si="43"/>
        <v>1</v>
      </c>
      <c r="H245" s="667"/>
      <c r="I245" s="21">
        <f t="shared" si="44"/>
        <v>1</v>
      </c>
      <c r="J245" s="667"/>
      <c r="K245" s="21">
        <f t="shared" si="45"/>
        <v>1</v>
      </c>
      <c r="L245" s="667"/>
      <c r="M245" s="21">
        <f t="shared" si="46"/>
        <v>1</v>
      </c>
      <c r="N245" s="667"/>
      <c r="O245" s="21">
        <f t="shared" si="47"/>
        <v>1</v>
      </c>
      <c r="P245" s="667"/>
      <c r="Q245" s="21">
        <f t="shared" si="48"/>
        <v>1</v>
      </c>
      <c r="R245" s="663">
        <f t="shared" si="49"/>
        <v>0</v>
      </c>
      <c r="S245" s="316">
        <f t="shared" si="40"/>
        <v>0</v>
      </c>
    </row>
    <row r="246" spans="1:19">
      <c r="A246" s="3520"/>
      <c r="B246" s="54"/>
      <c r="C246" s="21">
        <f t="shared" si="41"/>
        <v>1</v>
      </c>
      <c r="D246" s="2806"/>
      <c r="E246" s="21">
        <f t="shared" si="42"/>
        <v>1</v>
      </c>
      <c r="F246" s="667"/>
      <c r="G246" s="21">
        <f t="shared" si="43"/>
        <v>1</v>
      </c>
      <c r="H246" s="667"/>
      <c r="I246" s="21">
        <f t="shared" si="44"/>
        <v>1</v>
      </c>
      <c r="J246" s="667"/>
      <c r="K246" s="21">
        <f t="shared" si="45"/>
        <v>1</v>
      </c>
      <c r="L246" s="667"/>
      <c r="M246" s="21">
        <f t="shared" si="46"/>
        <v>1</v>
      </c>
      <c r="N246" s="667"/>
      <c r="O246" s="21">
        <f t="shared" si="47"/>
        <v>1</v>
      </c>
      <c r="P246" s="667"/>
      <c r="Q246" s="21">
        <f t="shared" si="48"/>
        <v>1</v>
      </c>
      <c r="R246" s="663">
        <f t="shared" si="49"/>
        <v>0</v>
      </c>
      <c r="S246" s="316">
        <f t="shared" si="40"/>
        <v>0</v>
      </c>
    </row>
    <row r="247" spans="1:19">
      <c r="A247" s="3520"/>
      <c r="B247" s="54"/>
      <c r="C247" s="21">
        <f t="shared" si="41"/>
        <v>1</v>
      </c>
      <c r="D247" s="2806"/>
      <c r="E247" s="21">
        <f t="shared" si="42"/>
        <v>1</v>
      </c>
      <c r="F247" s="667"/>
      <c r="G247" s="21">
        <f t="shared" si="43"/>
        <v>1</v>
      </c>
      <c r="H247" s="667"/>
      <c r="I247" s="21">
        <f t="shared" si="44"/>
        <v>1</v>
      </c>
      <c r="J247" s="667"/>
      <c r="K247" s="21">
        <f t="shared" si="45"/>
        <v>1</v>
      </c>
      <c r="L247" s="667"/>
      <c r="M247" s="21">
        <f t="shared" si="46"/>
        <v>1</v>
      </c>
      <c r="N247" s="667"/>
      <c r="O247" s="21">
        <f t="shared" si="47"/>
        <v>1</v>
      </c>
      <c r="P247" s="667"/>
      <c r="Q247" s="21">
        <f t="shared" si="48"/>
        <v>1</v>
      </c>
      <c r="R247" s="663">
        <f t="shared" si="49"/>
        <v>0</v>
      </c>
      <c r="S247" s="316">
        <f t="shared" si="40"/>
        <v>0</v>
      </c>
    </row>
    <row r="248" spans="1:19">
      <c r="A248" s="3520"/>
      <c r="B248" s="54"/>
      <c r="C248" s="21">
        <f t="shared" si="41"/>
        <v>1</v>
      </c>
      <c r="D248" s="2806"/>
      <c r="E248" s="21">
        <f t="shared" si="42"/>
        <v>1</v>
      </c>
      <c r="F248" s="667"/>
      <c r="G248" s="21">
        <f t="shared" si="43"/>
        <v>1</v>
      </c>
      <c r="H248" s="667"/>
      <c r="I248" s="21">
        <f t="shared" si="44"/>
        <v>1</v>
      </c>
      <c r="J248" s="667"/>
      <c r="K248" s="21">
        <f t="shared" si="45"/>
        <v>1</v>
      </c>
      <c r="L248" s="667"/>
      <c r="M248" s="21">
        <f t="shared" si="46"/>
        <v>1</v>
      </c>
      <c r="N248" s="667"/>
      <c r="O248" s="21">
        <f t="shared" si="47"/>
        <v>1</v>
      </c>
      <c r="P248" s="667"/>
      <c r="Q248" s="21">
        <f t="shared" si="48"/>
        <v>1</v>
      </c>
      <c r="R248" s="663">
        <f t="shared" si="49"/>
        <v>0</v>
      </c>
      <c r="S248" s="316">
        <f t="shared" si="40"/>
        <v>0</v>
      </c>
    </row>
    <row r="249" spans="1:19">
      <c r="A249" s="3520"/>
      <c r="B249" s="54"/>
      <c r="C249" s="21">
        <f t="shared" si="41"/>
        <v>1</v>
      </c>
      <c r="D249" s="2806"/>
      <c r="E249" s="21">
        <f t="shared" si="42"/>
        <v>1</v>
      </c>
      <c r="F249" s="667"/>
      <c r="G249" s="21">
        <f t="shared" si="43"/>
        <v>1</v>
      </c>
      <c r="H249" s="667"/>
      <c r="I249" s="21">
        <f t="shared" si="44"/>
        <v>1</v>
      </c>
      <c r="J249" s="667"/>
      <c r="K249" s="21">
        <f t="shared" si="45"/>
        <v>1</v>
      </c>
      <c r="L249" s="667"/>
      <c r="M249" s="21">
        <f t="shared" si="46"/>
        <v>1</v>
      </c>
      <c r="N249" s="667"/>
      <c r="O249" s="21">
        <f t="shared" si="47"/>
        <v>1</v>
      </c>
      <c r="P249" s="667"/>
      <c r="Q249" s="21">
        <f t="shared" si="48"/>
        <v>1</v>
      </c>
      <c r="R249" s="663">
        <f t="shared" si="49"/>
        <v>0</v>
      </c>
      <c r="S249" s="316">
        <f t="shared" si="40"/>
        <v>0</v>
      </c>
    </row>
    <row r="250" spans="1:19">
      <c r="A250" s="3520"/>
      <c r="B250" s="54"/>
      <c r="C250" s="21">
        <f t="shared" si="41"/>
        <v>1</v>
      </c>
      <c r="D250" s="2806"/>
      <c r="E250" s="21">
        <f t="shared" si="42"/>
        <v>1</v>
      </c>
      <c r="F250" s="667"/>
      <c r="G250" s="21">
        <f t="shared" si="43"/>
        <v>1</v>
      </c>
      <c r="H250" s="667"/>
      <c r="I250" s="21">
        <f t="shared" si="44"/>
        <v>1</v>
      </c>
      <c r="J250" s="667"/>
      <c r="K250" s="21">
        <f t="shared" si="45"/>
        <v>1</v>
      </c>
      <c r="L250" s="667"/>
      <c r="M250" s="21">
        <f t="shared" si="46"/>
        <v>1</v>
      </c>
      <c r="N250" s="667"/>
      <c r="O250" s="21">
        <f t="shared" si="47"/>
        <v>1</v>
      </c>
      <c r="P250" s="667"/>
      <c r="Q250" s="21">
        <f t="shared" si="48"/>
        <v>1</v>
      </c>
      <c r="R250" s="663">
        <f t="shared" si="49"/>
        <v>0</v>
      </c>
      <c r="S250" s="316">
        <f t="shared" si="40"/>
        <v>0</v>
      </c>
    </row>
    <row r="251" spans="1:19">
      <c r="A251" s="3520"/>
      <c r="B251" s="54"/>
      <c r="C251" s="21">
        <f t="shared" si="41"/>
        <v>1</v>
      </c>
      <c r="D251" s="2806"/>
      <c r="E251" s="21">
        <f t="shared" si="42"/>
        <v>1</v>
      </c>
      <c r="F251" s="667"/>
      <c r="G251" s="21">
        <f t="shared" si="43"/>
        <v>1</v>
      </c>
      <c r="H251" s="667"/>
      <c r="I251" s="21">
        <f t="shared" si="44"/>
        <v>1</v>
      </c>
      <c r="J251" s="667"/>
      <c r="K251" s="21">
        <f t="shared" si="45"/>
        <v>1</v>
      </c>
      <c r="L251" s="667"/>
      <c r="M251" s="21">
        <f t="shared" si="46"/>
        <v>1</v>
      </c>
      <c r="N251" s="667"/>
      <c r="O251" s="21">
        <f t="shared" si="47"/>
        <v>1</v>
      </c>
      <c r="P251" s="667"/>
      <c r="Q251" s="21">
        <f t="shared" si="48"/>
        <v>1</v>
      </c>
      <c r="R251" s="663">
        <f t="shared" si="49"/>
        <v>0</v>
      </c>
      <c r="S251" s="316">
        <f t="shared" si="40"/>
        <v>0</v>
      </c>
    </row>
    <row r="252" spans="1:19">
      <c r="A252" s="3520"/>
      <c r="B252" s="54"/>
      <c r="C252" s="21">
        <f t="shared" si="41"/>
        <v>1</v>
      </c>
      <c r="D252" s="2806"/>
      <c r="E252" s="21">
        <f t="shared" si="42"/>
        <v>1</v>
      </c>
      <c r="F252" s="667"/>
      <c r="G252" s="21">
        <f t="shared" si="43"/>
        <v>1</v>
      </c>
      <c r="H252" s="667"/>
      <c r="I252" s="21">
        <f t="shared" si="44"/>
        <v>1</v>
      </c>
      <c r="J252" s="667"/>
      <c r="K252" s="21">
        <f t="shared" si="45"/>
        <v>1</v>
      </c>
      <c r="L252" s="667"/>
      <c r="M252" s="21">
        <f t="shared" si="46"/>
        <v>1</v>
      </c>
      <c r="N252" s="667"/>
      <c r="O252" s="21">
        <f t="shared" si="47"/>
        <v>1</v>
      </c>
      <c r="P252" s="667"/>
      <c r="Q252" s="21">
        <f t="shared" si="48"/>
        <v>1</v>
      </c>
      <c r="R252" s="663">
        <f t="shared" si="49"/>
        <v>0</v>
      </c>
      <c r="S252" s="316">
        <f t="shared" si="40"/>
        <v>0</v>
      </c>
    </row>
    <row r="253" spans="1:19">
      <c r="A253" s="3520"/>
      <c r="B253" s="54"/>
      <c r="C253" s="21">
        <f t="shared" si="41"/>
        <v>1</v>
      </c>
      <c r="D253" s="2806"/>
      <c r="E253" s="21">
        <f t="shared" si="42"/>
        <v>1</v>
      </c>
      <c r="F253" s="667"/>
      <c r="G253" s="21">
        <f t="shared" si="43"/>
        <v>1</v>
      </c>
      <c r="H253" s="667"/>
      <c r="I253" s="21">
        <f t="shared" si="44"/>
        <v>1</v>
      </c>
      <c r="J253" s="667"/>
      <c r="K253" s="21">
        <f t="shared" si="45"/>
        <v>1</v>
      </c>
      <c r="L253" s="667"/>
      <c r="M253" s="21">
        <f t="shared" si="46"/>
        <v>1</v>
      </c>
      <c r="N253" s="667"/>
      <c r="O253" s="21">
        <f t="shared" si="47"/>
        <v>1</v>
      </c>
      <c r="P253" s="667"/>
      <c r="Q253" s="21">
        <f t="shared" si="48"/>
        <v>1</v>
      </c>
      <c r="R253" s="663">
        <f t="shared" si="49"/>
        <v>0</v>
      </c>
      <c r="S253" s="316">
        <f t="shared" si="40"/>
        <v>0</v>
      </c>
    </row>
    <row r="254" spans="1:19">
      <c r="A254" s="3520"/>
      <c r="B254" s="54"/>
      <c r="C254" s="21">
        <f t="shared" si="41"/>
        <v>1</v>
      </c>
      <c r="D254" s="2806"/>
      <c r="E254" s="21">
        <f t="shared" si="42"/>
        <v>1</v>
      </c>
      <c r="F254" s="667"/>
      <c r="G254" s="21">
        <f t="shared" si="43"/>
        <v>1</v>
      </c>
      <c r="H254" s="667"/>
      <c r="I254" s="21">
        <f t="shared" si="44"/>
        <v>1</v>
      </c>
      <c r="J254" s="667"/>
      <c r="K254" s="21">
        <f t="shared" si="45"/>
        <v>1</v>
      </c>
      <c r="L254" s="667"/>
      <c r="M254" s="21">
        <f t="shared" si="46"/>
        <v>1</v>
      </c>
      <c r="N254" s="667"/>
      <c r="O254" s="21">
        <f t="shared" si="47"/>
        <v>1</v>
      </c>
      <c r="P254" s="667"/>
      <c r="Q254" s="21">
        <f t="shared" si="48"/>
        <v>1</v>
      </c>
      <c r="R254" s="663">
        <f t="shared" si="49"/>
        <v>0</v>
      </c>
      <c r="S254" s="316">
        <f t="shared" si="40"/>
        <v>0</v>
      </c>
    </row>
    <row r="255" spans="1:19">
      <c r="A255" s="3520"/>
      <c r="B255" s="54"/>
      <c r="C255" s="21">
        <f t="shared" si="41"/>
        <v>1</v>
      </c>
      <c r="D255" s="2806"/>
      <c r="E255" s="21">
        <f t="shared" si="42"/>
        <v>1</v>
      </c>
      <c r="F255" s="667"/>
      <c r="G255" s="21">
        <f t="shared" si="43"/>
        <v>1</v>
      </c>
      <c r="H255" s="667"/>
      <c r="I255" s="21">
        <f t="shared" si="44"/>
        <v>1</v>
      </c>
      <c r="J255" s="667"/>
      <c r="K255" s="21">
        <f t="shared" si="45"/>
        <v>1</v>
      </c>
      <c r="L255" s="667"/>
      <c r="M255" s="21">
        <f t="shared" si="46"/>
        <v>1</v>
      </c>
      <c r="N255" s="667"/>
      <c r="O255" s="21">
        <f t="shared" si="47"/>
        <v>1</v>
      </c>
      <c r="P255" s="667"/>
      <c r="Q255" s="21">
        <f t="shared" si="48"/>
        <v>1</v>
      </c>
      <c r="R255" s="663">
        <f t="shared" si="49"/>
        <v>0</v>
      </c>
      <c r="S255" s="316">
        <f t="shared" si="40"/>
        <v>0</v>
      </c>
    </row>
    <row r="256" spans="1:19">
      <c r="A256" s="3520"/>
      <c r="B256" s="54"/>
      <c r="C256" s="21">
        <f t="shared" si="41"/>
        <v>1</v>
      </c>
      <c r="D256" s="2806"/>
      <c r="E256" s="21">
        <f t="shared" si="42"/>
        <v>1</v>
      </c>
      <c r="F256" s="667"/>
      <c r="G256" s="21">
        <f t="shared" si="43"/>
        <v>1</v>
      </c>
      <c r="H256" s="667"/>
      <c r="I256" s="21">
        <f t="shared" si="44"/>
        <v>1</v>
      </c>
      <c r="J256" s="667"/>
      <c r="K256" s="21">
        <f t="shared" si="45"/>
        <v>1</v>
      </c>
      <c r="L256" s="667"/>
      <c r="M256" s="21">
        <f t="shared" si="46"/>
        <v>1</v>
      </c>
      <c r="N256" s="667"/>
      <c r="O256" s="21">
        <f t="shared" si="47"/>
        <v>1</v>
      </c>
      <c r="P256" s="667"/>
      <c r="Q256" s="21">
        <f t="shared" si="48"/>
        <v>1</v>
      </c>
      <c r="R256" s="663">
        <f t="shared" si="49"/>
        <v>0</v>
      </c>
      <c r="S256" s="316">
        <f t="shared" si="40"/>
        <v>0</v>
      </c>
    </row>
    <row r="257" spans="1:19">
      <c r="A257" s="3520"/>
      <c r="B257" s="54"/>
      <c r="C257" s="21">
        <f t="shared" si="41"/>
        <v>1</v>
      </c>
      <c r="D257" s="2806"/>
      <c r="E257" s="21">
        <f t="shared" si="42"/>
        <v>1</v>
      </c>
      <c r="F257" s="667"/>
      <c r="G257" s="21">
        <f t="shared" si="43"/>
        <v>1</v>
      </c>
      <c r="H257" s="667"/>
      <c r="I257" s="21">
        <f t="shared" si="44"/>
        <v>1</v>
      </c>
      <c r="J257" s="667"/>
      <c r="K257" s="21">
        <f t="shared" si="45"/>
        <v>1</v>
      </c>
      <c r="L257" s="667"/>
      <c r="M257" s="21">
        <f t="shared" si="46"/>
        <v>1</v>
      </c>
      <c r="N257" s="667"/>
      <c r="O257" s="21">
        <f t="shared" si="47"/>
        <v>1</v>
      </c>
      <c r="P257" s="667"/>
      <c r="Q257" s="21">
        <f t="shared" si="48"/>
        <v>1</v>
      </c>
      <c r="R257" s="663">
        <f t="shared" si="49"/>
        <v>0</v>
      </c>
      <c r="S257" s="316">
        <f t="shared" si="40"/>
        <v>0</v>
      </c>
    </row>
    <row r="258" spans="1:19">
      <c r="A258" s="3520"/>
      <c r="B258" s="54"/>
      <c r="C258" s="21">
        <f t="shared" si="41"/>
        <v>1</v>
      </c>
      <c r="D258" s="2806"/>
      <c r="E258" s="21">
        <f t="shared" si="42"/>
        <v>1</v>
      </c>
      <c r="F258" s="667"/>
      <c r="G258" s="21">
        <f t="shared" si="43"/>
        <v>1</v>
      </c>
      <c r="H258" s="667"/>
      <c r="I258" s="21">
        <f t="shared" si="44"/>
        <v>1</v>
      </c>
      <c r="J258" s="667"/>
      <c r="K258" s="21">
        <f t="shared" si="45"/>
        <v>1</v>
      </c>
      <c r="L258" s="667"/>
      <c r="M258" s="21">
        <f t="shared" si="46"/>
        <v>1</v>
      </c>
      <c r="N258" s="667"/>
      <c r="O258" s="21">
        <f t="shared" si="47"/>
        <v>1</v>
      </c>
      <c r="P258" s="667"/>
      <c r="Q258" s="21">
        <f t="shared" si="48"/>
        <v>1</v>
      </c>
      <c r="R258" s="663">
        <f t="shared" si="49"/>
        <v>0</v>
      </c>
      <c r="S258" s="316">
        <f t="shared" si="40"/>
        <v>0</v>
      </c>
    </row>
    <row r="259" spans="1:19">
      <c r="A259" s="3520"/>
      <c r="B259" s="54"/>
      <c r="C259" s="21">
        <f t="shared" si="41"/>
        <v>1</v>
      </c>
      <c r="D259" s="2806"/>
      <c r="E259" s="21">
        <f t="shared" si="42"/>
        <v>1</v>
      </c>
      <c r="F259" s="667"/>
      <c r="G259" s="21">
        <f t="shared" si="43"/>
        <v>1</v>
      </c>
      <c r="H259" s="667"/>
      <c r="I259" s="21">
        <f t="shared" si="44"/>
        <v>1</v>
      </c>
      <c r="J259" s="667"/>
      <c r="K259" s="21">
        <f t="shared" si="45"/>
        <v>1</v>
      </c>
      <c r="L259" s="667"/>
      <c r="M259" s="21">
        <f t="shared" si="46"/>
        <v>1</v>
      </c>
      <c r="N259" s="667"/>
      <c r="O259" s="21">
        <f t="shared" si="47"/>
        <v>1</v>
      </c>
      <c r="P259" s="667"/>
      <c r="Q259" s="21">
        <f t="shared" si="48"/>
        <v>1</v>
      </c>
      <c r="R259" s="663">
        <f t="shared" si="49"/>
        <v>0</v>
      </c>
      <c r="S259" s="316">
        <f t="shared" si="40"/>
        <v>0</v>
      </c>
    </row>
    <row r="260" spans="1:19">
      <c r="A260" s="3520"/>
      <c r="B260" s="54"/>
      <c r="C260" s="21">
        <f t="shared" si="41"/>
        <v>1</v>
      </c>
      <c r="D260" s="2806"/>
      <c r="E260" s="21">
        <f t="shared" si="42"/>
        <v>1</v>
      </c>
      <c r="F260" s="667"/>
      <c r="G260" s="21">
        <f t="shared" si="43"/>
        <v>1</v>
      </c>
      <c r="H260" s="667"/>
      <c r="I260" s="21">
        <f t="shared" si="44"/>
        <v>1</v>
      </c>
      <c r="J260" s="667"/>
      <c r="K260" s="21">
        <f t="shared" si="45"/>
        <v>1</v>
      </c>
      <c r="L260" s="667"/>
      <c r="M260" s="21">
        <f t="shared" si="46"/>
        <v>1</v>
      </c>
      <c r="N260" s="667"/>
      <c r="O260" s="21">
        <f t="shared" si="47"/>
        <v>1</v>
      </c>
      <c r="P260" s="667"/>
      <c r="Q260" s="21">
        <f t="shared" si="48"/>
        <v>1</v>
      </c>
      <c r="R260" s="663">
        <f t="shared" si="49"/>
        <v>0</v>
      </c>
      <c r="S260" s="316">
        <f t="shared" si="40"/>
        <v>0</v>
      </c>
    </row>
    <row r="261" spans="1:19">
      <c r="A261" s="3520"/>
      <c r="B261" s="54"/>
      <c r="C261" s="21">
        <f t="shared" si="41"/>
        <v>1</v>
      </c>
      <c r="D261" s="2806"/>
      <c r="E261" s="21">
        <f t="shared" si="42"/>
        <v>1</v>
      </c>
      <c r="F261" s="667"/>
      <c r="G261" s="21">
        <f t="shared" si="43"/>
        <v>1</v>
      </c>
      <c r="H261" s="667"/>
      <c r="I261" s="21">
        <f t="shared" si="44"/>
        <v>1</v>
      </c>
      <c r="J261" s="667"/>
      <c r="K261" s="21">
        <f t="shared" si="45"/>
        <v>1</v>
      </c>
      <c r="L261" s="667"/>
      <c r="M261" s="21">
        <f t="shared" si="46"/>
        <v>1</v>
      </c>
      <c r="N261" s="667"/>
      <c r="O261" s="21">
        <f t="shared" si="47"/>
        <v>1</v>
      </c>
      <c r="P261" s="667"/>
      <c r="Q261" s="21">
        <f t="shared" si="48"/>
        <v>1</v>
      </c>
      <c r="R261" s="663">
        <f t="shared" si="49"/>
        <v>0</v>
      </c>
      <c r="S261" s="316">
        <f t="shared" si="40"/>
        <v>0</v>
      </c>
    </row>
    <row r="262" spans="1:19">
      <c r="A262" s="3520"/>
      <c r="B262" s="54"/>
      <c r="C262" s="21">
        <f t="shared" si="41"/>
        <v>1</v>
      </c>
      <c r="D262" s="2806"/>
      <c r="E262" s="21">
        <f t="shared" si="42"/>
        <v>1</v>
      </c>
      <c r="F262" s="667"/>
      <c r="G262" s="21">
        <f t="shared" si="43"/>
        <v>1</v>
      </c>
      <c r="H262" s="667"/>
      <c r="I262" s="21">
        <f t="shared" si="44"/>
        <v>1</v>
      </c>
      <c r="J262" s="667"/>
      <c r="K262" s="21">
        <f t="shared" si="45"/>
        <v>1</v>
      </c>
      <c r="L262" s="667"/>
      <c r="M262" s="21">
        <f t="shared" si="46"/>
        <v>1</v>
      </c>
      <c r="N262" s="667"/>
      <c r="O262" s="21">
        <f t="shared" si="47"/>
        <v>1</v>
      </c>
      <c r="P262" s="667"/>
      <c r="Q262" s="21">
        <f t="shared" si="48"/>
        <v>1</v>
      </c>
      <c r="R262" s="663">
        <f t="shared" si="49"/>
        <v>0</v>
      </c>
      <c r="S262" s="316">
        <f t="shared" si="40"/>
        <v>0</v>
      </c>
    </row>
    <row r="263" spans="1:19">
      <c r="A263" s="3520"/>
      <c r="B263" s="54"/>
      <c r="C263" s="21">
        <f t="shared" si="41"/>
        <v>1</v>
      </c>
      <c r="D263" s="2806"/>
      <c r="E263" s="21">
        <f t="shared" si="42"/>
        <v>1</v>
      </c>
      <c r="F263" s="667"/>
      <c r="G263" s="21">
        <f t="shared" si="43"/>
        <v>1</v>
      </c>
      <c r="H263" s="667"/>
      <c r="I263" s="21">
        <f t="shared" si="44"/>
        <v>1</v>
      </c>
      <c r="J263" s="667"/>
      <c r="K263" s="21">
        <f t="shared" si="45"/>
        <v>1</v>
      </c>
      <c r="L263" s="667"/>
      <c r="M263" s="21">
        <f t="shared" si="46"/>
        <v>1</v>
      </c>
      <c r="N263" s="667"/>
      <c r="O263" s="21">
        <f t="shared" si="47"/>
        <v>1</v>
      </c>
      <c r="P263" s="667"/>
      <c r="Q263" s="21">
        <f t="shared" si="48"/>
        <v>1</v>
      </c>
      <c r="R263" s="663">
        <f t="shared" si="49"/>
        <v>0</v>
      </c>
      <c r="S263" s="316">
        <f t="shared" si="40"/>
        <v>0</v>
      </c>
    </row>
    <row r="264" spans="1:19">
      <c r="A264" s="3520"/>
      <c r="B264" s="54"/>
      <c r="C264" s="21">
        <f t="shared" si="41"/>
        <v>1</v>
      </c>
      <c r="D264" s="2806"/>
      <c r="E264" s="21">
        <f t="shared" si="42"/>
        <v>1</v>
      </c>
      <c r="F264" s="667"/>
      <c r="G264" s="21">
        <f t="shared" si="43"/>
        <v>1</v>
      </c>
      <c r="H264" s="667"/>
      <c r="I264" s="21">
        <f t="shared" si="44"/>
        <v>1</v>
      </c>
      <c r="J264" s="667"/>
      <c r="K264" s="21">
        <f t="shared" si="45"/>
        <v>1</v>
      </c>
      <c r="L264" s="667"/>
      <c r="M264" s="21">
        <f t="shared" si="46"/>
        <v>1</v>
      </c>
      <c r="N264" s="667"/>
      <c r="O264" s="21">
        <f t="shared" si="47"/>
        <v>1</v>
      </c>
      <c r="P264" s="667"/>
      <c r="Q264" s="21">
        <f t="shared" si="48"/>
        <v>1</v>
      </c>
      <c r="R264" s="663">
        <f t="shared" si="49"/>
        <v>0</v>
      </c>
      <c r="S264" s="316">
        <f t="shared" si="40"/>
        <v>0</v>
      </c>
    </row>
    <row r="265" spans="1:19">
      <c r="A265" s="3520"/>
      <c r="B265" s="54"/>
      <c r="C265" s="21">
        <f t="shared" si="41"/>
        <v>1</v>
      </c>
      <c r="D265" s="2806"/>
      <c r="E265" s="21">
        <f t="shared" si="42"/>
        <v>1</v>
      </c>
      <c r="F265" s="667"/>
      <c r="G265" s="21">
        <f t="shared" si="43"/>
        <v>1</v>
      </c>
      <c r="H265" s="667"/>
      <c r="I265" s="21">
        <f t="shared" si="44"/>
        <v>1</v>
      </c>
      <c r="J265" s="667"/>
      <c r="K265" s="21">
        <f t="shared" si="45"/>
        <v>1</v>
      </c>
      <c r="L265" s="667"/>
      <c r="M265" s="21">
        <f t="shared" si="46"/>
        <v>1</v>
      </c>
      <c r="N265" s="667"/>
      <c r="O265" s="21">
        <f t="shared" si="47"/>
        <v>1</v>
      </c>
      <c r="P265" s="667"/>
      <c r="Q265" s="21">
        <f t="shared" si="48"/>
        <v>1</v>
      </c>
      <c r="R265" s="663">
        <f t="shared" si="49"/>
        <v>0</v>
      </c>
      <c r="S265" s="316">
        <f t="shared" si="40"/>
        <v>0</v>
      </c>
    </row>
    <row r="266" spans="1:19">
      <c r="A266" s="3520"/>
      <c r="B266" s="54"/>
      <c r="C266" s="21">
        <f t="shared" si="41"/>
        <v>1</v>
      </c>
      <c r="D266" s="2806"/>
      <c r="E266" s="21">
        <f t="shared" si="42"/>
        <v>1</v>
      </c>
      <c r="F266" s="667"/>
      <c r="G266" s="21">
        <f t="shared" si="43"/>
        <v>1</v>
      </c>
      <c r="H266" s="667"/>
      <c r="I266" s="21">
        <f t="shared" si="44"/>
        <v>1</v>
      </c>
      <c r="J266" s="667"/>
      <c r="K266" s="21">
        <f t="shared" si="45"/>
        <v>1</v>
      </c>
      <c r="L266" s="667"/>
      <c r="M266" s="21">
        <f t="shared" si="46"/>
        <v>1</v>
      </c>
      <c r="N266" s="667"/>
      <c r="O266" s="21">
        <f t="shared" si="47"/>
        <v>1</v>
      </c>
      <c r="P266" s="667"/>
      <c r="Q266" s="21">
        <f t="shared" si="48"/>
        <v>1</v>
      </c>
      <c r="R266" s="663">
        <f t="shared" si="49"/>
        <v>0</v>
      </c>
      <c r="S266" s="316">
        <f t="shared" si="40"/>
        <v>0</v>
      </c>
    </row>
    <row r="267" spans="1:19">
      <c r="A267" s="3520"/>
      <c r="B267" s="54"/>
      <c r="C267" s="21">
        <f t="shared" si="41"/>
        <v>1</v>
      </c>
      <c r="D267" s="2806"/>
      <c r="E267" s="21">
        <f t="shared" si="42"/>
        <v>1</v>
      </c>
      <c r="F267" s="667"/>
      <c r="G267" s="21">
        <f t="shared" si="43"/>
        <v>1</v>
      </c>
      <c r="H267" s="667"/>
      <c r="I267" s="21">
        <f t="shared" si="44"/>
        <v>1</v>
      </c>
      <c r="J267" s="667"/>
      <c r="K267" s="21">
        <f t="shared" si="45"/>
        <v>1</v>
      </c>
      <c r="L267" s="667"/>
      <c r="M267" s="21">
        <f t="shared" si="46"/>
        <v>1</v>
      </c>
      <c r="N267" s="667"/>
      <c r="O267" s="21">
        <f t="shared" si="47"/>
        <v>1</v>
      </c>
      <c r="P267" s="667"/>
      <c r="Q267" s="21">
        <f t="shared" si="48"/>
        <v>1</v>
      </c>
      <c r="R267" s="663">
        <f t="shared" si="49"/>
        <v>0</v>
      </c>
      <c r="S267" s="316">
        <f t="shared" si="40"/>
        <v>0</v>
      </c>
    </row>
    <row r="268" spans="1:19">
      <c r="A268" s="3520"/>
      <c r="B268" s="54"/>
      <c r="C268" s="21">
        <f t="shared" si="41"/>
        <v>1</v>
      </c>
      <c r="D268" s="2806"/>
      <c r="E268" s="21">
        <f t="shared" si="42"/>
        <v>1</v>
      </c>
      <c r="F268" s="667"/>
      <c r="G268" s="21">
        <f t="shared" si="43"/>
        <v>1</v>
      </c>
      <c r="H268" s="667"/>
      <c r="I268" s="21">
        <f t="shared" si="44"/>
        <v>1</v>
      </c>
      <c r="J268" s="667"/>
      <c r="K268" s="21">
        <f t="shared" si="45"/>
        <v>1</v>
      </c>
      <c r="L268" s="667"/>
      <c r="M268" s="21">
        <f t="shared" si="46"/>
        <v>1</v>
      </c>
      <c r="N268" s="667"/>
      <c r="O268" s="21">
        <f t="shared" si="47"/>
        <v>1</v>
      </c>
      <c r="P268" s="667"/>
      <c r="Q268" s="21">
        <f t="shared" si="48"/>
        <v>1</v>
      </c>
      <c r="R268" s="663">
        <f t="shared" si="49"/>
        <v>0</v>
      </c>
      <c r="S268" s="316">
        <f t="shared" si="40"/>
        <v>0</v>
      </c>
    </row>
    <row r="269" spans="1:19">
      <c r="A269" s="3520"/>
      <c r="B269" s="54"/>
      <c r="C269" s="21">
        <f t="shared" si="41"/>
        <v>1</v>
      </c>
      <c r="D269" s="2806"/>
      <c r="E269" s="21">
        <f t="shared" si="42"/>
        <v>1</v>
      </c>
      <c r="F269" s="667"/>
      <c r="G269" s="21">
        <f t="shared" si="43"/>
        <v>1</v>
      </c>
      <c r="H269" s="667"/>
      <c r="I269" s="21">
        <f t="shared" si="44"/>
        <v>1</v>
      </c>
      <c r="J269" s="667"/>
      <c r="K269" s="21">
        <f t="shared" si="45"/>
        <v>1</v>
      </c>
      <c r="L269" s="667"/>
      <c r="M269" s="21">
        <f t="shared" si="46"/>
        <v>1</v>
      </c>
      <c r="N269" s="667"/>
      <c r="O269" s="21">
        <f t="shared" si="47"/>
        <v>1</v>
      </c>
      <c r="P269" s="667"/>
      <c r="Q269" s="21">
        <f t="shared" si="48"/>
        <v>1</v>
      </c>
      <c r="R269" s="663">
        <f t="shared" si="49"/>
        <v>0</v>
      </c>
      <c r="S269" s="316">
        <f t="shared" si="40"/>
        <v>0</v>
      </c>
    </row>
    <row r="270" spans="1:19">
      <c r="A270" s="3520"/>
      <c r="B270" s="54"/>
      <c r="C270" s="21">
        <f t="shared" si="41"/>
        <v>1</v>
      </c>
      <c r="D270" s="2806"/>
      <c r="E270" s="21">
        <f t="shared" si="42"/>
        <v>1</v>
      </c>
      <c r="F270" s="667"/>
      <c r="G270" s="21">
        <f t="shared" si="43"/>
        <v>1</v>
      </c>
      <c r="H270" s="667"/>
      <c r="I270" s="21">
        <f t="shared" si="44"/>
        <v>1</v>
      </c>
      <c r="J270" s="667"/>
      <c r="K270" s="21">
        <f t="shared" si="45"/>
        <v>1</v>
      </c>
      <c r="L270" s="667"/>
      <c r="M270" s="21">
        <f t="shared" si="46"/>
        <v>1</v>
      </c>
      <c r="N270" s="667"/>
      <c r="O270" s="21">
        <f t="shared" si="47"/>
        <v>1</v>
      </c>
      <c r="P270" s="667"/>
      <c r="Q270" s="21">
        <f t="shared" si="48"/>
        <v>1</v>
      </c>
      <c r="R270" s="663">
        <f t="shared" si="49"/>
        <v>0</v>
      </c>
      <c r="S270" s="316">
        <f t="shared" si="40"/>
        <v>0</v>
      </c>
    </row>
    <row r="271" spans="1:19">
      <c r="A271" s="3520"/>
      <c r="B271" s="54"/>
      <c r="C271" s="21">
        <f t="shared" si="41"/>
        <v>1</v>
      </c>
      <c r="D271" s="2806"/>
      <c r="E271" s="21">
        <f t="shared" si="42"/>
        <v>1</v>
      </c>
      <c r="F271" s="667"/>
      <c r="G271" s="21">
        <f t="shared" si="43"/>
        <v>1</v>
      </c>
      <c r="H271" s="667"/>
      <c r="I271" s="21">
        <f t="shared" si="44"/>
        <v>1</v>
      </c>
      <c r="J271" s="667"/>
      <c r="K271" s="21">
        <f t="shared" si="45"/>
        <v>1</v>
      </c>
      <c r="L271" s="667"/>
      <c r="M271" s="21">
        <f t="shared" si="46"/>
        <v>1</v>
      </c>
      <c r="N271" s="667"/>
      <c r="O271" s="21">
        <f t="shared" si="47"/>
        <v>1</v>
      </c>
      <c r="P271" s="667"/>
      <c r="Q271" s="21">
        <f t="shared" si="48"/>
        <v>1</v>
      </c>
      <c r="R271" s="663">
        <f t="shared" si="49"/>
        <v>0</v>
      </c>
      <c r="S271" s="316">
        <f t="shared" si="40"/>
        <v>0</v>
      </c>
    </row>
    <row r="272" spans="1:19">
      <c r="A272" s="3520"/>
      <c r="B272" s="54"/>
      <c r="C272" s="21">
        <f t="shared" si="41"/>
        <v>1</v>
      </c>
      <c r="D272" s="2806"/>
      <c r="E272" s="21">
        <f t="shared" si="42"/>
        <v>1</v>
      </c>
      <c r="F272" s="667"/>
      <c r="G272" s="21">
        <f t="shared" si="43"/>
        <v>1</v>
      </c>
      <c r="H272" s="667"/>
      <c r="I272" s="21">
        <f t="shared" si="44"/>
        <v>1</v>
      </c>
      <c r="J272" s="667"/>
      <c r="K272" s="21">
        <f t="shared" si="45"/>
        <v>1</v>
      </c>
      <c r="L272" s="667"/>
      <c r="M272" s="21">
        <f t="shared" si="46"/>
        <v>1</v>
      </c>
      <c r="N272" s="667"/>
      <c r="O272" s="21">
        <f t="shared" si="47"/>
        <v>1</v>
      </c>
      <c r="P272" s="667"/>
      <c r="Q272" s="21">
        <f t="shared" si="48"/>
        <v>1</v>
      </c>
      <c r="R272" s="663">
        <f t="shared" si="49"/>
        <v>0</v>
      </c>
      <c r="S272" s="316">
        <f t="shared" si="40"/>
        <v>0</v>
      </c>
    </row>
    <row r="273" spans="1:19">
      <c r="A273" s="3520"/>
      <c r="B273" s="54"/>
      <c r="C273" s="21">
        <f t="shared" si="41"/>
        <v>1</v>
      </c>
      <c r="D273" s="2806"/>
      <c r="E273" s="21">
        <f t="shared" si="42"/>
        <v>1</v>
      </c>
      <c r="F273" s="667"/>
      <c r="G273" s="21">
        <f t="shared" si="43"/>
        <v>1</v>
      </c>
      <c r="H273" s="667"/>
      <c r="I273" s="21">
        <f t="shared" si="44"/>
        <v>1</v>
      </c>
      <c r="J273" s="667"/>
      <c r="K273" s="21">
        <f t="shared" si="45"/>
        <v>1</v>
      </c>
      <c r="L273" s="667"/>
      <c r="M273" s="21">
        <f t="shared" si="46"/>
        <v>1</v>
      </c>
      <c r="N273" s="667"/>
      <c r="O273" s="21">
        <f t="shared" si="47"/>
        <v>1</v>
      </c>
      <c r="P273" s="667"/>
      <c r="Q273" s="21">
        <f t="shared" si="48"/>
        <v>1</v>
      </c>
      <c r="R273" s="663">
        <f t="shared" si="49"/>
        <v>0</v>
      </c>
      <c r="S273" s="316">
        <f t="shared" si="40"/>
        <v>0</v>
      </c>
    </row>
    <row r="274" spans="1:19">
      <c r="A274" s="3520"/>
      <c r="B274" s="54"/>
      <c r="C274" s="21">
        <f t="shared" si="41"/>
        <v>1</v>
      </c>
      <c r="D274" s="2806"/>
      <c r="E274" s="21">
        <f t="shared" si="42"/>
        <v>1</v>
      </c>
      <c r="F274" s="667"/>
      <c r="G274" s="21">
        <f t="shared" si="43"/>
        <v>1</v>
      </c>
      <c r="H274" s="667"/>
      <c r="I274" s="21">
        <f t="shared" si="44"/>
        <v>1</v>
      </c>
      <c r="J274" s="667"/>
      <c r="K274" s="21">
        <f t="shared" si="45"/>
        <v>1</v>
      </c>
      <c r="L274" s="667"/>
      <c r="M274" s="21">
        <f t="shared" si="46"/>
        <v>1</v>
      </c>
      <c r="N274" s="667"/>
      <c r="O274" s="21">
        <f t="shared" si="47"/>
        <v>1</v>
      </c>
      <c r="P274" s="667"/>
      <c r="Q274" s="21">
        <f t="shared" si="48"/>
        <v>1</v>
      </c>
      <c r="R274" s="663">
        <f t="shared" si="49"/>
        <v>0</v>
      </c>
      <c r="S274" s="316">
        <f t="shared" si="40"/>
        <v>0</v>
      </c>
    </row>
    <row r="275" spans="1:19">
      <c r="A275" s="3520"/>
      <c r="B275" s="54"/>
      <c r="C275" s="21">
        <f t="shared" si="41"/>
        <v>1</v>
      </c>
      <c r="D275" s="2806"/>
      <c r="E275" s="21">
        <f t="shared" si="42"/>
        <v>1</v>
      </c>
      <c r="F275" s="667"/>
      <c r="G275" s="21">
        <f t="shared" si="43"/>
        <v>1</v>
      </c>
      <c r="H275" s="667"/>
      <c r="I275" s="21">
        <f t="shared" si="44"/>
        <v>1</v>
      </c>
      <c r="J275" s="667"/>
      <c r="K275" s="21">
        <f t="shared" si="45"/>
        <v>1</v>
      </c>
      <c r="L275" s="667"/>
      <c r="M275" s="21">
        <f t="shared" si="46"/>
        <v>1</v>
      </c>
      <c r="N275" s="667"/>
      <c r="O275" s="21">
        <f t="shared" si="47"/>
        <v>1</v>
      </c>
      <c r="P275" s="667"/>
      <c r="Q275" s="21">
        <f t="shared" si="48"/>
        <v>1</v>
      </c>
      <c r="R275" s="663">
        <f t="shared" si="49"/>
        <v>0</v>
      </c>
      <c r="S275" s="316">
        <f t="shared" si="40"/>
        <v>0</v>
      </c>
    </row>
    <row r="276" spans="1:19">
      <c r="A276" s="3520"/>
      <c r="B276" s="54"/>
      <c r="C276" s="21">
        <f t="shared" si="41"/>
        <v>1</v>
      </c>
      <c r="D276" s="2806"/>
      <c r="E276" s="21">
        <f t="shared" si="42"/>
        <v>1</v>
      </c>
      <c r="F276" s="667"/>
      <c r="G276" s="21">
        <f t="shared" si="43"/>
        <v>1</v>
      </c>
      <c r="H276" s="667"/>
      <c r="I276" s="21">
        <f t="shared" si="44"/>
        <v>1</v>
      </c>
      <c r="J276" s="667"/>
      <c r="K276" s="21">
        <f t="shared" si="45"/>
        <v>1</v>
      </c>
      <c r="L276" s="667"/>
      <c r="M276" s="21">
        <f t="shared" si="46"/>
        <v>1</v>
      </c>
      <c r="N276" s="667"/>
      <c r="O276" s="21">
        <f t="shared" si="47"/>
        <v>1</v>
      </c>
      <c r="P276" s="667"/>
      <c r="Q276" s="21">
        <f t="shared" si="48"/>
        <v>1</v>
      </c>
      <c r="R276" s="663">
        <f t="shared" si="49"/>
        <v>0</v>
      </c>
      <c r="S276" s="316">
        <f t="shared" si="40"/>
        <v>0</v>
      </c>
    </row>
    <row r="277" spans="1:19">
      <c r="A277" s="3520"/>
      <c r="B277" s="54"/>
      <c r="C277" s="21">
        <f t="shared" si="41"/>
        <v>1</v>
      </c>
      <c r="D277" s="2806"/>
      <c r="E277" s="21">
        <f t="shared" si="42"/>
        <v>1</v>
      </c>
      <c r="F277" s="667"/>
      <c r="G277" s="21">
        <f t="shared" si="43"/>
        <v>1</v>
      </c>
      <c r="H277" s="667"/>
      <c r="I277" s="21">
        <f t="shared" si="44"/>
        <v>1</v>
      </c>
      <c r="J277" s="667"/>
      <c r="K277" s="21">
        <f t="shared" si="45"/>
        <v>1</v>
      </c>
      <c r="L277" s="667"/>
      <c r="M277" s="21">
        <f t="shared" si="46"/>
        <v>1</v>
      </c>
      <c r="N277" s="667"/>
      <c r="O277" s="21">
        <f t="shared" si="47"/>
        <v>1</v>
      </c>
      <c r="P277" s="667"/>
      <c r="Q277" s="21">
        <f t="shared" si="48"/>
        <v>1</v>
      </c>
      <c r="R277" s="663">
        <f t="shared" si="49"/>
        <v>0</v>
      </c>
      <c r="S277" s="316">
        <f t="shared" si="40"/>
        <v>0</v>
      </c>
    </row>
    <row r="278" spans="1:19">
      <c r="A278" s="3520"/>
      <c r="B278" s="54"/>
      <c r="C278" s="21">
        <f t="shared" si="41"/>
        <v>1</v>
      </c>
      <c r="D278" s="2806"/>
      <c r="E278" s="21">
        <f t="shared" si="42"/>
        <v>1</v>
      </c>
      <c r="F278" s="667"/>
      <c r="G278" s="21">
        <f t="shared" si="43"/>
        <v>1</v>
      </c>
      <c r="H278" s="667"/>
      <c r="I278" s="21">
        <f t="shared" si="44"/>
        <v>1</v>
      </c>
      <c r="J278" s="667"/>
      <c r="K278" s="21">
        <f t="shared" si="45"/>
        <v>1</v>
      </c>
      <c r="L278" s="667"/>
      <c r="M278" s="21">
        <f t="shared" si="46"/>
        <v>1</v>
      </c>
      <c r="N278" s="667"/>
      <c r="O278" s="21">
        <f t="shared" si="47"/>
        <v>1</v>
      </c>
      <c r="P278" s="667"/>
      <c r="Q278" s="21">
        <f t="shared" si="48"/>
        <v>1</v>
      </c>
      <c r="R278" s="663">
        <f t="shared" si="49"/>
        <v>0</v>
      </c>
      <c r="S278" s="316">
        <f t="shared" si="40"/>
        <v>0</v>
      </c>
    </row>
    <row r="279" spans="1:19">
      <c r="A279" s="3520"/>
      <c r="B279" s="54"/>
      <c r="C279" s="21">
        <f t="shared" si="41"/>
        <v>1</v>
      </c>
      <c r="D279" s="2806"/>
      <c r="E279" s="21">
        <f t="shared" si="42"/>
        <v>1</v>
      </c>
      <c r="F279" s="667"/>
      <c r="G279" s="21">
        <f t="shared" si="43"/>
        <v>1</v>
      </c>
      <c r="H279" s="667"/>
      <c r="I279" s="21">
        <f t="shared" si="44"/>
        <v>1</v>
      </c>
      <c r="J279" s="667"/>
      <c r="K279" s="21">
        <f t="shared" si="45"/>
        <v>1</v>
      </c>
      <c r="L279" s="667"/>
      <c r="M279" s="21">
        <f t="shared" si="46"/>
        <v>1</v>
      </c>
      <c r="N279" s="667"/>
      <c r="O279" s="21">
        <f t="shared" si="47"/>
        <v>1</v>
      </c>
      <c r="P279" s="667"/>
      <c r="Q279" s="21">
        <f t="shared" si="48"/>
        <v>1</v>
      </c>
      <c r="R279" s="663">
        <f t="shared" si="49"/>
        <v>0</v>
      </c>
      <c r="S279" s="316">
        <f t="shared" si="40"/>
        <v>0</v>
      </c>
    </row>
    <row r="280" spans="1:19">
      <c r="A280" s="3520"/>
      <c r="B280" s="54"/>
      <c r="C280" s="21">
        <f t="shared" si="41"/>
        <v>1</v>
      </c>
      <c r="D280" s="2806"/>
      <c r="E280" s="21">
        <f t="shared" si="42"/>
        <v>1</v>
      </c>
      <c r="F280" s="667"/>
      <c r="G280" s="21">
        <f t="shared" si="43"/>
        <v>1</v>
      </c>
      <c r="H280" s="667"/>
      <c r="I280" s="21">
        <f t="shared" si="44"/>
        <v>1</v>
      </c>
      <c r="J280" s="667"/>
      <c r="K280" s="21">
        <f t="shared" si="45"/>
        <v>1</v>
      </c>
      <c r="L280" s="667"/>
      <c r="M280" s="21">
        <f t="shared" si="46"/>
        <v>1</v>
      </c>
      <c r="N280" s="667"/>
      <c r="O280" s="21">
        <f t="shared" si="47"/>
        <v>1</v>
      </c>
      <c r="P280" s="667"/>
      <c r="Q280" s="21">
        <f t="shared" si="48"/>
        <v>1</v>
      </c>
      <c r="R280" s="663">
        <f t="shared" si="49"/>
        <v>0</v>
      </c>
      <c r="S280" s="316">
        <f t="shared" ref="S280:S343" si="50">ROUND(R280*B280/10000,0)</f>
        <v>0</v>
      </c>
    </row>
    <row r="281" spans="1:19">
      <c r="A281" s="3520"/>
      <c r="B281" s="54"/>
      <c r="C281" s="21">
        <f t="shared" si="41"/>
        <v>1</v>
      </c>
      <c r="D281" s="2806"/>
      <c r="E281" s="21">
        <f t="shared" si="42"/>
        <v>1</v>
      </c>
      <c r="F281" s="667"/>
      <c r="G281" s="21">
        <f t="shared" si="43"/>
        <v>1</v>
      </c>
      <c r="H281" s="667"/>
      <c r="I281" s="21">
        <f t="shared" si="44"/>
        <v>1</v>
      </c>
      <c r="J281" s="667"/>
      <c r="K281" s="21">
        <f t="shared" si="45"/>
        <v>1</v>
      </c>
      <c r="L281" s="667"/>
      <c r="M281" s="21">
        <f t="shared" si="46"/>
        <v>1</v>
      </c>
      <c r="N281" s="667"/>
      <c r="O281" s="21">
        <f t="shared" si="47"/>
        <v>1</v>
      </c>
      <c r="P281" s="667"/>
      <c r="Q281" s="21">
        <f t="shared" si="48"/>
        <v>1</v>
      </c>
      <c r="R281" s="663">
        <f t="shared" si="49"/>
        <v>0</v>
      </c>
      <c r="S281" s="316">
        <f t="shared" si="50"/>
        <v>0</v>
      </c>
    </row>
    <row r="282" spans="1:19">
      <c r="A282" s="3520"/>
      <c r="B282" s="54"/>
      <c r="C282" s="21">
        <f t="shared" ref="C282:C345" si="51">IF(B282="",1,(LOOKUP(B282,$3:$3,$4:$4)-LOOKUP($B$24,$3:$3,$4:$4)+100)/100)</f>
        <v>1</v>
      </c>
      <c r="D282" s="2806"/>
      <c r="E282" s="21">
        <f t="shared" ref="E282:E345" si="52">(SUMIF($5:$5,D282,$6:$6)-SUMIF($5:$5,$D$24,$6:$6)+100)/100</f>
        <v>1</v>
      </c>
      <c r="F282" s="667"/>
      <c r="G282" s="21">
        <f t="shared" ref="G282:G345" si="53">(SUMIF($7:$7,F282,$8:$8)-SUMIF($7:$7,$F$24,$8:$8)+100)/100</f>
        <v>1</v>
      </c>
      <c r="H282" s="667"/>
      <c r="I282" s="21">
        <f t="shared" ref="I282:I345" si="54">(SUMIF($9:$9,H282,$10:$10)-SUMIF($9:$9,$H$24,$10:$10)+100)/100</f>
        <v>1</v>
      </c>
      <c r="J282" s="667"/>
      <c r="K282" s="21">
        <f t="shared" ref="K282:K345" si="55">(SUMIF($11:$11,J282,$12:$12)-SUMIF($11:$11,$J$24,$12:$12)+100)/100</f>
        <v>1</v>
      </c>
      <c r="L282" s="667"/>
      <c r="M282" s="21">
        <f t="shared" ref="M282:M345" si="56">(SUMIF($13:$13,L282,$14:$14)-SUMIF($13:$13,$L$24,$14:$14)+100)/100</f>
        <v>1</v>
      </c>
      <c r="N282" s="667"/>
      <c r="O282" s="21">
        <f t="shared" ref="O282:O345" si="57">(SUMIF($15:$15,N282,$16:$16)-SUMIF($15:$15,$N$24,$16:$16)+100)/100</f>
        <v>1</v>
      </c>
      <c r="P282" s="667"/>
      <c r="Q282" s="21">
        <f t="shared" ref="Q282:Q345" si="58">(SUMIF($17:$17,P282,$18:$18)-SUMIF($17:$17,$P$24,$18:$18)+100)/100</f>
        <v>1</v>
      </c>
      <c r="R282" s="663">
        <f t="shared" ref="R282:R345" si="59">IF(B282="",0,ROUND($R$24*C282*E282*G282*I282*K282*M282*O282*Q282,0))</f>
        <v>0</v>
      </c>
      <c r="S282" s="316">
        <f t="shared" si="50"/>
        <v>0</v>
      </c>
    </row>
    <row r="283" spans="1:19">
      <c r="A283" s="3520"/>
      <c r="B283" s="54"/>
      <c r="C283" s="21">
        <f t="shared" si="51"/>
        <v>1</v>
      </c>
      <c r="D283" s="2806"/>
      <c r="E283" s="21">
        <f t="shared" si="52"/>
        <v>1</v>
      </c>
      <c r="F283" s="667"/>
      <c r="G283" s="21">
        <f t="shared" si="53"/>
        <v>1</v>
      </c>
      <c r="H283" s="667"/>
      <c r="I283" s="21">
        <f t="shared" si="54"/>
        <v>1</v>
      </c>
      <c r="J283" s="667"/>
      <c r="K283" s="21">
        <f t="shared" si="55"/>
        <v>1</v>
      </c>
      <c r="L283" s="667"/>
      <c r="M283" s="21">
        <f t="shared" si="56"/>
        <v>1</v>
      </c>
      <c r="N283" s="667"/>
      <c r="O283" s="21">
        <f t="shared" si="57"/>
        <v>1</v>
      </c>
      <c r="P283" s="667"/>
      <c r="Q283" s="21">
        <f t="shared" si="58"/>
        <v>1</v>
      </c>
      <c r="R283" s="663">
        <f t="shared" si="59"/>
        <v>0</v>
      </c>
      <c r="S283" s="316">
        <f t="shared" si="50"/>
        <v>0</v>
      </c>
    </row>
    <row r="284" spans="1:19">
      <c r="A284" s="3520"/>
      <c r="B284" s="54"/>
      <c r="C284" s="21">
        <f t="shared" si="51"/>
        <v>1</v>
      </c>
      <c r="D284" s="2806"/>
      <c r="E284" s="21">
        <f t="shared" si="52"/>
        <v>1</v>
      </c>
      <c r="F284" s="667"/>
      <c r="G284" s="21">
        <f t="shared" si="53"/>
        <v>1</v>
      </c>
      <c r="H284" s="667"/>
      <c r="I284" s="21">
        <f t="shared" si="54"/>
        <v>1</v>
      </c>
      <c r="J284" s="667"/>
      <c r="K284" s="21">
        <f t="shared" si="55"/>
        <v>1</v>
      </c>
      <c r="L284" s="667"/>
      <c r="M284" s="21">
        <f t="shared" si="56"/>
        <v>1</v>
      </c>
      <c r="N284" s="667"/>
      <c r="O284" s="21">
        <f t="shared" si="57"/>
        <v>1</v>
      </c>
      <c r="P284" s="667"/>
      <c r="Q284" s="21">
        <f t="shared" si="58"/>
        <v>1</v>
      </c>
      <c r="R284" s="663">
        <f t="shared" si="59"/>
        <v>0</v>
      </c>
      <c r="S284" s="316">
        <f t="shared" si="50"/>
        <v>0</v>
      </c>
    </row>
    <row r="285" spans="1:19">
      <c r="A285" s="3520"/>
      <c r="B285" s="54"/>
      <c r="C285" s="21">
        <f t="shared" si="51"/>
        <v>1</v>
      </c>
      <c r="D285" s="2806"/>
      <c r="E285" s="21">
        <f t="shared" si="52"/>
        <v>1</v>
      </c>
      <c r="F285" s="667"/>
      <c r="G285" s="21">
        <f t="shared" si="53"/>
        <v>1</v>
      </c>
      <c r="H285" s="667"/>
      <c r="I285" s="21">
        <f t="shared" si="54"/>
        <v>1</v>
      </c>
      <c r="J285" s="667"/>
      <c r="K285" s="21">
        <f t="shared" si="55"/>
        <v>1</v>
      </c>
      <c r="L285" s="667"/>
      <c r="M285" s="21">
        <f t="shared" si="56"/>
        <v>1</v>
      </c>
      <c r="N285" s="667"/>
      <c r="O285" s="21">
        <f t="shared" si="57"/>
        <v>1</v>
      </c>
      <c r="P285" s="667"/>
      <c r="Q285" s="21">
        <f t="shared" si="58"/>
        <v>1</v>
      </c>
      <c r="R285" s="663">
        <f t="shared" si="59"/>
        <v>0</v>
      </c>
      <c r="S285" s="316">
        <f t="shared" si="50"/>
        <v>0</v>
      </c>
    </row>
    <row r="286" spans="1:19">
      <c r="A286" s="3520"/>
      <c r="B286" s="54"/>
      <c r="C286" s="21">
        <f t="shared" si="51"/>
        <v>1</v>
      </c>
      <c r="D286" s="2806"/>
      <c r="E286" s="21">
        <f t="shared" si="52"/>
        <v>1</v>
      </c>
      <c r="F286" s="667"/>
      <c r="G286" s="21">
        <f t="shared" si="53"/>
        <v>1</v>
      </c>
      <c r="H286" s="667"/>
      <c r="I286" s="21">
        <f t="shared" si="54"/>
        <v>1</v>
      </c>
      <c r="J286" s="667"/>
      <c r="K286" s="21">
        <f t="shared" si="55"/>
        <v>1</v>
      </c>
      <c r="L286" s="667"/>
      <c r="M286" s="21">
        <f t="shared" si="56"/>
        <v>1</v>
      </c>
      <c r="N286" s="667"/>
      <c r="O286" s="21">
        <f t="shared" si="57"/>
        <v>1</v>
      </c>
      <c r="P286" s="667"/>
      <c r="Q286" s="21">
        <f t="shared" si="58"/>
        <v>1</v>
      </c>
      <c r="R286" s="663">
        <f t="shared" si="59"/>
        <v>0</v>
      </c>
      <c r="S286" s="316">
        <f t="shared" si="50"/>
        <v>0</v>
      </c>
    </row>
    <row r="287" spans="1:19">
      <c r="A287" s="3520"/>
      <c r="B287" s="54"/>
      <c r="C287" s="21">
        <f t="shared" si="51"/>
        <v>1</v>
      </c>
      <c r="D287" s="2806"/>
      <c r="E287" s="21">
        <f t="shared" si="52"/>
        <v>1</v>
      </c>
      <c r="F287" s="667"/>
      <c r="G287" s="21">
        <f t="shared" si="53"/>
        <v>1</v>
      </c>
      <c r="H287" s="667"/>
      <c r="I287" s="21">
        <f t="shared" si="54"/>
        <v>1</v>
      </c>
      <c r="J287" s="667"/>
      <c r="K287" s="21">
        <f t="shared" si="55"/>
        <v>1</v>
      </c>
      <c r="L287" s="667"/>
      <c r="M287" s="21">
        <f t="shared" si="56"/>
        <v>1</v>
      </c>
      <c r="N287" s="667"/>
      <c r="O287" s="21">
        <f t="shared" si="57"/>
        <v>1</v>
      </c>
      <c r="P287" s="667"/>
      <c r="Q287" s="21">
        <f t="shared" si="58"/>
        <v>1</v>
      </c>
      <c r="R287" s="663">
        <f t="shared" si="59"/>
        <v>0</v>
      </c>
      <c r="S287" s="316">
        <f t="shared" si="50"/>
        <v>0</v>
      </c>
    </row>
    <row r="288" spans="1:19">
      <c r="A288" s="3520"/>
      <c r="B288" s="54"/>
      <c r="C288" s="21">
        <f t="shared" si="51"/>
        <v>1</v>
      </c>
      <c r="D288" s="2806"/>
      <c r="E288" s="21">
        <f t="shared" si="52"/>
        <v>1</v>
      </c>
      <c r="F288" s="667"/>
      <c r="G288" s="21">
        <f t="shared" si="53"/>
        <v>1</v>
      </c>
      <c r="H288" s="667"/>
      <c r="I288" s="21">
        <f t="shared" si="54"/>
        <v>1</v>
      </c>
      <c r="J288" s="667"/>
      <c r="K288" s="21">
        <f t="shared" si="55"/>
        <v>1</v>
      </c>
      <c r="L288" s="667"/>
      <c r="M288" s="21">
        <f t="shared" si="56"/>
        <v>1</v>
      </c>
      <c r="N288" s="667"/>
      <c r="O288" s="21">
        <f t="shared" si="57"/>
        <v>1</v>
      </c>
      <c r="P288" s="667"/>
      <c r="Q288" s="21">
        <f t="shared" si="58"/>
        <v>1</v>
      </c>
      <c r="R288" s="663">
        <f t="shared" si="59"/>
        <v>0</v>
      </c>
      <c r="S288" s="316">
        <f t="shared" si="50"/>
        <v>0</v>
      </c>
    </row>
    <row r="289" spans="1:19">
      <c r="A289" s="3520"/>
      <c r="B289" s="54"/>
      <c r="C289" s="21">
        <f t="shared" si="51"/>
        <v>1</v>
      </c>
      <c r="D289" s="2806"/>
      <c r="E289" s="21">
        <f t="shared" si="52"/>
        <v>1</v>
      </c>
      <c r="F289" s="667"/>
      <c r="G289" s="21">
        <f t="shared" si="53"/>
        <v>1</v>
      </c>
      <c r="H289" s="667"/>
      <c r="I289" s="21">
        <f t="shared" si="54"/>
        <v>1</v>
      </c>
      <c r="J289" s="667"/>
      <c r="K289" s="21">
        <f t="shared" si="55"/>
        <v>1</v>
      </c>
      <c r="L289" s="667"/>
      <c r="M289" s="21">
        <f t="shared" si="56"/>
        <v>1</v>
      </c>
      <c r="N289" s="667"/>
      <c r="O289" s="21">
        <f t="shared" si="57"/>
        <v>1</v>
      </c>
      <c r="P289" s="667"/>
      <c r="Q289" s="21">
        <f t="shared" si="58"/>
        <v>1</v>
      </c>
      <c r="R289" s="663">
        <f t="shared" si="59"/>
        <v>0</v>
      </c>
      <c r="S289" s="316">
        <f t="shared" si="50"/>
        <v>0</v>
      </c>
    </row>
    <row r="290" spans="1:19">
      <c r="A290" s="3520"/>
      <c r="B290" s="54"/>
      <c r="C290" s="21">
        <f t="shared" si="51"/>
        <v>1</v>
      </c>
      <c r="D290" s="2806"/>
      <c r="E290" s="21">
        <f t="shared" si="52"/>
        <v>1</v>
      </c>
      <c r="F290" s="667"/>
      <c r="G290" s="21">
        <f t="shared" si="53"/>
        <v>1</v>
      </c>
      <c r="H290" s="667"/>
      <c r="I290" s="21">
        <f t="shared" si="54"/>
        <v>1</v>
      </c>
      <c r="J290" s="667"/>
      <c r="K290" s="21">
        <f t="shared" si="55"/>
        <v>1</v>
      </c>
      <c r="L290" s="667"/>
      <c r="M290" s="21">
        <f t="shared" si="56"/>
        <v>1</v>
      </c>
      <c r="N290" s="667"/>
      <c r="O290" s="21">
        <f t="shared" si="57"/>
        <v>1</v>
      </c>
      <c r="P290" s="667"/>
      <c r="Q290" s="21">
        <f t="shared" si="58"/>
        <v>1</v>
      </c>
      <c r="R290" s="663">
        <f t="shared" si="59"/>
        <v>0</v>
      </c>
      <c r="S290" s="316">
        <f t="shared" si="50"/>
        <v>0</v>
      </c>
    </row>
    <row r="291" spans="1:19">
      <c r="A291" s="3520"/>
      <c r="B291" s="54"/>
      <c r="C291" s="21">
        <f t="shared" si="51"/>
        <v>1</v>
      </c>
      <c r="D291" s="2806"/>
      <c r="E291" s="21">
        <f t="shared" si="52"/>
        <v>1</v>
      </c>
      <c r="F291" s="667"/>
      <c r="G291" s="21">
        <f t="shared" si="53"/>
        <v>1</v>
      </c>
      <c r="H291" s="667"/>
      <c r="I291" s="21">
        <f t="shared" si="54"/>
        <v>1</v>
      </c>
      <c r="J291" s="667"/>
      <c r="K291" s="21">
        <f t="shared" si="55"/>
        <v>1</v>
      </c>
      <c r="L291" s="667"/>
      <c r="M291" s="21">
        <f t="shared" si="56"/>
        <v>1</v>
      </c>
      <c r="N291" s="667"/>
      <c r="O291" s="21">
        <f t="shared" si="57"/>
        <v>1</v>
      </c>
      <c r="P291" s="667"/>
      <c r="Q291" s="21">
        <f t="shared" si="58"/>
        <v>1</v>
      </c>
      <c r="R291" s="663">
        <f t="shared" si="59"/>
        <v>0</v>
      </c>
      <c r="S291" s="316">
        <f t="shared" si="50"/>
        <v>0</v>
      </c>
    </row>
    <row r="292" spans="1:19">
      <c r="A292" s="3520"/>
      <c r="B292" s="54"/>
      <c r="C292" s="21">
        <f t="shared" si="51"/>
        <v>1</v>
      </c>
      <c r="D292" s="2806"/>
      <c r="E292" s="21">
        <f t="shared" si="52"/>
        <v>1</v>
      </c>
      <c r="F292" s="667"/>
      <c r="G292" s="21">
        <f t="shared" si="53"/>
        <v>1</v>
      </c>
      <c r="H292" s="667"/>
      <c r="I292" s="21">
        <f t="shared" si="54"/>
        <v>1</v>
      </c>
      <c r="J292" s="667"/>
      <c r="K292" s="21">
        <f t="shared" si="55"/>
        <v>1</v>
      </c>
      <c r="L292" s="667"/>
      <c r="M292" s="21">
        <f t="shared" si="56"/>
        <v>1</v>
      </c>
      <c r="N292" s="667"/>
      <c r="O292" s="21">
        <f t="shared" si="57"/>
        <v>1</v>
      </c>
      <c r="P292" s="667"/>
      <c r="Q292" s="21">
        <f t="shared" si="58"/>
        <v>1</v>
      </c>
      <c r="R292" s="663">
        <f t="shared" si="59"/>
        <v>0</v>
      </c>
      <c r="S292" s="316">
        <f t="shared" si="50"/>
        <v>0</v>
      </c>
    </row>
    <row r="293" spans="1:19">
      <c r="A293" s="3520"/>
      <c r="B293" s="54"/>
      <c r="C293" s="21">
        <f t="shared" si="51"/>
        <v>1</v>
      </c>
      <c r="D293" s="2806"/>
      <c r="E293" s="21">
        <f t="shared" si="52"/>
        <v>1</v>
      </c>
      <c r="F293" s="667"/>
      <c r="G293" s="21">
        <f t="shared" si="53"/>
        <v>1</v>
      </c>
      <c r="H293" s="667"/>
      <c r="I293" s="21">
        <f t="shared" si="54"/>
        <v>1</v>
      </c>
      <c r="J293" s="667"/>
      <c r="K293" s="21">
        <f t="shared" si="55"/>
        <v>1</v>
      </c>
      <c r="L293" s="667"/>
      <c r="M293" s="21">
        <f t="shared" si="56"/>
        <v>1</v>
      </c>
      <c r="N293" s="667"/>
      <c r="O293" s="21">
        <f t="shared" si="57"/>
        <v>1</v>
      </c>
      <c r="P293" s="667"/>
      <c r="Q293" s="21">
        <f t="shared" si="58"/>
        <v>1</v>
      </c>
      <c r="R293" s="663">
        <f t="shared" si="59"/>
        <v>0</v>
      </c>
      <c r="S293" s="316">
        <f t="shared" si="50"/>
        <v>0</v>
      </c>
    </row>
    <row r="294" spans="1:19">
      <c r="A294" s="3520"/>
      <c r="B294" s="54"/>
      <c r="C294" s="21">
        <f t="shared" si="51"/>
        <v>1</v>
      </c>
      <c r="D294" s="2806"/>
      <c r="E294" s="21">
        <f t="shared" si="52"/>
        <v>1</v>
      </c>
      <c r="F294" s="667"/>
      <c r="G294" s="21">
        <f t="shared" si="53"/>
        <v>1</v>
      </c>
      <c r="H294" s="667"/>
      <c r="I294" s="21">
        <f t="shared" si="54"/>
        <v>1</v>
      </c>
      <c r="J294" s="667"/>
      <c r="K294" s="21">
        <f t="shared" si="55"/>
        <v>1</v>
      </c>
      <c r="L294" s="667"/>
      <c r="M294" s="21">
        <f t="shared" si="56"/>
        <v>1</v>
      </c>
      <c r="N294" s="667"/>
      <c r="O294" s="21">
        <f t="shared" si="57"/>
        <v>1</v>
      </c>
      <c r="P294" s="667"/>
      <c r="Q294" s="21">
        <f t="shared" si="58"/>
        <v>1</v>
      </c>
      <c r="R294" s="663">
        <f t="shared" si="59"/>
        <v>0</v>
      </c>
      <c r="S294" s="316">
        <f t="shared" si="50"/>
        <v>0</v>
      </c>
    </row>
    <row r="295" spans="1:19">
      <c r="A295" s="3520"/>
      <c r="B295" s="54"/>
      <c r="C295" s="21">
        <f t="shared" si="51"/>
        <v>1</v>
      </c>
      <c r="D295" s="2806"/>
      <c r="E295" s="21">
        <f t="shared" si="52"/>
        <v>1</v>
      </c>
      <c r="F295" s="667"/>
      <c r="G295" s="21">
        <f t="shared" si="53"/>
        <v>1</v>
      </c>
      <c r="H295" s="667"/>
      <c r="I295" s="21">
        <f t="shared" si="54"/>
        <v>1</v>
      </c>
      <c r="J295" s="667"/>
      <c r="K295" s="21">
        <f t="shared" si="55"/>
        <v>1</v>
      </c>
      <c r="L295" s="667"/>
      <c r="M295" s="21">
        <f t="shared" si="56"/>
        <v>1</v>
      </c>
      <c r="N295" s="667"/>
      <c r="O295" s="21">
        <f t="shared" si="57"/>
        <v>1</v>
      </c>
      <c r="P295" s="667"/>
      <c r="Q295" s="21">
        <f t="shared" si="58"/>
        <v>1</v>
      </c>
      <c r="R295" s="663">
        <f t="shared" si="59"/>
        <v>0</v>
      </c>
      <c r="S295" s="316">
        <f t="shared" si="50"/>
        <v>0</v>
      </c>
    </row>
    <row r="296" spans="1:19">
      <c r="A296" s="3520"/>
      <c r="B296" s="54"/>
      <c r="C296" s="21">
        <f t="shared" si="51"/>
        <v>1</v>
      </c>
      <c r="D296" s="2806"/>
      <c r="E296" s="21">
        <f t="shared" si="52"/>
        <v>1</v>
      </c>
      <c r="F296" s="667"/>
      <c r="G296" s="21">
        <f t="shared" si="53"/>
        <v>1</v>
      </c>
      <c r="H296" s="667"/>
      <c r="I296" s="21">
        <f t="shared" si="54"/>
        <v>1</v>
      </c>
      <c r="J296" s="667"/>
      <c r="K296" s="21">
        <f t="shared" si="55"/>
        <v>1</v>
      </c>
      <c r="L296" s="667"/>
      <c r="M296" s="21">
        <f t="shared" si="56"/>
        <v>1</v>
      </c>
      <c r="N296" s="667"/>
      <c r="O296" s="21">
        <f t="shared" si="57"/>
        <v>1</v>
      </c>
      <c r="P296" s="667"/>
      <c r="Q296" s="21">
        <f t="shared" si="58"/>
        <v>1</v>
      </c>
      <c r="R296" s="663">
        <f t="shared" si="59"/>
        <v>0</v>
      </c>
      <c r="S296" s="316">
        <f t="shared" si="50"/>
        <v>0</v>
      </c>
    </row>
    <row r="297" spans="1:19">
      <c r="A297" s="3520"/>
      <c r="B297" s="54"/>
      <c r="C297" s="21">
        <f t="shared" si="51"/>
        <v>1</v>
      </c>
      <c r="D297" s="2806"/>
      <c r="E297" s="21">
        <f t="shared" si="52"/>
        <v>1</v>
      </c>
      <c r="F297" s="667"/>
      <c r="G297" s="21">
        <f t="shared" si="53"/>
        <v>1</v>
      </c>
      <c r="H297" s="667"/>
      <c r="I297" s="21">
        <f t="shared" si="54"/>
        <v>1</v>
      </c>
      <c r="J297" s="667"/>
      <c r="K297" s="21">
        <f t="shared" si="55"/>
        <v>1</v>
      </c>
      <c r="L297" s="667"/>
      <c r="M297" s="21">
        <f t="shared" si="56"/>
        <v>1</v>
      </c>
      <c r="N297" s="667"/>
      <c r="O297" s="21">
        <f t="shared" si="57"/>
        <v>1</v>
      </c>
      <c r="P297" s="667"/>
      <c r="Q297" s="21">
        <f t="shared" si="58"/>
        <v>1</v>
      </c>
      <c r="R297" s="663">
        <f t="shared" si="59"/>
        <v>0</v>
      </c>
      <c r="S297" s="316">
        <f t="shared" si="50"/>
        <v>0</v>
      </c>
    </row>
    <row r="298" spans="1:19">
      <c r="A298" s="3520"/>
      <c r="B298" s="54"/>
      <c r="C298" s="21">
        <f t="shared" si="51"/>
        <v>1</v>
      </c>
      <c r="D298" s="2806"/>
      <c r="E298" s="21">
        <f t="shared" si="52"/>
        <v>1</v>
      </c>
      <c r="F298" s="667"/>
      <c r="G298" s="21">
        <f t="shared" si="53"/>
        <v>1</v>
      </c>
      <c r="H298" s="667"/>
      <c r="I298" s="21">
        <f t="shared" si="54"/>
        <v>1</v>
      </c>
      <c r="J298" s="667"/>
      <c r="K298" s="21">
        <f t="shared" si="55"/>
        <v>1</v>
      </c>
      <c r="L298" s="667"/>
      <c r="M298" s="21">
        <f t="shared" si="56"/>
        <v>1</v>
      </c>
      <c r="N298" s="667"/>
      <c r="O298" s="21">
        <f t="shared" si="57"/>
        <v>1</v>
      </c>
      <c r="P298" s="667"/>
      <c r="Q298" s="21">
        <f t="shared" si="58"/>
        <v>1</v>
      </c>
      <c r="R298" s="663">
        <f t="shared" si="59"/>
        <v>0</v>
      </c>
      <c r="S298" s="316">
        <f t="shared" si="50"/>
        <v>0</v>
      </c>
    </row>
    <row r="299" spans="1:19">
      <c r="A299" s="3520"/>
      <c r="B299" s="54"/>
      <c r="C299" s="21">
        <f t="shared" si="51"/>
        <v>1</v>
      </c>
      <c r="D299" s="2806"/>
      <c r="E299" s="21">
        <f t="shared" si="52"/>
        <v>1</v>
      </c>
      <c r="F299" s="667"/>
      <c r="G299" s="21">
        <f t="shared" si="53"/>
        <v>1</v>
      </c>
      <c r="H299" s="667"/>
      <c r="I299" s="21">
        <f t="shared" si="54"/>
        <v>1</v>
      </c>
      <c r="J299" s="667"/>
      <c r="K299" s="21">
        <f t="shared" si="55"/>
        <v>1</v>
      </c>
      <c r="L299" s="667"/>
      <c r="M299" s="21">
        <f t="shared" si="56"/>
        <v>1</v>
      </c>
      <c r="N299" s="667"/>
      <c r="O299" s="21">
        <f t="shared" si="57"/>
        <v>1</v>
      </c>
      <c r="P299" s="667"/>
      <c r="Q299" s="21">
        <f t="shared" si="58"/>
        <v>1</v>
      </c>
      <c r="R299" s="663">
        <f t="shared" si="59"/>
        <v>0</v>
      </c>
      <c r="S299" s="316">
        <f t="shared" si="50"/>
        <v>0</v>
      </c>
    </row>
    <row r="300" spans="1:19">
      <c r="A300" s="3520"/>
      <c r="B300" s="54"/>
      <c r="C300" s="21">
        <f t="shared" si="51"/>
        <v>1</v>
      </c>
      <c r="D300" s="2806"/>
      <c r="E300" s="21">
        <f t="shared" si="52"/>
        <v>1</v>
      </c>
      <c r="F300" s="667"/>
      <c r="G300" s="21">
        <f t="shared" si="53"/>
        <v>1</v>
      </c>
      <c r="H300" s="667"/>
      <c r="I300" s="21">
        <f t="shared" si="54"/>
        <v>1</v>
      </c>
      <c r="J300" s="667"/>
      <c r="K300" s="21">
        <f t="shared" si="55"/>
        <v>1</v>
      </c>
      <c r="L300" s="667"/>
      <c r="M300" s="21">
        <f t="shared" si="56"/>
        <v>1</v>
      </c>
      <c r="N300" s="667"/>
      <c r="O300" s="21">
        <f t="shared" si="57"/>
        <v>1</v>
      </c>
      <c r="P300" s="667"/>
      <c r="Q300" s="21">
        <f t="shared" si="58"/>
        <v>1</v>
      </c>
      <c r="R300" s="663">
        <f t="shared" si="59"/>
        <v>0</v>
      </c>
      <c r="S300" s="316">
        <f t="shared" si="50"/>
        <v>0</v>
      </c>
    </row>
    <row r="301" spans="1:19">
      <c r="A301" s="3520"/>
      <c r="B301" s="54"/>
      <c r="C301" s="21">
        <f t="shared" si="51"/>
        <v>1</v>
      </c>
      <c r="D301" s="2806"/>
      <c r="E301" s="21">
        <f t="shared" si="52"/>
        <v>1</v>
      </c>
      <c r="F301" s="667"/>
      <c r="G301" s="21">
        <f t="shared" si="53"/>
        <v>1</v>
      </c>
      <c r="H301" s="667"/>
      <c r="I301" s="21">
        <f t="shared" si="54"/>
        <v>1</v>
      </c>
      <c r="J301" s="667"/>
      <c r="K301" s="21">
        <f t="shared" si="55"/>
        <v>1</v>
      </c>
      <c r="L301" s="667"/>
      <c r="M301" s="21">
        <f t="shared" si="56"/>
        <v>1</v>
      </c>
      <c r="N301" s="667"/>
      <c r="O301" s="21">
        <f t="shared" si="57"/>
        <v>1</v>
      </c>
      <c r="P301" s="667"/>
      <c r="Q301" s="21">
        <f t="shared" si="58"/>
        <v>1</v>
      </c>
      <c r="R301" s="663">
        <f t="shared" si="59"/>
        <v>0</v>
      </c>
      <c r="S301" s="316">
        <f t="shared" si="50"/>
        <v>0</v>
      </c>
    </row>
    <row r="302" spans="1:19">
      <c r="A302" s="3520"/>
      <c r="B302" s="54"/>
      <c r="C302" s="21">
        <f t="shared" si="51"/>
        <v>1</v>
      </c>
      <c r="D302" s="2806"/>
      <c r="E302" s="21">
        <f t="shared" si="52"/>
        <v>1</v>
      </c>
      <c r="F302" s="667"/>
      <c r="G302" s="21">
        <f t="shared" si="53"/>
        <v>1</v>
      </c>
      <c r="H302" s="667"/>
      <c r="I302" s="21">
        <f t="shared" si="54"/>
        <v>1</v>
      </c>
      <c r="J302" s="667"/>
      <c r="K302" s="21">
        <f t="shared" si="55"/>
        <v>1</v>
      </c>
      <c r="L302" s="667"/>
      <c r="M302" s="21">
        <f t="shared" si="56"/>
        <v>1</v>
      </c>
      <c r="N302" s="667"/>
      <c r="O302" s="21">
        <f t="shared" si="57"/>
        <v>1</v>
      </c>
      <c r="P302" s="667"/>
      <c r="Q302" s="21">
        <f t="shared" si="58"/>
        <v>1</v>
      </c>
      <c r="R302" s="663">
        <f t="shared" si="59"/>
        <v>0</v>
      </c>
      <c r="S302" s="316">
        <f t="shared" si="50"/>
        <v>0</v>
      </c>
    </row>
    <row r="303" spans="1:19">
      <c r="A303" s="3520"/>
      <c r="B303" s="54"/>
      <c r="C303" s="21">
        <f t="shared" si="51"/>
        <v>1</v>
      </c>
      <c r="D303" s="2806"/>
      <c r="E303" s="21">
        <f t="shared" si="52"/>
        <v>1</v>
      </c>
      <c r="F303" s="667"/>
      <c r="G303" s="21">
        <f t="shared" si="53"/>
        <v>1</v>
      </c>
      <c r="H303" s="667"/>
      <c r="I303" s="21">
        <f t="shared" si="54"/>
        <v>1</v>
      </c>
      <c r="J303" s="667"/>
      <c r="K303" s="21">
        <f t="shared" si="55"/>
        <v>1</v>
      </c>
      <c r="L303" s="667"/>
      <c r="M303" s="21">
        <f t="shared" si="56"/>
        <v>1</v>
      </c>
      <c r="N303" s="667"/>
      <c r="O303" s="21">
        <f t="shared" si="57"/>
        <v>1</v>
      </c>
      <c r="P303" s="667"/>
      <c r="Q303" s="21">
        <f t="shared" si="58"/>
        <v>1</v>
      </c>
      <c r="R303" s="663">
        <f t="shared" si="59"/>
        <v>0</v>
      </c>
      <c r="S303" s="316">
        <f t="shared" si="50"/>
        <v>0</v>
      </c>
    </row>
    <row r="304" spans="1:19">
      <c r="A304" s="3520"/>
      <c r="B304" s="54"/>
      <c r="C304" s="21">
        <f t="shared" si="51"/>
        <v>1</v>
      </c>
      <c r="D304" s="2806"/>
      <c r="E304" s="21">
        <f t="shared" si="52"/>
        <v>1</v>
      </c>
      <c r="F304" s="667"/>
      <c r="G304" s="21">
        <f t="shared" si="53"/>
        <v>1</v>
      </c>
      <c r="H304" s="667"/>
      <c r="I304" s="21">
        <f t="shared" si="54"/>
        <v>1</v>
      </c>
      <c r="J304" s="667"/>
      <c r="K304" s="21">
        <f t="shared" si="55"/>
        <v>1</v>
      </c>
      <c r="L304" s="667"/>
      <c r="M304" s="21">
        <f t="shared" si="56"/>
        <v>1</v>
      </c>
      <c r="N304" s="667"/>
      <c r="O304" s="21">
        <f t="shared" si="57"/>
        <v>1</v>
      </c>
      <c r="P304" s="667"/>
      <c r="Q304" s="21">
        <f t="shared" si="58"/>
        <v>1</v>
      </c>
      <c r="R304" s="663">
        <f t="shared" si="59"/>
        <v>0</v>
      </c>
      <c r="S304" s="316">
        <f t="shared" si="50"/>
        <v>0</v>
      </c>
    </row>
    <row r="305" spans="1:19">
      <c r="A305" s="3520"/>
      <c r="B305" s="54"/>
      <c r="C305" s="21">
        <f t="shared" si="51"/>
        <v>1</v>
      </c>
      <c r="D305" s="2806"/>
      <c r="E305" s="21">
        <f t="shared" si="52"/>
        <v>1</v>
      </c>
      <c r="F305" s="667"/>
      <c r="G305" s="21">
        <f t="shared" si="53"/>
        <v>1</v>
      </c>
      <c r="H305" s="667"/>
      <c r="I305" s="21">
        <f t="shared" si="54"/>
        <v>1</v>
      </c>
      <c r="J305" s="667"/>
      <c r="K305" s="21">
        <f t="shared" si="55"/>
        <v>1</v>
      </c>
      <c r="L305" s="667"/>
      <c r="M305" s="21">
        <f t="shared" si="56"/>
        <v>1</v>
      </c>
      <c r="N305" s="667"/>
      <c r="O305" s="21">
        <f t="shared" si="57"/>
        <v>1</v>
      </c>
      <c r="P305" s="667"/>
      <c r="Q305" s="21">
        <f t="shared" si="58"/>
        <v>1</v>
      </c>
      <c r="R305" s="663">
        <f t="shared" si="59"/>
        <v>0</v>
      </c>
      <c r="S305" s="316">
        <f t="shared" si="50"/>
        <v>0</v>
      </c>
    </row>
    <row r="306" spans="1:19">
      <c r="A306" s="3520"/>
      <c r="B306" s="54"/>
      <c r="C306" s="21">
        <f t="shared" si="51"/>
        <v>1</v>
      </c>
      <c r="D306" s="2806"/>
      <c r="E306" s="21">
        <f t="shared" si="52"/>
        <v>1</v>
      </c>
      <c r="F306" s="667"/>
      <c r="G306" s="21">
        <f t="shared" si="53"/>
        <v>1</v>
      </c>
      <c r="H306" s="667"/>
      <c r="I306" s="21">
        <f t="shared" si="54"/>
        <v>1</v>
      </c>
      <c r="J306" s="667"/>
      <c r="K306" s="21">
        <f t="shared" si="55"/>
        <v>1</v>
      </c>
      <c r="L306" s="667"/>
      <c r="M306" s="21">
        <f t="shared" si="56"/>
        <v>1</v>
      </c>
      <c r="N306" s="667"/>
      <c r="O306" s="21">
        <f t="shared" si="57"/>
        <v>1</v>
      </c>
      <c r="P306" s="667"/>
      <c r="Q306" s="21">
        <f t="shared" si="58"/>
        <v>1</v>
      </c>
      <c r="R306" s="663">
        <f t="shared" si="59"/>
        <v>0</v>
      </c>
      <c r="S306" s="316">
        <f t="shared" si="50"/>
        <v>0</v>
      </c>
    </row>
    <row r="307" spans="1:19">
      <c r="A307" s="3520"/>
      <c r="B307" s="54"/>
      <c r="C307" s="21">
        <f t="shared" si="51"/>
        <v>1</v>
      </c>
      <c r="D307" s="2806"/>
      <c r="E307" s="21">
        <f t="shared" si="52"/>
        <v>1</v>
      </c>
      <c r="F307" s="667"/>
      <c r="G307" s="21">
        <f t="shared" si="53"/>
        <v>1</v>
      </c>
      <c r="H307" s="667"/>
      <c r="I307" s="21">
        <f t="shared" si="54"/>
        <v>1</v>
      </c>
      <c r="J307" s="667"/>
      <c r="K307" s="21">
        <f t="shared" si="55"/>
        <v>1</v>
      </c>
      <c r="L307" s="667"/>
      <c r="M307" s="21">
        <f t="shared" si="56"/>
        <v>1</v>
      </c>
      <c r="N307" s="667"/>
      <c r="O307" s="21">
        <f t="shared" si="57"/>
        <v>1</v>
      </c>
      <c r="P307" s="667"/>
      <c r="Q307" s="21">
        <f t="shared" si="58"/>
        <v>1</v>
      </c>
      <c r="R307" s="663">
        <f t="shared" si="59"/>
        <v>0</v>
      </c>
      <c r="S307" s="316">
        <f t="shared" si="50"/>
        <v>0</v>
      </c>
    </row>
    <row r="308" spans="1:19">
      <c r="A308" s="3520"/>
      <c r="B308" s="54"/>
      <c r="C308" s="21">
        <f t="shared" si="51"/>
        <v>1</v>
      </c>
      <c r="D308" s="2806"/>
      <c r="E308" s="21">
        <f t="shared" si="52"/>
        <v>1</v>
      </c>
      <c r="F308" s="667"/>
      <c r="G308" s="21">
        <f t="shared" si="53"/>
        <v>1</v>
      </c>
      <c r="H308" s="667"/>
      <c r="I308" s="21">
        <f t="shared" si="54"/>
        <v>1</v>
      </c>
      <c r="J308" s="667"/>
      <c r="K308" s="21">
        <f t="shared" si="55"/>
        <v>1</v>
      </c>
      <c r="L308" s="667"/>
      <c r="M308" s="21">
        <f t="shared" si="56"/>
        <v>1</v>
      </c>
      <c r="N308" s="667"/>
      <c r="O308" s="21">
        <f t="shared" si="57"/>
        <v>1</v>
      </c>
      <c r="P308" s="667"/>
      <c r="Q308" s="21">
        <f t="shared" si="58"/>
        <v>1</v>
      </c>
      <c r="R308" s="663">
        <f t="shared" si="59"/>
        <v>0</v>
      </c>
      <c r="S308" s="316">
        <f t="shared" si="50"/>
        <v>0</v>
      </c>
    </row>
    <row r="309" spans="1:19">
      <c r="A309" s="3520"/>
      <c r="B309" s="54"/>
      <c r="C309" s="21">
        <f t="shared" si="51"/>
        <v>1</v>
      </c>
      <c r="D309" s="2806"/>
      <c r="E309" s="21">
        <f t="shared" si="52"/>
        <v>1</v>
      </c>
      <c r="F309" s="667"/>
      <c r="G309" s="21">
        <f t="shared" si="53"/>
        <v>1</v>
      </c>
      <c r="H309" s="667"/>
      <c r="I309" s="21">
        <f t="shared" si="54"/>
        <v>1</v>
      </c>
      <c r="J309" s="667"/>
      <c r="K309" s="21">
        <f t="shared" si="55"/>
        <v>1</v>
      </c>
      <c r="L309" s="667"/>
      <c r="M309" s="21">
        <f t="shared" si="56"/>
        <v>1</v>
      </c>
      <c r="N309" s="667"/>
      <c r="O309" s="21">
        <f t="shared" si="57"/>
        <v>1</v>
      </c>
      <c r="P309" s="667"/>
      <c r="Q309" s="21">
        <f t="shared" si="58"/>
        <v>1</v>
      </c>
      <c r="R309" s="663">
        <f t="shared" si="59"/>
        <v>0</v>
      </c>
      <c r="S309" s="316">
        <f t="shared" si="50"/>
        <v>0</v>
      </c>
    </row>
    <row r="310" spans="1:19">
      <c r="A310" s="3520"/>
      <c r="B310" s="54"/>
      <c r="C310" s="21">
        <f t="shared" si="51"/>
        <v>1</v>
      </c>
      <c r="D310" s="2806"/>
      <c r="E310" s="21">
        <f t="shared" si="52"/>
        <v>1</v>
      </c>
      <c r="F310" s="667"/>
      <c r="G310" s="21">
        <f t="shared" si="53"/>
        <v>1</v>
      </c>
      <c r="H310" s="667"/>
      <c r="I310" s="21">
        <f t="shared" si="54"/>
        <v>1</v>
      </c>
      <c r="J310" s="667"/>
      <c r="K310" s="21">
        <f t="shared" si="55"/>
        <v>1</v>
      </c>
      <c r="L310" s="667"/>
      <c r="M310" s="21">
        <f t="shared" si="56"/>
        <v>1</v>
      </c>
      <c r="N310" s="667"/>
      <c r="O310" s="21">
        <f t="shared" si="57"/>
        <v>1</v>
      </c>
      <c r="P310" s="667"/>
      <c r="Q310" s="21">
        <f t="shared" si="58"/>
        <v>1</v>
      </c>
      <c r="R310" s="663">
        <f t="shared" si="59"/>
        <v>0</v>
      </c>
      <c r="S310" s="316">
        <f t="shared" si="50"/>
        <v>0</v>
      </c>
    </row>
    <row r="311" spans="1:19">
      <c r="A311" s="3520"/>
      <c r="B311" s="54"/>
      <c r="C311" s="21">
        <f t="shared" si="51"/>
        <v>1</v>
      </c>
      <c r="D311" s="2806"/>
      <c r="E311" s="21">
        <f t="shared" si="52"/>
        <v>1</v>
      </c>
      <c r="F311" s="667"/>
      <c r="G311" s="21">
        <f t="shared" si="53"/>
        <v>1</v>
      </c>
      <c r="H311" s="667"/>
      <c r="I311" s="21">
        <f t="shared" si="54"/>
        <v>1</v>
      </c>
      <c r="J311" s="667"/>
      <c r="K311" s="21">
        <f t="shared" si="55"/>
        <v>1</v>
      </c>
      <c r="L311" s="667"/>
      <c r="M311" s="21">
        <f t="shared" si="56"/>
        <v>1</v>
      </c>
      <c r="N311" s="667"/>
      <c r="O311" s="21">
        <f t="shared" si="57"/>
        <v>1</v>
      </c>
      <c r="P311" s="667"/>
      <c r="Q311" s="21">
        <f t="shared" si="58"/>
        <v>1</v>
      </c>
      <c r="R311" s="663">
        <f t="shared" si="59"/>
        <v>0</v>
      </c>
      <c r="S311" s="316">
        <f t="shared" si="50"/>
        <v>0</v>
      </c>
    </row>
    <row r="312" spans="1:19">
      <c r="A312" s="3520"/>
      <c r="B312" s="54"/>
      <c r="C312" s="21">
        <f t="shared" si="51"/>
        <v>1</v>
      </c>
      <c r="D312" s="2806"/>
      <c r="E312" s="21">
        <f t="shared" si="52"/>
        <v>1</v>
      </c>
      <c r="F312" s="667"/>
      <c r="G312" s="21">
        <f t="shared" si="53"/>
        <v>1</v>
      </c>
      <c r="H312" s="667"/>
      <c r="I312" s="21">
        <f t="shared" si="54"/>
        <v>1</v>
      </c>
      <c r="J312" s="667"/>
      <c r="K312" s="21">
        <f t="shared" si="55"/>
        <v>1</v>
      </c>
      <c r="L312" s="667"/>
      <c r="M312" s="21">
        <f t="shared" si="56"/>
        <v>1</v>
      </c>
      <c r="N312" s="667"/>
      <c r="O312" s="21">
        <f t="shared" si="57"/>
        <v>1</v>
      </c>
      <c r="P312" s="667"/>
      <c r="Q312" s="21">
        <f t="shared" si="58"/>
        <v>1</v>
      </c>
      <c r="R312" s="663">
        <f t="shared" si="59"/>
        <v>0</v>
      </c>
      <c r="S312" s="316">
        <f t="shared" si="50"/>
        <v>0</v>
      </c>
    </row>
    <row r="313" spans="1:19">
      <c r="A313" s="3520"/>
      <c r="B313" s="54"/>
      <c r="C313" s="21">
        <f t="shared" si="51"/>
        <v>1</v>
      </c>
      <c r="D313" s="2806"/>
      <c r="E313" s="21">
        <f t="shared" si="52"/>
        <v>1</v>
      </c>
      <c r="F313" s="667"/>
      <c r="G313" s="21">
        <f t="shared" si="53"/>
        <v>1</v>
      </c>
      <c r="H313" s="667"/>
      <c r="I313" s="21">
        <f t="shared" si="54"/>
        <v>1</v>
      </c>
      <c r="J313" s="667"/>
      <c r="K313" s="21">
        <f t="shared" si="55"/>
        <v>1</v>
      </c>
      <c r="L313" s="667"/>
      <c r="M313" s="21">
        <f t="shared" si="56"/>
        <v>1</v>
      </c>
      <c r="N313" s="667"/>
      <c r="O313" s="21">
        <f t="shared" si="57"/>
        <v>1</v>
      </c>
      <c r="P313" s="667"/>
      <c r="Q313" s="21">
        <f t="shared" si="58"/>
        <v>1</v>
      </c>
      <c r="R313" s="663">
        <f t="shared" si="59"/>
        <v>0</v>
      </c>
      <c r="S313" s="316">
        <f t="shared" si="50"/>
        <v>0</v>
      </c>
    </row>
    <row r="314" spans="1:19">
      <c r="A314" s="3520"/>
      <c r="B314" s="54"/>
      <c r="C314" s="21">
        <f t="shared" si="51"/>
        <v>1</v>
      </c>
      <c r="D314" s="2806"/>
      <c r="E314" s="21">
        <f t="shared" si="52"/>
        <v>1</v>
      </c>
      <c r="F314" s="667"/>
      <c r="G314" s="21">
        <f t="shared" si="53"/>
        <v>1</v>
      </c>
      <c r="H314" s="667"/>
      <c r="I314" s="21">
        <f t="shared" si="54"/>
        <v>1</v>
      </c>
      <c r="J314" s="667"/>
      <c r="K314" s="21">
        <f t="shared" si="55"/>
        <v>1</v>
      </c>
      <c r="L314" s="667"/>
      <c r="M314" s="21">
        <f t="shared" si="56"/>
        <v>1</v>
      </c>
      <c r="N314" s="667"/>
      <c r="O314" s="21">
        <f t="shared" si="57"/>
        <v>1</v>
      </c>
      <c r="P314" s="667"/>
      <c r="Q314" s="21">
        <f t="shared" si="58"/>
        <v>1</v>
      </c>
      <c r="R314" s="663">
        <f t="shared" si="59"/>
        <v>0</v>
      </c>
      <c r="S314" s="316">
        <f t="shared" si="50"/>
        <v>0</v>
      </c>
    </row>
    <row r="315" spans="1:19">
      <c r="A315" s="3520"/>
      <c r="B315" s="54"/>
      <c r="C315" s="21">
        <f t="shared" si="51"/>
        <v>1</v>
      </c>
      <c r="D315" s="2806"/>
      <c r="E315" s="21">
        <f t="shared" si="52"/>
        <v>1</v>
      </c>
      <c r="F315" s="667"/>
      <c r="G315" s="21">
        <f t="shared" si="53"/>
        <v>1</v>
      </c>
      <c r="H315" s="667"/>
      <c r="I315" s="21">
        <f t="shared" si="54"/>
        <v>1</v>
      </c>
      <c r="J315" s="667"/>
      <c r="K315" s="21">
        <f t="shared" si="55"/>
        <v>1</v>
      </c>
      <c r="L315" s="667"/>
      <c r="M315" s="21">
        <f t="shared" si="56"/>
        <v>1</v>
      </c>
      <c r="N315" s="667"/>
      <c r="O315" s="21">
        <f t="shared" si="57"/>
        <v>1</v>
      </c>
      <c r="P315" s="667"/>
      <c r="Q315" s="21">
        <f t="shared" si="58"/>
        <v>1</v>
      </c>
      <c r="R315" s="663">
        <f t="shared" si="59"/>
        <v>0</v>
      </c>
      <c r="S315" s="316">
        <f t="shared" si="50"/>
        <v>0</v>
      </c>
    </row>
    <row r="316" spans="1:19">
      <c r="A316" s="3520"/>
      <c r="B316" s="54"/>
      <c r="C316" s="21">
        <f t="shared" si="51"/>
        <v>1</v>
      </c>
      <c r="D316" s="2806"/>
      <c r="E316" s="21">
        <f t="shared" si="52"/>
        <v>1</v>
      </c>
      <c r="F316" s="667"/>
      <c r="G316" s="21">
        <f t="shared" si="53"/>
        <v>1</v>
      </c>
      <c r="H316" s="667"/>
      <c r="I316" s="21">
        <f t="shared" si="54"/>
        <v>1</v>
      </c>
      <c r="J316" s="667"/>
      <c r="K316" s="21">
        <f t="shared" si="55"/>
        <v>1</v>
      </c>
      <c r="L316" s="667"/>
      <c r="M316" s="21">
        <f t="shared" si="56"/>
        <v>1</v>
      </c>
      <c r="N316" s="667"/>
      <c r="O316" s="21">
        <f t="shared" si="57"/>
        <v>1</v>
      </c>
      <c r="P316" s="667"/>
      <c r="Q316" s="21">
        <f t="shared" si="58"/>
        <v>1</v>
      </c>
      <c r="R316" s="663">
        <f t="shared" si="59"/>
        <v>0</v>
      </c>
      <c r="S316" s="316">
        <f t="shared" si="50"/>
        <v>0</v>
      </c>
    </row>
    <row r="317" spans="1:19">
      <c r="A317" s="3520"/>
      <c r="B317" s="54"/>
      <c r="C317" s="21">
        <f t="shared" si="51"/>
        <v>1</v>
      </c>
      <c r="D317" s="2806"/>
      <c r="E317" s="21">
        <f t="shared" si="52"/>
        <v>1</v>
      </c>
      <c r="F317" s="667"/>
      <c r="G317" s="21">
        <f t="shared" si="53"/>
        <v>1</v>
      </c>
      <c r="H317" s="667"/>
      <c r="I317" s="21">
        <f t="shared" si="54"/>
        <v>1</v>
      </c>
      <c r="J317" s="667"/>
      <c r="K317" s="21">
        <f t="shared" si="55"/>
        <v>1</v>
      </c>
      <c r="L317" s="667"/>
      <c r="M317" s="21">
        <f t="shared" si="56"/>
        <v>1</v>
      </c>
      <c r="N317" s="667"/>
      <c r="O317" s="21">
        <f t="shared" si="57"/>
        <v>1</v>
      </c>
      <c r="P317" s="667"/>
      <c r="Q317" s="21">
        <f t="shared" si="58"/>
        <v>1</v>
      </c>
      <c r="R317" s="663">
        <f t="shared" si="59"/>
        <v>0</v>
      </c>
      <c r="S317" s="316">
        <f t="shared" si="50"/>
        <v>0</v>
      </c>
    </row>
    <row r="318" spans="1:19">
      <c r="A318" s="3520"/>
      <c r="B318" s="54"/>
      <c r="C318" s="21">
        <f t="shared" si="51"/>
        <v>1</v>
      </c>
      <c r="D318" s="2806"/>
      <c r="E318" s="21">
        <f t="shared" si="52"/>
        <v>1</v>
      </c>
      <c r="F318" s="667"/>
      <c r="G318" s="21">
        <f t="shared" si="53"/>
        <v>1</v>
      </c>
      <c r="H318" s="667"/>
      <c r="I318" s="21">
        <f t="shared" si="54"/>
        <v>1</v>
      </c>
      <c r="J318" s="667"/>
      <c r="K318" s="21">
        <f t="shared" si="55"/>
        <v>1</v>
      </c>
      <c r="L318" s="667"/>
      <c r="M318" s="21">
        <f t="shared" si="56"/>
        <v>1</v>
      </c>
      <c r="N318" s="667"/>
      <c r="O318" s="21">
        <f t="shared" si="57"/>
        <v>1</v>
      </c>
      <c r="P318" s="667"/>
      <c r="Q318" s="21">
        <f t="shared" si="58"/>
        <v>1</v>
      </c>
      <c r="R318" s="663">
        <f t="shared" si="59"/>
        <v>0</v>
      </c>
      <c r="S318" s="316">
        <f t="shared" si="50"/>
        <v>0</v>
      </c>
    </row>
    <row r="319" spans="1:19">
      <c r="A319" s="3520"/>
      <c r="B319" s="54"/>
      <c r="C319" s="21">
        <f t="shared" si="51"/>
        <v>1</v>
      </c>
      <c r="D319" s="2806"/>
      <c r="E319" s="21">
        <f t="shared" si="52"/>
        <v>1</v>
      </c>
      <c r="F319" s="667"/>
      <c r="G319" s="21">
        <f t="shared" si="53"/>
        <v>1</v>
      </c>
      <c r="H319" s="667"/>
      <c r="I319" s="21">
        <f t="shared" si="54"/>
        <v>1</v>
      </c>
      <c r="J319" s="667"/>
      <c r="K319" s="21">
        <f t="shared" si="55"/>
        <v>1</v>
      </c>
      <c r="L319" s="667"/>
      <c r="M319" s="21">
        <f t="shared" si="56"/>
        <v>1</v>
      </c>
      <c r="N319" s="667"/>
      <c r="O319" s="21">
        <f t="shared" si="57"/>
        <v>1</v>
      </c>
      <c r="P319" s="667"/>
      <c r="Q319" s="21">
        <f t="shared" si="58"/>
        <v>1</v>
      </c>
      <c r="R319" s="663">
        <f t="shared" si="59"/>
        <v>0</v>
      </c>
      <c r="S319" s="316">
        <f t="shared" si="50"/>
        <v>0</v>
      </c>
    </row>
    <row r="320" spans="1:19">
      <c r="A320" s="3520"/>
      <c r="B320" s="54"/>
      <c r="C320" s="21">
        <f t="shared" si="51"/>
        <v>1</v>
      </c>
      <c r="D320" s="2806"/>
      <c r="E320" s="21">
        <f t="shared" si="52"/>
        <v>1</v>
      </c>
      <c r="F320" s="667"/>
      <c r="G320" s="21">
        <f t="shared" si="53"/>
        <v>1</v>
      </c>
      <c r="H320" s="667"/>
      <c r="I320" s="21">
        <f t="shared" si="54"/>
        <v>1</v>
      </c>
      <c r="J320" s="667"/>
      <c r="K320" s="21">
        <f t="shared" si="55"/>
        <v>1</v>
      </c>
      <c r="L320" s="667"/>
      <c r="M320" s="21">
        <f t="shared" si="56"/>
        <v>1</v>
      </c>
      <c r="N320" s="667"/>
      <c r="O320" s="21">
        <f t="shared" si="57"/>
        <v>1</v>
      </c>
      <c r="P320" s="667"/>
      <c r="Q320" s="21">
        <f t="shared" si="58"/>
        <v>1</v>
      </c>
      <c r="R320" s="663">
        <f t="shared" si="59"/>
        <v>0</v>
      </c>
      <c r="S320" s="316">
        <f t="shared" si="50"/>
        <v>0</v>
      </c>
    </row>
    <row r="321" spans="1:19">
      <c r="A321" s="3520"/>
      <c r="B321" s="54"/>
      <c r="C321" s="21">
        <f t="shared" si="51"/>
        <v>1</v>
      </c>
      <c r="D321" s="2806"/>
      <c r="E321" s="21">
        <f t="shared" si="52"/>
        <v>1</v>
      </c>
      <c r="F321" s="667"/>
      <c r="G321" s="21">
        <f t="shared" si="53"/>
        <v>1</v>
      </c>
      <c r="H321" s="667"/>
      <c r="I321" s="21">
        <f t="shared" si="54"/>
        <v>1</v>
      </c>
      <c r="J321" s="667"/>
      <c r="K321" s="21">
        <f t="shared" si="55"/>
        <v>1</v>
      </c>
      <c r="L321" s="667"/>
      <c r="M321" s="21">
        <f t="shared" si="56"/>
        <v>1</v>
      </c>
      <c r="N321" s="667"/>
      <c r="O321" s="21">
        <f t="shared" si="57"/>
        <v>1</v>
      </c>
      <c r="P321" s="667"/>
      <c r="Q321" s="21">
        <f t="shared" si="58"/>
        <v>1</v>
      </c>
      <c r="R321" s="663">
        <f t="shared" si="59"/>
        <v>0</v>
      </c>
      <c r="S321" s="316">
        <f t="shared" si="50"/>
        <v>0</v>
      </c>
    </row>
    <row r="322" spans="1:19">
      <c r="A322" s="3520"/>
      <c r="B322" s="54"/>
      <c r="C322" s="21">
        <f t="shared" si="51"/>
        <v>1</v>
      </c>
      <c r="D322" s="2806"/>
      <c r="E322" s="21">
        <f t="shared" si="52"/>
        <v>1</v>
      </c>
      <c r="F322" s="667"/>
      <c r="G322" s="21">
        <f t="shared" si="53"/>
        <v>1</v>
      </c>
      <c r="H322" s="667"/>
      <c r="I322" s="21">
        <f t="shared" si="54"/>
        <v>1</v>
      </c>
      <c r="J322" s="667"/>
      <c r="K322" s="21">
        <f t="shared" si="55"/>
        <v>1</v>
      </c>
      <c r="L322" s="667"/>
      <c r="M322" s="21">
        <f t="shared" si="56"/>
        <v>1</v>
      </c>
      <c r="N322" s="667"/>
      <c r="O322" s="21">
        <f t="shared" si="57"/>
        <v>1</v>
      </c>
      <c r="P322" s="667"/>
      <c r="Q322" s="21">
        <f t="shared" si="58"/>
        <v>1</v>
      </c>
      <c r="R322" s="663">
        <f t="shared" si="59"/>
        <v>0</v>
      </c>
      <c r="S322" s="316">
        <f t="shared" si="50"/>
        <v>0</v>
      </c>
    </row>
    <row r="323" spans="1:19">
      <c r="A323" s="3520"/>
      <c r="B323" s="54"/>
      <c r="C323" s="21">
        <f t="shared" si="51"/>
        <v>1</v>
      </c>
      <c r="D323" s="2806"/>
      <c r="E323" s="21">
        <f t="shared" si="52"/>
        <v>1</v>
      </c>
      <c r="F323" s="667"/>
      <c r="G323" s="21">
        <f t="shared" si="53"/>
        <v>1</v>
      </c>
      <c r="H323" s="667"/>
      <c r="I323" s="21">
        <f t="shared" si="54"/>
        <v>1</v>
      </c>
      <c r="J323" s="667"/>
      <c r="K323" s="21">
        <f t="shared" si="55"/>
        <v>1</v>
      </c>
      <c r="L323" s="667"/>
      <c r="M323" s="21">
        <f t="shared" si="56"/>
        <v>1</v>
      </c>
      <c r="N323" s="667"/>
      <c r="O323" s="21">
        <f t="shared" si="57"/>
        <v>1</v>
      </c>
      <c r="P323" s="667"/>
      <c r="Q323" s="21">
        <f t="shared" si="58"/>
        <v>1</v>
      </c>
      <c r="R323" s="663">
        <f t="shared" si="59"/>
        <v>0</v>
      </c>
      <c r="S323" s="316">
        <f t="shared" si="50"/>
        <v>0</v>
      </c>
    </row>
    <row r="324" spans="1:19">
      <c r="A324" s="3520"/>
      <c r="B324" s="54"/>
      <c r="C324" s="21">
        <f t="shared" si="51"/>
        <v>1</v>
      </c>
      <c r="D324" s="2806"/>
      <c r="E324" s="21">
        <f t="shared" si="52"/>
        <v>1</v>
      </c>
      <c r="F324" s="667"/>
      <c r="G324" s="21">
        <f t="shared" si="53"/>
        <v>1</v>
      </c>
      <c r="H324" s="667"/>
      <c r="I324" s="21">
        <f t="shared" si="54"/>
        <v>1</v>
      </c>
      <c r="J324" s="667"/>
      <c r="K324" s="21">
        <f t="shared" si="55"/>
        <v>1</v>
      </c>
      <c r="L324" s="667"/>
      <c r="M324" s="21">
        <f t="shared" si="56"/>
        <v>1</v>
      </c>
      <c r="N324" s="667"/>
      <c r="O324" s="21">
        <f t="shared" si="57"/>
        <v>1</v>
      </c>
      <c r="P324" s="667"/>
      <c r="Q324" s="21">
        <f t="shared" si="58"/>
        <v>1</v>
      </c>
      <c r="R324" s="663">
        <f t="shared" si="59"/>
        <v>0</v>
      </c>
      <c r="S324" s="316">
        <f t="shared" si="50"/>
        <v>0</v>
      </c>
    </row>
    <row r="325" spans="1:19">
      <c r="A325" s="3520"/>
      <c r="B325" s="54"/>
      <c r="C325" s="21">
        <f t="shared" si="51"/>
        <v>1</v>
      </c>
      <c r="D325" s="2806"/>
      <c r="E325" s="21">
        <f t="shared" si="52"/>
        <v>1</v>
      </c>
      <c r="F325" s="667"/>
      <c r="G325" s="21">
        <f t="shared" si="53"/>
        <v>1</v>
      </c>
      <c r="H325" s="667"/>
      <c r="I325" s="21">
        <f t="shared" si="54"/>
        <v>1</v>
      </c>
      <c r="J325" s="667"/>
      <c r="K325" s="21">
        <f t="shared" si="55"/>
        <v>1</v>
      </c>
      <c r="L325" s="667"/>
      <c r="M325" s="21">
        <f t="shared" si="56"/>
        <v>1</v>
      </c>
      <c r="N325" s="667"/>
      <c r="O325" s="21">
        <f t="shared" si="57"/>
        <v>1</v>
      </c>
      <c r="P325" s="667"/>
      <c r="Q325" s="21">
        <f t="shared" si="58"/>
        <v>1</v>
      </c>
      <c r="R325" s="663">
        <f t="shared" si="59"/>
        <v>0</v>
      </c>
      <c r="S325" s="316">
        <f t="shared" si="50"/>
        <v>0</v>
      </c>
    </row>
    <row r="326" spans="1:19">
      <c r="A326" s="3520"/>
      <c r="B326" s="54"/>
      <c r="C326" s="21">
        <f t="shared" si="51"/>
        <v>1</v>
      </c>
      <c r="D326" s="2806"/>
      <c r="E326" s="21">
        <f t="shared" si="52"/>
        <v>1</v>
      </c>
      <c r="F326" s="667"/>
      <c r="G326" s="21">
        <f t="shared" si="53"/>
        <v>1</v>
      </c>
      <c r="H326" s="667"/>
      <c r="I326" s="21">
        <f t="shared" si="54"/>
        <v>1</v>
      </c>
      <c r="J326" s="667"/>
      <c r="K326" s="21">
        <f t="shared" si="55"/>
        <v>1</v>
      </c>
      <c r="L326" s="667"/>
      <c r="M326" s="21">
        <f t="shared" si="56"/>
        <v>1</v>
      </c>
      <c r="N326" s="667"/>
      <c r="O326" s="21">
        <f t="shared" si="57"/>
        <v>1</v>
      </c>
      <c r="P326" s="667"/>
      <c r="Q326" s="21">
        <f t="shared" si="58"/>
        <v>1</v>
      </c>
      <c r="R326" s="663">
        <f t="shared" si="59"/>
        <v>0</v>
      </c>
      <c r="S326" s="316">
        <f t="shared" si="50"/>
        <v>0</v>
      </c>
    </row>
    <row r="327" spans="1:19">
      <c r="A327" s="3520"/>
      <c r="B327" s="54"/>
      <c r="C327" s="21">
        <f t="shared" si="51"/>
        <v>1</v>
      </c>
      <c r="D327" s="2806"/>
      <c r="E327" s="21">
        <f t="shared" si="52"/>
        <v>1</v>
      </c>
      <c r="F327" s="667"/>
      <c r="G327" s="21">
        <f t="shared" si="53"/>
        <v>1</v>
      </c>
      <c r="H327" s="667"/>
      <c r="I327" s="21">
        <f t="shared" si="54"/>
        <v>1</v>
      </c>
      <c r="J327" s="667"/>
      <c r="K327" s="21">
        <f t="shared" si="55"/>
        <v>1</v>
      </c>
      <c r="L327" s="667"/>
      <c r="M327" s="21">
        <f t="shared" si="56"/>
        <v>1</v>
      </c>
      <c r="N327" s="667"/>
      <c r="O327" s="21">
        <f t="shared" si="57"/>
        <v>1</v>
      </c>
      <c r="P327" s="667"/>
      <c r="Q327" s="21">
        <f t="shared" si="58"/>
        <v>1</v>
      </c>
      <c r="R327" s="663">
        <f t="shared" si="59"/>
        <v>0</v>
      </c>
      <c r="S327" s="316">
        <f t="shared" si="50"/>
        <v>0</v>
      </c>
    </row>
    <row r="328" spans="1:19">
      <c r="A328" s="3520"/>
      <c r="B328" s="54"/>
      <c r="C328" s="21">
        <f t="shared" si="51"/>
        <v>1</v>
      </c>
      <c r="D328" s="2806"/>
      <c r="E328" s="21">
        <f t="shared" si="52"/>
        <v>1</v>
      </c>
      <c r="F328" s="667"/>
      <c r="G328" s="21">
        <f t="shared" si="53"/>
        <v>1</v>
      </c>
      <c r="H328" s="667"/>
      <c r="I328" s="21">
        <f t="shared" si="54"/>
        <v>1</v>
      </c>
      <c r="J328" s="667"/>
      <c r="K328" s="21">
        <f t="shared" si="55"/>
        <v>1</v>
      </c>
      <c r="L328" s="667"/>
      <c r="M328" s="21">
        <f t="shared" si="56"/>
        <v>1</v>
      </c>
      <c r="N328" s="667"/>
      <c r="O328" s="21">
        <f t="shared" si="57"/>
        <v>1</v>
      </c>
      <c r="P328" s="667"/>
      <c r="Q328" s="21">
        <f t="shared" si="58"/>
        <v>1</v>
      </c>
      <c r="R328" s="663">
        <f t="shared" si="59"/>
        <v>0</v>
      </c>
      <c r="S328" s="316">
        <f t="shared" si="50"/>
        <v>0</v>
      </c>
    </row>
    <row r="329" spans="1:19">
      <c r="A329" s="3520"/>
      <c r="B329" s="54"/>
      <c r="C329" s="21">
        <f t="shared" si="51"/>
        <v>1</v>
      </c>
      <c r="D329" s="2806"/>
      <c r="E329" s="21">
        <f t="shared" si="52"/>
        <v>1</v>
      </c>
      <c r="F329" s="667"/>
      <c r="G329" s="21">
        <f t="shared" si="53"/>
        <v>1</v>
      </c>
      <c r="H329" s="667"/>
      <c r="I329" s="21">
        <f t="shared" si="54"/>
        <v>1</v>
      </c>
      <c r="J329" s="667"/>
      <c r="K329" s="21">
        <f t="shared" si="55"/>
        <v>1</v>
      </c>
      <c r="L329" s="667"/>
      <c r="M329" s="21">
        <f t="shared" si="56"/>
        <v>1</v>
      </c>
      <c r="N329" s="667"/>
      <c r="O329" s="21">
        <f t="shared" si="57"/>
        <v>1</v>
      </c>
      <c r="P329" s="667"/>
      <c r="Q329" s="21">
        <f t="shared" si="58"/>
        <v>1</v>
      </c>
      <c r="R329" s="663">
        <f t="shared" si="59"/>
        <v>0</v>
      </c>
      <c r="S329" s="316">
        <f t="shared" si="50"/>
        <v>0</v>
      </c>
    </row>
    <row r="330" spans="1:19">
      <c r="A330" s="3520"/>
      <c r="B330" s="54"/>
      <c r="C330" s="21">
        <f t="shared" si="51"/>
        <v>1</v>
      </c>
      <c r="D330" s="2806"/>
      <c r="E330" s="21">
        <f t="shared" si="52"/>
        <v>1</v>
      </c>
      <c r="F330" s="667"/>
      <c r="G330" s="21">
        <f t="shared" si="53"/>
        <v>1</v>
      </c>
      <c r="H330" s="667"/>
      <c r="I330" s="21">
        <f t="shared" si="54"/>
        <v>1</v>
      </c>
      <c r="J330" s="667"/>
      <c r="K330" s="21">
        <f t="shared" si="55"/>
        <v>1</v>
      </c>
      <c r="L330" s="667"/>
      <c r="M330" s="21">
        <f t="shared" si="56"/>
        <v>1</v>
      </c>
      <c r="N330" s="667"/>
      <c r="O330" s="21">
        <f t="shared" si="57"/>
        <v>1</v>
      </c>
      <c r="P330" s="667"/>
      <c r="Q330" s="21">
        <f t="shared" si="58"/>
        <v>1</v>
      </c>
      <c r="R330" s="663">
        <f t="shared" si="59"/>
        <v>0</v>
      </c>
      <c r="S330" s="316">
        <f t="shared" si="50"/>
        <v>0</v>
      </c>
    </row>
    <row r="331" spans="1:19">
      <c r="A331" s="3520"/>
      <c r="B331" s="54"/>
      <c r="C331" s="21">
        <f t="shared" si="51"/>
        <v>1</v>
      </c>
      <c r="D331" s="2806"/>
      <c r="E331" s="21">
        <f t="shared" si="52"/>
        <v>1</v>
      </c>
      <c r="F331" s="667"/>
      <c r="G331" s="21">
        <f t="shared" si="53"/>
        <v>1</v>
      </c>
      <c r="H331" s="667"/>
      <c r="I331" s="21">
        <f t="shared" si="54"/>
        <v>1</v>
      </c>
      <c r="J331" s="667"/>
      <c r="K331" s="21">
        <f t="shared" si="55"/>
        <v>1</v>
      </c>
      <c r="L331" s="667"/>
      <c r="M331" s="21">
        <f t="shared" si="56"/>
        <v>1</v>
      </c>
      <c r="N331" s="667"/>
      <c r="O331" s="21">
        <f t="shared" si="57"/>
        <v>1</v>
      </c>
      <c r="P331" s="667"/>
      <c r="Q331" s="21">
        <f t="shared" si="58"/>
        <v>1</v>
      </c>
      <c r="R331" s="663">
        <f t="shared" si="59"/>
        <v>0</v>
      </c>
      <c r="S331" s="316">
        <f t="shared" si="50"/>
        <v>0</v>
      </c>
    </row>
    <row r="332" spans="1:19">
      <c r="A332" s="3520"/>
      <c r="B332" s="54"/>
      <c r="C332" s="21">
        <f t="shared" si="51"/>
        <v>1</v>
      </c>
      <c r="D332" s="2806"/>
      <c r="E332" s="21">
        <f t="shared" si="52"/>
        <v>1</v>
      </c>
      <c r="F332" s="667"/>
      <c r="G332" s="21">
        <f t="shared" si="53"/>
        <v>1</v>
      </c>
      <c r="H332" s="667"/>
      <c r="I332" s="21">
        <f t="shared" si="54"/>
        <v>1</v>
      </c>
      <c r="J332" s="667"/>
      <c r="K332" s="21">
        <f t="shared" si="55"/>
        <v>1</v>
      </c>
      <c r="L332" s="667"/>
      <c r="M332" s="21">
        <f t="shared" si="56"/>
        <v>1</v>
      </c>
      <c r="N332" s="667"/>
      <c r="O332" s="21">
        <f t="shared" si="57"/>
        <v>1</v>
      </c>
      <c r="P332" s="667"/>
      <c r="Q332" s="21">
        <f t="shared" si="58"/>
        <v>1</v>
      </c>
      <c r="R332" s="663">
        <f t="shared" si="59"/>
        <v>0</v>
      </c>
      <c r="S332" s="316">
        <f t="shared" si="50"/>
        <v>0</v>
      </c>
    </row>
    <row r="333" spans="1:19">
      <c r="A333" s="3520"/>
      <c r="B333" s="54"/>
      <c r="C333" s="21">
        <f t="shared" si="51"/>
        <v>1</v>
      </c>
      <c r="D333" s="2806"/>
      <c r="E333" s="21">
        <f t="shared" si="52"/>
        <v>1</v>
      </c>
      <c r="F333" s="667"/>
      <c r="G333" s="21">
        <f t="shared" si="53"/>
        <v>1</v>
      </c>
      <c r="H333" s="667"/>
      <c r="I333" s="21">
        <f t="shared" si="54"/>
        <v>1</v>
      </c>
      <c r="J333" s="667"/>
      <c r="K333" s="21">
        <f t="shared" si="55"/>
        <v>1</v>
      </c>
      <c r="L333" s="667"/>
      <c r="M333" s="21">
        <f t="shared" si="56"/>
        <v>1</v>
      </c>
      <c r="N333" s="667"/>
      <c r="O333" s="21">
        <f t="shared" si="57"/>
        <v>1</v>
      </c>
      <c r="P333" s="667"/>
      <c r="Q333" s="21">
        <f t="shared" si="58"/>
        <v>1</v>
      </c>
      <c r="R333" s="663">
        <f t="shared" si="59"/>
        <v>0</v>
      </c>
      <c r="S333" s="316">
        <f t="shared" si="50"/>
        <v>0</v>
      </c>
    </row>
    <row r="334" spans="1:19">
      <c r="A334" s="3520"/>
      <c r="B334" s="54"/>
      <c r="C334" s="21">
        <f t="shared" si="51"/>
        <v>1</v>
      </c>
      <c r="D334" s="2806"/>
      <c r="E334" s="21">
        <f t="shared" si="52"/>
        <v>1</v>
      </c>
      <c r="F334" s="667"/>
      <c r="G334" s="21">
        <f t="shared" si="53"/>
        <v>1</v>
      </c>
      <c r="H334" s="667"/>
      <c r="I334" s="21">
        <f t="shared" si="54"/>
        <v>1</v>
      </c>
      <c r="J334" s="667"/>
      <c r="K334" s="21">
        <f t="shared" si="55"/>
        <v>1</v>
      </c>
      <c r="L334" s="667"/>
      <c r="M334" s="21">
        <f t="shared" si="56"/>
        <v>1</v>
      </c>
      <c r="N334" s="667"/>
      <c r="O334" s="21">
        <f t="shared" si="57"/>
        <v>1</v>
      </c>
      <c r="P334" s="667"/>
      <c r="Q334" s="21">
        <f t="shared" si="58"/>
        <v>1</v>
      </c>
      <c r="R334" s="663">
        <f t="shared" si="59"/>
        <v>0</v>
      </c>
      <c r="S334" s="316">
        <f t="shared" si="50"/>
        <v>0</v>
      </c>
    </row>
    <row r="335" spans="1:19">
      <c r="A335" s="3520"/>
      <c r="B335" s="54"/>
      <c r="C335" s="21">
        <f t="shared" si="51"/>
        <v>1</v>
      </c>
      <c r="D335" s="2806"/>
      <c r="E335" s="21">
        <f t="shared" si="52"/>
        <v>1</v>
      </c>
      <c r="F335" s="667"/>
      <c r="G335" s="21">
        <f t="shared" si="53"/>
        <v>1</v>
      </c>
      <c r="H335" s="667"/>
      <c r="I335" s="21">
        <f t="shared" si="54"/>
        <v>1</v>
      </c>
      <c r="J335" s="667"/>
      <c r="K335" s="21">
        <f t="shared" si="55"/>
        <v>1</v>
      </c>
      <c r="L335" s="667"/>
      <c r="M335" s="21">
        <f t="shared" si="56"/>
        <v>1</v>
      </c>
      <c r="N335" s="667"/>
      <c r="O335" s="21">
        <f t="shared" si="57"/>
        <v>1</v>
      </c>
      <c r="P335" s="667"/>
      <c r="Q335" s="21">
        <f t="shared" si="58"/>
        <v>1</v>
      </c>
      <c r="R335" s="663">
        <f t="shared" si="59"/>
        <v>0</v>
      </c>
      <c r="S335" s="316">
        <f t="shared" si="50"/>
        <v>0</v>
      </c>
    </row>
    <row r="336" spans="1:19">
      <c r="A336" s="3520"/>
      <c r="B336" s="54"/>
      <c r="C336" s="21">
        <f t="shared" si="51"/>
        <v>1</v>
      </c>
      <c r="D336" s="2806"/>
      <c r="E336" s="21">
        <f t="shared" si="52"/>
        <v>1</v>
      </c>
      <c r="F336" s="667"/>
      <c r="G336" s="21">
        <f t="shared" si="53"/>
        <v>1</v>
      </c>
      <c r="H336" s="667"/>
      <c r="I336" s="21">
        <f t="shared" si="54"/>
        <v>1</v>
      </c>
      <c r="J336" s="667"/>
      <c r="K336" s="21">
        <f t="shared" si="55"/>
        <v>1</v>
      </c>
      <c r="L336" s="667"/>
      <c r="M336" s="21">
        <f t="shared" si="56"/>
        <v>1</v>
      </c>
      <c r="N336" s="667"/>
      <c r="O336" s="21">
        <f t="shared" si="57"/>
        <v>1</v>
      </c>
      <c r="P336" s="667"/>
      <c r="Q336" s="21">
        <f t="shared" si="58"/>
        <v>1</v>
      </c>
      <c r="R336" s="663">
        <f t="shared" si="59"/>
        <v>0</v>
      </c>
      <c r="S336" s="316">
        <f t="shared" si="50"/>
        <v>0</v>
      </c>
    </row>
    <row r="337" spans="1:19">
      <c r="A337" s="3520"/>
      <c r="B337" s="54"/>
      <c r="C337" s="21">
        <f t="shared" si="51"/>
        <v>1</v>
      </c>
      <c r="D337" s="2806"/>
      <c r="E337" s="21">
        <f t="shared" si="52"/>
        <v>1</v>
      </c>
      <c r="F337" s="667"/>
      <c r="G337" s="21">
        <f t="shared" si="53"/>
        <v>1</v>
      </c>
      <c r="H337" s="667"/>
      <c r="I337" s="21">
        <f t="shared" si="54"/>
        <v>1</v>
      </c>
      <c r="J337" s="667"/>
      <c r="K337" s="21">
        <f t="shared" si="55"/>
        <v>1</v>
      </c>
      <c r="L337" s="667"/>
      <c r="M337" s="21">
        <f t="shared" si="56"/>
        <v>1</v>
      </c>
      <c r="N337" s="667"/>
      <c r="O337" s="21">
        <f t="shared" si="57"/>
        <v>1</v>
      </c>
      <c r="P337" s="667"/>
      <c r="Q337" s="21">
        <f t="shared" si="58"/>
        <v>1</v>
      </c>
      <c r="R337" s="663">
        <f t="shared" si="59"/>
        <v>0</v>
      </c>
      <c r="S337" s="316">
        <f t="shared" si="50"/>
        <v>0</v>
      </c>
    </row>
    <row r="338" spans="1:19">
      <c r="A338" s="3520"/>
      <c r="B338" s="54"/>
      <c r="C338" s="21">
        <f t="shared" si="51"/>
        <v>1</v>
      </c>
      <c r="D338" s="2806"/>
      <c r="E338" s="21">
        <f t="shared" si="52"/>
        <v>1</v>
      </c>
      <c r="F338" s="667"/>
      <c r="G338" s="21">
        <f t="shared" si="53"/>
        <v>1</v>
      </c>
      <c r="H338" s="667"/>
      <c r="I338" s="21">
        <f t="shared" si="54"/>
        <v>1</v>
      </c>
      <c r="J338" s="667"/>
      <c r="K338" s="21">
        <f t="shared" si="55"/>
        <v>1</v>
      </c>
      <c r="L338" s="667"/>
      <c r="M338" s="21">
        <f t="shared" si="56"/>
        <v>1</v>
      </c>
      <c r="N338" s="667"/>
      <c r="O338" s="21">
        <f t="shared" si="57"/>
        <v>1</v>
      </c>
      <c r="P338" s="667"/>
      <c r="Q338" s="21">
        <f t="shared" si="58"/>
        <v>1</v>
      </c>
      <c r="R338" s="663">
        <f t="shared" si="59"/>
        <v>0</v>
      </c>
      <c r="S338" s="316">
        <f t="shared" si="50"/>
        <v>0</v>
      </c>
    </row>
    <row r="339" spans="1:19">
      <c r="A339" s="3520"/>
      <c r="B339" s="54"/>
      <c r="C339" s="21">
        <f t="shared" si="51"/>
        <v>1</v>
      </c>
      <c r="D339" s="2806"/>
      <c r="E339" s="21">
        <f t="shared" si="52"/>
        <v>1</v>
      </c>
      <c r="F339" s="667"/>
      <c r="G339" s="21">
        <f t="shared" si="53"/>
        <v>1</v>
      </c>
      <c r="H339" s="667"/>
      <c r="I339" s="21">
        <f t="shared" si="54"/>
        <v>1</v>
      </c>
      <c r="J339" s="667"/>
      <c r="K339" s="21">
        <f t="shared" si="55"/>
        <v>1</v>
      </c>
      <c r="L339" s="667"/>
      <c r="M339" s="21">
        <f t="shared" si="56"/>
        <v>1</v>
      </c>
      <c r="N339" s="667"/>
      <c r="O339" s="21">
        <f t="shared" si="57"/>
        <v>1</v>
      </c>
      <c r="P339" s="667"/>
      <c r="Q339" s="21">
        <f t="shared" si="58"/>
        <v>1</v>
      </c>
      <c r="R339" s="663">
        <f t="shared" si="59"/>
        <v>0</v>
      </c>
      <c r="S339" s="316">
        <f t="shared" si="50"/>
        <v>0</v>
      </c>
    </row>
    <row r="340" spans="1:19">
      <c r="A340" s="3520"/>
      <c r="B340" s="54"/>
      <c r="C340" s="21">
        <f t="shared" si="51"/>
        <v>1</v>
      </c>
      <c r="D340" s="2806"/>
      <c r="E340" s="21">
        <f t="shared" si="52"/>
        <v>1</v>
      </c>
      <c r="F340" s="667"/>
      <c r="G340" s="21">
        <f t="shared" si="53"/>
        <v>1</v>
      </c>
      <c r="H340" s="667"/>
      <c r="I340" s="21">
        <f t="shared" si="54"/>
        <v>1</v>
      </c>
      <c r="J340" s="667"/>
      <c r="K340" s="21">
        <f t="shared" si="55"/>
        <v>1</v>
      </c>
      <c r="L340" s="667"/>
      <c r="M340" s="21">
        <f t="shared" si="56"/>
        <v>1</v>
      </c>
      <c r="N340" s="667"/>
      <c r="O340" s="21">
        <f t="shared" si="57"/>
        <v>1</v>
      </c>
      <c r="P340" s="667"/>
      <c r="Q340" s="21">
        <f t="shared" si="58"/>
        <v>1</v>
      </c>
      <c r="R340" s="663">
        <f t="shared" si="59"/>
        <v>0</v>
      </c>
      <c r="S340" s="316">
        <f t="shared" si="50"/>
        <v>0</v>
      </c>
    </row>
    <row r="341" spans="1:19">
      <c r="A341" s="3520"/>
      <c r="B341" s="54"/>
      <c r="C341" s="21">
        <f t="shared" si="51"/>
        <v>1</v>
      </c>
      <c r="D341" s="2806"/>
      <c r="E341" s="21">
        <f t="shared" si="52"/>
        <v>1</v>
      </c>
      <c r="F341" s="667"/>
      <c r="G341" s="21">
        <f t="shared" si="53"/>
        <v>1</v>
      </c>
      <c r="H341" s="667"/>
      <c r="I341" s="21">
        <f t="shared" si="54"/>
        <v>1</v>
      </c>
      <c r="J341" s="667"/>
      <c r="K341" s="21">
        <f t="shared" si="55"/>
        <v>1</v>
      </c>
      <c r="L341" s="667"/>
      <c r="M341" s="21">
        <f t="shared" si="56"/>
        <v>1</v>
      </c>
      <c r="N341" s="667"/>
      <c r="O341" s="21">
        <f t="shared" si="57"/>
        <v>1</v>
      </c>
      <c r="P341" s="667"/>
      <c r="Q341" s="21">
        <f t="shared" si="58"/>
        <v>1</v>
      </c>
      <c r="R341" s="663">
        <f t="shared" si="59"/>
        <v>0</v>
      </c>
      <c r="S341" s="316">
        <f t="shared" si="50"/>
        <v>0</v>
      </c>
    </row>
    <row r="342" spans="1:19">
      <c r="A342" s="3520"/>
      <c r="B342" s="54"/>
      <c r="C342" s="21">
        <f t="shared" si="51"/>
        <v>1</v>
      </c>
      <c r="D342" s="2806"/>
      <c r="E342" s="21">
        <f t="shared" si="52"/>
        <v>1</v>
      </c>
      <c r="F342" s="667"/>
      <c r="G342" s="21">
        <f t="shared" si="53"/>
        <v>1</v>
      </c>
      <c r="H342" s="667"/>
      <c r="I342" s="21">
        <f t="shared" si="54"/>
        <v>1</v>
      </c>
      <c r="J342" s="667"/>
      <c r="K342" s="21">
        <f t="shared" si="55"/>
        <v>1</v>
      </c>
      <c r="L342" s="667"/>
      <c r="M342" s="21">
        <f t="shared" si="56"/>
        <v>1</v>
      </c>
      <c r="N342" s="667"/>
      <c r="O342" s="21">
        <f t="shared" si="57"/>
        <v>1</v>
      </c>
      <c r="P342" s="667"/>
      <c r="Q342" s="21">
        <f t="shared" si="58"/>
        <v>1</v>
      </c>
      <c r="R342" s="663">
        <f t="shared" si="59"/>
        <v>0</v>
      </c>
      <c r="S342" s="316">
        <f t="shared" si="50"/>
        <v>0</v>
      </c>
    </row>
    <row r="343" spans="1:19">
      <c r="A343" s="3520"/>
      <c r="B343" s="54"/>
      <c r="C343" s="21">
        <f t="shared" si="51"/>
        <v>1</v>
      </c>
      <c r="D343" s="2806"/>
      <c r="E343" s="21">
        <f t="shared" si="52"/>
        <v>1</v>
      </c>
      <c r="F343" s="667"/>
      <c r="G343" s="21">
        <f t="shared" si="53"/>
        <v>1</v>
      </c>
      <c r="H343" s="667"/>
      <c r="I343" s="21">
        <f t="shared" si="54"/>
        <v>1</v>
      </c>
      <c r="J343" s="667"/>
      <c r="K343" s="21">
        <f t="shared" si="55"/>
        <v>1</v>
      </c>
      <c r="L343" s="667"/>
      <c r="M343" s="21">
        <f t="shared" si="56"/>
        <v>1</v>
      </c>
      <c r="N343" s="667"/>
      <c r="O343" s="21">
        <f t="shared" si="57"/>
        <v>1</v>
      </c>
      <c r="P343" s="667"/>
      <c r="Q343" s="21">
        <f t="shared" si="58"/>
        <v>1</v>
      </c>
      <c r="R343" s="663">
        <f t="shared" si="59"/>
        <v>0</v>
      </c>
      <c r="S343" s="316">
        <f t="shared" si="50"/>
        <v>0</v>
      </c>
    </row>
    <row r="344" spans="1:19">
      <c r="A344" s="3520"/>
      <c r="B344" s="54"/>
      <c r="C344" s="21">
        <f t="shared" si="51"/>
        <v>1</v>
      </c>
      <c r="D344" s="2806"/>
      <c r="E344" s="21">
        <f t="shared" si="52"/>
        <v>1</v>
      </c>
      <c r="F344" s="667"/>
      <c r="G344" s="21">
        <f t="shared" si="53"/>
        <v>1</v>
      </c>
      <c r="H344" s="667"/>
      <c r="I344" s="21">
        <f t="shared" si="54"/>
        <v>1</v>
      </c>
      <c r="J344" s="667"/>
      <c r="K344" s="21">
        <f t="shared" si="55"/>
        <v>1</v>
      </c>
      <c r="L344" s="667"/>
      <c r="M344" s="21">
        <f t="shared" si="56"/>
        <v>1</v>
      </c>
      <c r="N344" s="667"/>
      <c r="O344" s="21">
        <f t="shared" si="57"/>
        <v>1</v>
      </c>
      <c r="P344" s="667"/>
      <c r="Q344" s="21">
        <f t="shared" si="58"/>
        <v>1</v>
      </c>
      <c r="R344" s="663">
        <f t="shared" si="59"/>
        <v>0</v>
      </c>
      <c r="S344" s="316">
        <f t="shared" ref="S344:S407" si="60">ROUND(R344*B344/10000,0)</f>
        <v>0</v>
      </c>
    </row>
    <row r="345" spans="1:19">
      <c r="A345" s="3520"/>
      <c r="B345" s="54"/>
      <c r="C345" s="21">
        <f t="shared" si="51"/>
        <v>1</v>
      </c>
      <c r="D345" s="2806"/>
      <c r="E345" s="21">
        <f t="shared" si="52"/>
        <v>1</v>
      </c>
      <c r="F345" s="667"/>
      <c r="G345" s="21">
        <f t="shared" si="53"/>
        <v>1</v>
      </c>
      <c r="H345" s="667"/>
      <c r="I345" s="21">
        <f t="shared" si="54"/>
        <v>1</v>
      </c>
      <c r="J345" s="667"/>
      <c r="K345" s="21">
        <f t="shared" si="55"/>
        <v>1</v>
      </c>
      <c r="L345" s="667"/>
      <c r="M345" s="21">
        <f t="shared" si="56"/>
        <v>1</v>
      </c>
      <c r="N345" s="667"/>
      <c r="O345" s="21">
        <f t="shared" si="57"/>
        <v>1</v>
      </c>
      <c r="P345" s="667"/>
      <c r="Q345" s="21">
        <f t="shared" si="58"/>
        <v>1</v>
      </c>
      <c r="R345" s="663">
        <f t="shared" si="59"/>
        <v>0</v>
      </c>
      <c r="S345" s="316">
        <f t="shared" si="60"/>
        <v>0</v>
      </c>
    </row>
    <row r="346" spans="1:19">
      <c r="A346" s="3520"/>
      <c r="B346" s="54"/>
      <c r="C346" s="21">
        <f t="shared" ref="C346:C409" si="61">IF(B346="",1,(LOOKUP(B346,$3:$3,$4:$4)-LOOKUP($B$24,$3:$3,$4:$4)+100)/100)</f>
        <v>1</v>
      </c>
      <c r="D346" s="2806"/>
      <c r="E346" s="21">
        <f t="shared" ref="E346:E409" si="62">(SUMIF($5:$5,D346,$6:$6)-SUMIF($5:$5,$D$24,$6:$6)+100)/100</f>
        <v>1</v>
      </c>
      <c r="F346" s="667"/>
      <c r="G346" s="21">
        <f t="shared" ref="G346:G409" si="63">(SUMIF($7:$7,F346,$8:$8)-SUMIF($7:$7,$F$24,$8:$8)+100)/100</f>
        <v>1</v>
      </c>
      <c r="H346" s="667"/>
      <c r="I346" s="21">
        <f t="shared" ref="I346:I409" si="64">(SUMIF($9:$9,H346,$10:$10)-SUMIF($9:$9,$H$24,$10:$10)+100)/100</f>
        <v>1</v>
      </c>
      <c r="J346" s="667"/>
      <c r="K346" s="21">
        <f t="shared" ref="K346:K409" si="65">(SUMIF($11:$11,J346,$12:$12)-SUMIF($11:$11,$J$24,$12:$12)+100)/100</f>
        <v>1</v>
      </c>
      <c r="L346" s="667"/>
      <c r="M346" s="21">
        <f t="shared" ref="M346:M409" si="66">(SUMIF($13:$13,L346,$14:$14)-SUMIF($13:$13,$L$24,$14:$14)+100)/100</f>
        <v>1</v>
      </c>
      <c r="N346" s="667"/>
      <c r="O346" s="21">
        <f t="shared" ref="O346:O409" si="67">(SUMIF($15:$15,N346,$16:$16)-SUMIF($15:$15,$N$24,$16:$16)+100)/100</f>
        <v>1</v>
      </c>
      <c r="P346" s="667"/>
      <c r="Q346" s="21">
        <f t="shared" ref="Q346:Q409" si="68">(SUMIF($17:$17,P346,$18:$18)-SUMIF($17:$17,$P$24,$18:$18)+100)/100</f>
        <v>1</v>
      </c>
      <c r="R346" s="663">
        <f t="shared" ref="R346:R409" si="69">IF(B346="",0,ROUND($R$24*C346*E346*G346*I346*K346*M346*O346*Q346,0))</f>
        <v>0</v>
      </c>
      <c r="S346" s="316">
        <f t="shared" si="60"/>
        <v>0</v>
      </c>
    </row>
    <row r="347" spans="1:19">
      <c r="A347" s="3520"/>
      <c r="B347" s="54"/>
      <c r="C347" s="21">
        <f t="shared" si="61"/>
        <v>1</v>
      </c>
      <c r="D347" s="2806"/>
      <c r="E347" s="21">
        <f t="shared" si="62"/>
        <v>1</v>
      </c>
      <c r="F347" s="667"/>
      <c r="G347" s="21">
        <f t="shared" si="63"/>
        <v>1</v>
      </c>
      <c r="H347" s="667"/>
      <c r="I347" s="21">
        <f t="shared" si="64"/>
        <v>1</v>
      </c>
      <c r="J347" s="667"/>
      <c r="K347" s="21">
        <f t="shared" si="65"/>
        <v>1</v>
      </c>
      <c r="L347" s="667"/>
      <c r="M347" s="21">
        <f t="shared" si="66"/>
        <v>1</v>
      </c>
      <c r="N347" s="667"/>
      <c r="O347" s="21">
        <f t="shared" si="67"/>
        <v>1</v>
      </c>
      <c r="P347" s="667"/>
      <c r="Q347" s="21">
        <f t="shared" si="68"/>
        <v>1</v>
      </c>
      <c r="R347" s="663">
        <f t="shared" si="69"/>
        <v>0</v>
      </c>
      <c r="S347" s="316">
        <f t="shared" si="60"/>
        <v>0</v>
      </c>
    </row>
    <row r="348" spans="1:19">
      <c r="A348" s="3520"/>
      <c r="B348" s="54"/>
      <c r="C348" s="21">
        <f t="shared" si="61"/>
        <v>1</v>
      </c>
      <c r="D348" s="2806"/>
      <c r="E348" s="21">
        <f t="shared" si="62"/>
        <v>1</v>
      </c>
      <c r="F348" s="667"/>
      <c r="G348" s="21">
        <f t="shared" si="63"/>
        <v>1</v>
      </c>
      <c r="H348" s="667"/>
      <c r="I348" s="21">
        <f t="shared" si="64"/>
        <v>1</v>
      </c>
      <c r="J348" s="667"/>
      <c r="K348" s="21">
        <f t="shared" si="65"/>
        <v>1</v>
      </c>
      <c r="L348" s="667"/>
      <c r="M348" s="21">
        <f t="shared" si="66"/>
        <v>1</v>
      </c>
      <c r="N348" s="667"/>
      <c r="O348" s="21">
        <f t="shared" si="67"/>
        <v>1</v>
      </c>
      <c r="P348" s="667"/>
      <c r="Q348" s="21">
        <f t="shared" si="68"/>
        <v>1</v>
      </c>
      <c r="R348" s="663">
        <f t="shared" si="69"/>
        <v>0</v>
      </c>
      <c r="S348" s="316">
        <f t="shared" si="60"/>
        <v>0</v>
      </c>
    </row>
    <row r="349" spans="1:19">
      <c r="A349" s="3520"/>
      <c r="B349" s="54"/>
      <c r="C349" s="21">
        <f t="shared" si="61"/>
        <v>1</v>
      </c>
      <c r="D349" s="2806"/>
      <c r="E349" s="21">
        <f t="shared" si="62"/>
        <v>1</v>
      </c>
      <c r="F349" s="667"/>
      <c r="G349" s="21">
        <f t="shared" si="63"/>
        <v>1</v>
      </c>
      <c r="H349" s="667"/>
      <c r="I349" s="21">
        <f t="shared" si="64"/>
        <v>1</v>
      </c>
      <c r="J349" s="667"/>
      <c r="K349" s="21">
        <f t="shared" si="65"/>
        <v>1</v>
      </c>
      <c r="L349" s="667"/>
      <c r="M349" s="21">
        <f t="shared" si="66"/>
        <v>1</v>
      </c>
      <c r="N349" s="667"/>
      <c r="O349" s="21">
        <f t="shared" si="67"/>
        <v>1</v>
      </c>
      <c r="P349" s="667"/>
      <c r="Q349" s="21">
        <f t="shared" si="68"/>
        <v>1</v>
      </c>
      <c r="R349" s="663">
        <f t="shared" si="69"/>
        <v>0</v>
      </c>
      <c r="S349" s="316">
        <f t="shared" si="60"/>
        <v>0</v>
      </c>
    </row>
    <row r="350" spans="1:19">
      <c r="A350" s="3520"/>
      <c r="B350" s="54"/>
      <c r="C350" s="21">
        <f t="shared" si="61"/>
        <v>1</v>
      </c>
      <c r="D350" s="2806"/>
      <c r="E350" s="21">
        <f t="shared" si="62"/>
        <v>1</v>
      </c>
      <c r="F350" s="667"/>
      <c r="G350" s="21">
        <f t="shared" si="63"/>
        <v>1</v>
      </c>
      <c r="H350" s="667"/>
      <c r="I350" s="21">
        <f t="shared" si="64"/>
        <v>1</v>
      </c>
      <c r="J350" s="667"/>
      <c r="K350" s="21">
        <f t="shared" si="65"/>
        <v>1</v>
      </c>
      <c r="L350" s="667"/>
      <c r="M350" s="21">
        <f t="shared" si="66"/>
        <v>1</v>
      </c>
      <c r="N350" s="667"/>
      <c r="O350" s="21">
        <f t="shared" si="67"/>
        <v>1</v>
      </c>
      <c r="P350" s="667"/>
      <c r="Q350" s="21">
        <f t="shared" si="68"/>
        <v>1</v>
      </c>
      <c r="R350" s="663">
        <f t="shared" si="69"/>
        <v>0</v>
      </c>
      <c r="S350" s="316">
        <f t="shared" si="60"/>
        <v>0</v>
      </c>
    </row>
    <row r="351" spans="1:19">
      <c r="A351" s="3520"/>
      <c r="B351" s="54"/>
      <c r="C351" s="21">
        <f t="shared" si="61"/>
        <v>1</v>
      </c>
      <c r="D351" s="2806"/>
      <c r="E351" s="21">
        <f t="shared" si="62"/>
        <v>1</v>
      </c>
      <c r="F351" s="667"/>
      <c r="G351" s="21">
        <f t="shared" si="63"/>
        <v>1</v>
      </c>
      <c r="H351" s="667"/>
      <c r="I351" s="21">
        <f t="shared" si="64"/>
        <v>1</v>
      </c>
      <c r="J351" s="667"/>
      <c r="K351" s="21">
        <f t="shared" si="65"/>
        <v>1</v>
      </c>
      <c r="L351" s="667"/>
      <c r="M351" s="21">
        <f t="shared" si="66"/>
        <v>1</v>
      </c>
      <c r="N351" s="667"/>
      <c r="O351" s="21">
        <f t="shared" si="67"/>
        <v>1</v>
      </c>
      <c r="P351" s="667"/>
      <c r="Q351" s="21">
        <f t="shared" si="68"/>
        <v>1</v>
      </c>
      <c r="R351" s="663">
        <f t="shared" si="69"/>
        <v>0</v>
      </c>
      <c r="S351" s="316">
        <f t="shared" si="60"/>
        <v>0</v>
      </c>
    </row>
    <row r="352" spans="1:19">
      <c r="A352" s="3520"/>
      <c r="B352" s="54"/>
      <c r="C352" s="21">
        <f t="shared" si="61"/>
        <v>1</v>
      </c>
      <c r="D352" s="2806"/>
      <c r="E352" s="21">
        <f t="shared" si="62"/>
        <v>1</v>
      </c>
      <c r="F352" s="667"/>
      <c r="G352" s="21">
        <f t="shared" si="63"/>
        <v>1</v>
      </c>
      <c r="H352" s="667"/>
      <c r="I352" s="21">
        <f t="shared" si="64"/>
        <v>1</v>
      </c>
      <c r="J352" s="667"/>
      <c r="K352" s="21">
        <f t="shared" si="65"/>
        <v>1</v>
      </c>
      <c r="L352" s="667"/>
      <c r="M352" s="21">
        <f t="shared" si="66"/>
        <v>1</v>
      </c>
      <c r="N352" s="667"/>
      <c r="O352" s="21">
        <f t="shared" si="67"/>
        <v>1</v>
      </c>
      <c r="P352" s="667"/>
      <c r="Q352" s="21">
        <f t="shared" si="68"/>
        <v>1</v>
      </c>
      <c r="R352" s="663">
        <f t="shared" si="69"/>
        <v>0</v>
      </c>
      <c r="S352" s="316">
        <f t="shared" si="60"/>
        <v>0</v>
      </c>
    </row>
    <row r="353" spans="1:19">
      <c r="A353" s="3520"/>
      <c r="B353" s="54"/>
      <c r="C353" s="21">
        <f t="shared" si="61"/>
        <v>1</v>
      </c>
      <c r="D353" s="2806"/>
      <c r="E353" s="21">
        <f t="shared" si="62"/>
        <v>1</v>
      </c>
      <c r="F353" s="667"/>
      <c r="G353" s="21">
        <f t="shared" si="63"/>
        <v>1</v>
      </c>
      <c r="H353" s="667"/>
      <c r="I353" s="21">
        <f t="shared" si="64"/>
        <v>1</v>
      </c>
      <c r="J353" s="667"/>
      <c r="K353" s="21">
        <f t="shared" si="65"/>
        <v>1</v>
      </c>
      <c r="L353" s="667"/>
      <c r="M353" s="21">
        <f t="shared" si="66"/>
        <v>1</v>
      </c>
      <c r="N353" s="667"/>
      <c r="O353" s="21">
        <f t="shared" si="67"/>
        <v>1</v>
      </c>
      <c r="P353" s="667"/>
      <c r="Q353" s="21">
        <f t="shared" si="68"/>
        <v>1</v>
      </c>
      <c r="R353" s="663">
        <f t="shared" si="69"/>
        <v>0</v>
      </c>
      <c r="S353" s="316">
        <f t="shared" si="60"/>
        <v>0</v>
      </c>
    </row>
    <row r="354" spans="1:19">
      <c r="A354" s="3520"/>
      <c r="B354" s="54"/>
      <c r="C354" s="21">
        <f t="shared" si="61"/>
        <v>1</v>
      </c>
      <c r="D354" s="2806"/>
      <c r="E354" s="21">
        <f t="shared" si="62"/>
        <v>1</v>
      </c>
      <c r="F354" s="667"/>
      <c r="G354" s="21">
        <f t="shared" si="63"/>
        <v>1</v>
      </c>
      <c r="H354" s="667"/>
      <c r="I354" s="21">
        <f t="shared" si="64"/>
        <v>1</v>
      </c>
      <c r="J354" s="667"/>
      <c r="K354" s="21">
        <f t="shared" si="65"/>
        <v>1</v>
      </c>
      <c r="L354" s="667"/>
      <c r="M354" s="21">
        <f t="shared" si="66"/>
        <v>1</v>
      </c>
      <c r="N354" s="667"/>
      <c r="O354" s="21">
        <f t="shared" si="67"/>
        <v>1</v>
      </c>
      <c r="P354" s="667"/>
      <c r="Q354" s="21">
        <f t="shared" si="68"/>
        <v>1</v>
      </c>
      <c r="R354" s="663">
        <f t="shared" si="69"/>
        <v>0</v>
      </c>
      <c r="S354" s="316">
        <f t="shared" si="60"/>
        <v>0</v>
      </c>
    </row>
    <row r="355" spans="1:19">
      <c r="A355" s="3520"/>
      <c r="B355" s="54"/>
      <c r="C355" s="21">
        <f t="shared" si="61"/>
        <v>1</v>
      </c>
      <c r="D355" s="2806"/>
      <c r="E355" s="21">
        <f t="shared" si="62"/>
        <v>1</v>
      </c>
      <c r="F355" s="667"/>
      <c r="G355" s="21">
        <f t="shared" si="63"/>
        <v>1</v>
      </c>
      <c r="H355" s="667"/>
      <c r="I355" s="21">
        <f t="shared" si="64"/>
        <v>1</v>
      </c>
      <c r="J355" s="667"/>
      <c r="K355" s="21">
        <f t="shared" si="65"/>
        <v>1</v>
      </c>
      <c r="L355" s="667"/>
      <c r="M355" s="21">
        <f t="shared" si="66"/>
        <v>1</v>
      </c>
      <c r="N355" s="667"/>
      <c r="O355" s="21">
        <f t="shared" si="67"/>
        <v>1</v>
      </c>
      <c r="P355" s="667"/>
      <c r="Q355" s="21">
        <f t="shared" si="68"/>
        <v>1</v>
      </c>
      <c r="R355" s="663">
        <f t="shared" si="69"/>
        <v>0</v>
      </c>
      <c r="S355" s="316">
        <f t="shared" si="60"/>
        <v>0</v>
      </c>
    </row>
    <row r="356" spans="1:19">
      <c r="A356" s="3520"/>
      <c r="B356" s="54"/>
      <c r="C356" s="21">
        <f t="shared" si="61"/>
        <v>1</v>
      </c>
      <c r="D356" s="2806"/>
      <c r="E356" s="21">
        <f t="shared" si="62"/>
        <v>1</v>
      </c>
      <c r="F356" s="667"/>
      <c r="G356" s="21">
        <f t="shared" si="63"/>
        <v>1</v>
      </c>
      <c r="H356" s="667"/>
      <c r="I356" s="21">
        <f t="shared" si="64"/>
        <v>1</v>
      </c>
      <c r="J356" s="667"/>
      <c r="K356" s="21">
        <f t="shared" si="65"/>
        <v>1</v>
      </c>
      <c r="L356" s="667"/>
      <c r="M356" s="21">
        <f t="shared" si="66"/>
        <v>1</v>
      </c>
      <c r="N356" s="667"/>
      <c r="O356" s="21">
        <f t="shared" si="67"/>
        <v>1</v>
      </c>
      <c r="P356" s="667"/>
      <c r="Q356" s="21">
        <f t="shared" si="68"/>
        <v>1</v>
      </c>
      <c r="R356" s="663">
        <f t="shared" si="69"/>
        <v>0</v>
      </c>
      <c r="S356" s="316">
        <f t="shared" si="60"/>
        <v>0</v>
      </c>
    </row>
    <row r="357" spans="1:19">
      <c r="A357" s="3520"/>
      <c r="B357" s="54"/>
      <c r="C357" s="21">
        <f t="shared" si="61"/>
        <v>1</v>
      </c>
      <c r="D357" s="2806"/>
      <c r="E357" s="21">
        <f t="shared" si="62"/>
        <v>1</v>
      </c>
      <c r="F357" s="667"/>
      <c r="G357" s="21">
        <f t="shared" si="63"/>
        <v>1</v>
      </c>
      <c r="H357" s="667"/>
      <c r="I357" s="21">
        <f t="shared" si="64"/>
        <v>1</v>
      </c>
      <c r="J357" s="667"/>
      <c r="K357" s="21">
        <f t="shared" si="65"/>
        <v>1</v>
      </c>
      <c r="L357" s="667"/>
      <c r="M357" s="21">
        <f t="shared" si="66"/>
        <v>1</v>
      </c>
      <c r="N357" s="667"/>
      <c r="O357" s="21">
        <f t="shared" si="67"/>
        <v>1</v>
      </c>
      <c r="P357" s="667"/>
      <c r="Q357" s="21">
        <f t="shared" si="68"/>
        <v>1</v>
      </c>
      <c r="R357" s="663">
        <f t="shared" si="69"/>
        <v>0</v>
      </c>
      <c r="S357" s="316">
        <f t="shared" si="60"/>
        <v>0</v>
      </c>
    </row>
    <row r="358" spans="1:19">
      <c r="A358" s="3520"/>
      <c r="B358" s="54"/>
      <c r="C358" s="21">
        <f t="shared" si="61"/>
        <v>1</v>
      </c>
      <c r="D358" s="2806"/>
      <c r="E358" s="21">
        <f t="shared" si="62"/>
        <v>1</v>
      </c>
      <c r="F358" s="667"/>
      <c r="G358" s="21">
        <f t="shared" si="63"/>
        <v>1</v>
      </c>
      <c r="H358" s="667"/>
      <c r="I358" s="21">
        <f t="shared" si="64"/>
        <v>1</v>
      </c>
      <c r="J358" s="667"/>
      <c r="K358" s="21">
        <f t="shared" si="65"/>
        <v>1</v>
      </c>
      <c r="L358" s="667"/>
      <c r="M358" s="21">
        <f t="shared" si="66"/>
        <v>1</v>
      </c>
      <c r="N358" s="667"/>
      <c r="O358" s="21">
        <f t="shared" si="67"/>
        <v>1</v>
      </c>
      <c r="P358" s="667"/>
      <c r="Q358" s="21">
        <f t="shared" si="68"/>
        <v>1</v>
      </c>
      <c r="R358" s="663">
        <f t="shared" si="69"/>
        <v>0</v>
      </c>
      <c r="S358" s="316">
        <f t="shared" si="60"/>
        <v>0</v>
      </c>
    </row>
    <row r="359" spans="1:19">
      <c r="A359" s="3520"/>
      <c r="B359" s="54"/>
      <c r="C359" s="21">
        <f t="shared" si="61"/>
        <v>1</v>
      </c>
      <c r="D359" s="2806"/>
      <c r="E359" s="21">
        <f t="shared" si="62"/>
        <v>1</v>
      </c>
      <c r="F359" s="667"/>
      <c r="G359" s="21">
        <f t="shared" si="63"/>
        <v>1</v>
      </c>
      <c r="H359" s="667"/>
      <c r="I359" s="21">
        <f t="shared" si="64"/>
        <v>1</v>
      </c>
      <c r="J359" s="667"/>
      <c r="K359" s="21">
        <f t="shared" si="65"/>
        <v>1</v>
      </c>
      <c r="L359" s="667"/>
      <c r="M359" s="21">
        <f t="shared" si="66"/>
        <v>1</v>
      </c>
      <c r="N359" s="667"/>
      <c r="O359" s="21">
        <f t="shared" si="67"/>
        <v>1</v>
      </c>
      <c r="P359" s="667"/>
      <c r="Q359" s="21">
        <f t="shared" si="68"/>
        <v>1</v>
      </c>
      <c r="R359" s="663">
        <f t="shared" si="69"/>
        <v>0</v>
      </c>
      <c r="S359" s="316">
        <f t="shared" si="60"/>
        <v>0</v>
      </c>
    </row>
    <row r="360" spans="1:19">
      <c r="A360" s="3520"/>
      <c r="B360" s="54"/>
      <c r="C360" s="21">
        <f t="shared" si="61"/>
        <v>1</v>
      </c>
      <c r="D360" s="2806"/>
      <c r="E360" s="21">
        <f t="shared" si="62"/>
        <v>1</v>
      </c>
      <c r="F360" s="667"/>
      <c r="G360" s="21">
        <f t="shared" si="63"/>
        <v>1</v>
      </c>
      <c r="H360" s="667"/>
      <c r="I360" s="21">
        <f t="shared" si="64"/>
        <v>1</v>
      </c>
      <c r="J360" s="667"/>
      <c r="K360" s="21">
        <f t="shared" si="65"/>
        <v>1</v>
      </c>
      <c r="L360" s="667"/>
      <c r="M360" s="21">
        <f t="shared" si="66"/>
        <v>1</v>
      </c>
      <c r="N360" s="667"/>
      <c r="O360" s="21">
        <f t="shared" si="67"/>
        <v>1</v>
      </c>
      <c r="P360" s="667"/>
      <c r="Q360" s="21">
        <f t="shared" si="68"/>
        <v>1</v>
      </c>
      <c r="R360" s="663">
        <f t="shared" si="69"/>
        <v>0</v>
      </c>
      <c r="S360" s="316">
        <f t="shared" si="60"/>
        <v>0</v>
      </c>
    </row>
    <row r="361" spans="1:19">
      <c r="A361" s="3520"/>
      <c r="B361" s="54"/>
      <c r="C361" s="21">
        <f t="shared" si="61"/>
        <v>1</v>
      </c>
      <c r="D361" s="2806"/>
      <c r="E361" s="21">
        <f t="shared" si="62"/>
        <v>1</v>
      </c>
      <c r="F361" s="667"/>
      <c r="G361" s="21">
        <f t="shared" si="63"/>
        <v>1</v>
      </c>
      <c r="H361" s="667"/>
      <c r="I361" s="21">
        <f t="shared" si="64"/>
        <v>1</v>
      </c>
      <c r="J361" s="667"/>
      <c r="K361" s="21">
        <f t="shared" si="65"/>
        <v>1</v>
      </c>
      <c r="L361" s="667"/>
      <c r="M361" s="21">
        <f t="shared" si="66"/>
        <v>1</v>
      </c>
      <c r="N361" s="667"/>
      <c r="O361" s="21">
        <f t="shared" si="67"/>
        <v>1</v>
      </c>
      <c r="P361" s="667"/>
      <c r="Q361" s="21">
        <f t="shared" si="68"/>
        <v>1</v>
      </c>
      <c r="R361" s="663">
        <f t="shared" si="69"/>
        <v>0</v>
      </c>
      <c r="S361" s="316">
        <f t="shared" si="60"/>
        <v>0</v>
      </c>
    </row>
    <row r="362" spans="1:19">
      <c r="A362" s="3520"/>
      <c r="B362" s="54"/>
      <c r="C362" s="21">
        <f t="shared" si="61"/>
        <v>1</v>
      </c>
      <c r="D362" s="2806"/>
      <c r="E362" s="21">
        <f t="shared" si="62"/>
        <v>1</v>
      </c>
      <c r="F362" s="667"/>
      <c r="G362" s="21">
        <f t="shared" si="63"/>
        <v>1</v>
      </c>
      <c r="H362" s="667"/>
      <c r="I362" s="21">
        <f t="shared" si="64"/>
        <v>1</v>
      </c>
      <c r="J362" s="667"/>
      <c r="K362" s="21">
        <f t="shared" si="65"/>
        <v>1</v>
      </c>
      <c r="L362" s="667"/>
      <c r="M362" s="21">
        <f t="shared" si="66"/>
        <v>1</v>
      </c>
      <c r="N362" s="667"/>
      <c r="O362" s="21">
        <f t="shared" si="67"/>
        <v>1</v>
      </c>
      <c r="P362" s="667"/>
      <c r="Q362" s="21">
        <f t="shared" si="68"/>
        <v>1</v>
      </c>
      <c r="R362" s="663">
        <f t="shared" si="69"/>
        <v>0</v>
      </c>
      <c r="S362" s="316">
        <f t="shared" si="60"/>
        <v>0</v>
      </c>
    </row>
    <row r="363" spans="1:19">
      <c r="A363" s="3520"/>
      <c r="B363" s="54"/>
      <c r="C363" s="21">
        <f t="shared" si="61"/>
        <v>1</v>
      </c>
      <c r="D363" s="2806"/>
      <c r="E363" s="21">
        <f t="shared" si="62"/>
        <v>1</v>
      </c>
      <c r="F363" s="667"/>
      <c r="G363" s="21">
        <f t="shared" si="63"/>
        <v>1</v>
      </c>
      <c r="H363" s="667"/>
      <c r="I363" s="21">
        <f t="shared" si="64"/>
        <v>1</v>
      </c>
      <c r="J363" s="667"/>
      <c r="K363" s="21">
        <f t="shared" si="65"/>
        <v>1</v>
      </c>
      <c r="L363" s="667"/>
      <c r="M363" s="21">
        <f t="shared" si="66"/>
        <v>1</v>
      </c>
      <c r="N363" s="667"/>
      <c r="O363" s="21">
        <f t="shared" si="67"/>
        <v>1</v>
      </c>
      <c r="P363" s="667"/>
      <c r="Q363" s="21">
        <f t="shared" si="68"/>
        <v>1</v>
      </c>
      <c r="R363" s="663">
        <f t="shared" si="69"/>
        <v>0</v>
      </c>
      <c r="S363" s="316">
        <f t="shared" si="60"/>
        <v>0</v>
      </c>
    </row>
    <row r="364" spans="1:19">
      <c r="A364" s="3520"/>
      <c r="B364" s="54"/>
      <c r="C364" s="21">
        <f t="shared" si="61"/>
        <v>1</v>
      </c>
      <c r="D364" s="2806"/>
      <c r="E364" s="21">
        <f t="shared" si="62"/>
        <v>1</v>
      </c>
      <c r="F364" s="667"/>
      <c r="G364" s="21">
        <f t="shared" si="63"/>
        <v>1</v>
      </c>
      <c r="H364" s="667"/>
      <c r="I364" s="21">
        <f t="shared" si="64"/>
        <v>1</v>
      </c>
      <c r="J364" s="667"/>
      <c r="K364" s="21">
        <f t="shared" si="65"/>
        <v>1</v>
      </c>
      <c r="L364" s="667"/>
      <c r="M364" s="21">
        <f t="shared" si="66"/>
        <v>1</v>
      </c>
      <c r="N364" s="667"/>
      <c r="O364" s="21">
        <f t="shared" si="67"/>
        <v>1</v>
      </c>
      <c r="P364" s="667"/>
      <c r="Q364" s="21">
        <f t="shared" si="68"/>
        <v>1</v>
      </c>
      <c r="R364" s="663">
        <f t="shared" si="69"/>
        <v>0</v>
      </c>
      <c r="S364" s="316">
        <f t="shared" si="60"/>
        <v>0</v>
      </c>
    </row>
    <row r="365" spans="1:19">
      <c r="A365" s="3520"/>
      <c r="B365" s="54"/>
      <c r="C365" s="21">
        <f t="shared" si="61"/>
        <v>1</v>
      </c>
      <c r="D365" s="2806"/>
      <c r="E365" s="21">
        <f t="shared" si="62"/>
        <v>1</v>
      </c>
      <c r="F365" s="667"/>
      <c r="G365" s="21">
        <f t="shared" si="63"/>
        <v>1</v>
      </c>
      <c r="H365" s="667"/>
      <c r="I365" s="21">
        <f t="shared" si="64"/>
        <v>1</v>
      </c>
      <c r="J365" s="667"/>
      <c r="K365" s="21">
        <f t="shared" si="65"/>
        <v>1</v>
      </c>
      <c r="L365" s="667"/>
      <c r="M365" s="21">
        <f t="shared" si="66"/>
        <v>1</v>
      </c>
      <c r="N365" s="667"/>
      <c r="O365" s="21">
        <f t="shared" si="67"/>
        <v>1</v>
      </c>
      <c r="P365" s="667"/>
      <c r="Q365" s="21">
        <f t="shared" si="68"/>
        <v>1</v>
      </c>
      <c r="R365" s="663">
        <f t="shared" si="69"/>
        <v>0</v>
      </c>
      <c r="S365" s="316">
        <f t="shared" si="60"/>
        <v>0</v>
      </c>
    </row>
    <row r="366" spans="1:19">
      <c r="A366" s="3520"/>
      <c r="B366" s="54"/>
      <c r="C366" s="21">
        <f t="shared" si="61"/>
        <v>1</v>
      </c>
      <c r="D366" s="2806"/>
      <c r="E366" s="21">
        <f t="shared" si="62"/>
        <v>1</v>
      </c>
      <c r="F366" s="667"/>
      <c r="G366" s="21">
        <f t="shared" si="63"/>
        <v>1</v>
      </c>
      <c r="H366" s="667"/>
      <c r="I366" s="21">
        <f t="shared" si="64"/>
        <v>1</v>
      </c>
      <c r="J366" s="667"/>
      <c r="K366" s="21">
        <f t="shared" si="65"/>
        <v>1</v>
      </c>
      <c r="L366" s="667"/>
      <c r="M366" s="21">
        <f t="shared" si="66"/>
        <v>1</v>
      </c>
      <c r="N366" s="667"/>
      <c r="O366" s="21">
        <f t="shared" si="67"/>
        <v>1</v>
      </c>
      <c r="P366" s="667"/>
      <c r="Q366" s="21">
        <f t="shared" si="68"/>
        <v>1</v>
      </c>
      <c r="R366" s="663">
        <f t="shared" si="69"/>
        <v>0</v>
      </c>
      <c r="S366" s="316">
        <f t="shared" si="60"/>
        <v>0</v>
      </c>
    </row>
    <row r="367" spans="1:19">
      <c r="A367" s="3520"/>
      <c r="B367" s="54"/>
      <c r="C367" s="21">
        <f t="shared" si="61"/>
        <v>1</v>
      </c>
      <c r="D367" s="2806"/>
      <c r="E367" s="21">
        <f t="shared" si="62"/>
        <v>1</v>
      </c>
      <c r="F367" s="667"/>
      <c r="G367" s="21">
        <f t="shared" si="63"/>
        <v>1</v>
      </c>
      <c r="H367" s="667"/>
      <c r="I367" s="21">
        <f t="shared" si="64"/>
        <v>1</v>
      </c>
      <c r="J367" s="667"/>
      <c r="K367" s="21">
        <f t="shared" si="65"/>
        <v>1</v>
      </c>
      <c r="L367" s="667"/>
      <c r="M367" s="21">
        <f t="shared" si="66"/>
        <v>1</v>
      </c>
      <c r="N367" s="667"/>
      <c r="O367" s="21">
        <f t="shared" si="67"/>
        <v>1</v>
      </c>
      <c r="P367" s="667"/>
      <c r="Q367" s="21">
        <f t="shared" si="68"/>
        <v>1</v>
      </c>
      <c r="R367" s="663">
        <f t="shared" si="69"/>
        <v>0</v>
      </c>
      <c r="S367" s="316">
        <f t="shared" si="60"/>
        <v>0</v>
      </c>
    </row>
    <row r="368" spans="1:19">
      <c r="A368" s="3520"/>
      <c r="B368" s="54"/>
      <c r="C368" s="21">
        <f t="shared" si="61"/>
        <v>1</v>
      </c>
      <c r="D368" s="2806"/>
      <c r="E368" s="21">
        <f t="shared" si="62"/>
        <v>1</v>
      </c>
      <c r="F368" s="667"/>
      <c r="G368" s="21">
        <f t="shared" si="63"/>
        <v>1</v>
      </c>
      <c r="H368" s="667"/>
      <c r="I368" s="21">
        <f t="shared" si="64"/>
        <v>1</v>
      </c>
      <c r="J368" s="667"/>
      <c r="K368" s="21">
        <f t="shared" si="65"/>
        <v>1</v>
      </c>
      <c r="L368" s="667"/>
      <c r="M368" s="21">
        <f t="shared" si="66"/>
        <v>1</v>
      </c>
      <c r="N368" s="667"/>
      <c r="O368" s="21">
        <f t="shared" si="67"/>
        <v>1</v>
      </c>
      <c r="P368" s="667"/>
      <c r="Q368" s="21">
        <f t="shared" si="68"/>
        <v>1</v>
      </c>
      <c r="R368" s="663">
        <f t="shared" si="69"/>
        <v>0</v>
      </c>
      <c r="S368" s="316">
        <f t="shared" si="60"/>
        <v>0</v>
      </c>
    </row>
    <row r="369" spans="1:19">
      <c r="A369" s="3520"/>
      <c r="B369" s="54"/>
      <c r="C369" s="21">
        <f t="shared" si="61"/>
        <v>1</v>
      </c>
      <c r="D369" s="2806"/>
      <c r="E369" s="21">
        <f t="shared" si="62"/>
        <v>1</v>
      </c>
      <c r="F369" s="667"/>
      <c r="G369" s="21">
        <f t="shared" si="63"/>
        <v>1</v>
      </c>
      <c r="H369" s="667"/>
      <c r="I369" s="21">
        <f t="shared" si="64"/>
        <v>1</v>
      </c>
      <c r="J369" s="667"/>
      <c r="K369" s="21">
        <f t="shared" si="65"/>
        <v>1</v>
      </c>
      <c r="L369" s="667"/>
      <c r="M369" s="21">
        <f t="shared" si="66"/>
        <v>1</v>
      </c>
      <c r="N369" s="667"/>
      <c r="O369" s="21">
        <f t="shared" si="67"/>
        <v>1</v>
      </c>
      <c r="P369" s="667"/>
      <c r="Q369" s="21">
        <f t="shared" si="68"/>
        <v>1</v>
      </c>
      <c r="R369" s="663">
        <f t="shared" si="69"/>
        <v>0</v>
      </c>
      <c r="S369" s="316">
        <f t="shared" si="60"/>
        <v>0</v>
      </c>
    </row>
    <row r="370" spans="1:19">
      <c r="A370" s="3520"/>
      <c r="B370" s="54"/>
      <c r="C370" s="21">
        <f t="shared" si="61"/>
        <v>1</v>
      </c>
      <c r="D370" s="2806"/>
      <c r="E370" s="21">
        <f t="shared" si="62"/>
        <v>1</v>
      </c>
      <c r="F370" s="667"/>
      <c r="G370" s="21">
        <f t="shared" si="63"/>
        <v>1</v>
      </c>
      <c r="H370" s="667"/>
      <c r="I370" s="21">
        <f t="shared" si="64"/>
        <v>1</v>
      </c>
      <c r="J370" s="667"/>
      <c r="K370" s="21">
        <f t="shared" si="65"/>
        <v>1</v>
      </c>
      <c r="L370" s="667"/>
      <c r="M370" s="21">
        <f t="shared" si="66"/>
        <v>1</v>
      </c>
      <c r="N370" s="667"/>
      <c r="O370" s="21">
        <f t="shared" si="67"/>
        <v>1</v>
      </c>
      <c r="P370" s="667"/>
      <c r="Q370" s="21">
        <f t="shared" si="68"/>
        <v>1</v>
      </c>
      <c r="R370" s="663">
        <f t="shared" si="69"/>
        <v>0</v>
      </c>
      <c r="S370" s="316">
        <f t="shared" si="60"/>
        <v>0</v>
      </c>
    </row>
    <row r="371" spans="1:19">
      <c r="A371" s="3520"/>
      <c r="B371" s="54"/>
      <c r="C371" s="21">
        <f t="shared" si="61"/>
        <v>1</v>
      </c>
      <c r="D371" s="2806"/>
      <c r="E371" s="21">
        <f t="shared" si="62"/>
        <v>1</v>
      </c>
      <c r="F371" s="667"/>
      <c r="G371" s="21">
        <f t="shared" si="63"/>
        <v>1</v>
      </c>
      <c r="H371" s="667"/>
      <c r="I371" s="21">
        <f t="shared" si="64"/>
        <v>1</v>
      </c>
      <c r="J371" s="667"/>
      <c r="K371" s="21">
        <f t="shared" si="65"/>
        <v>1</v>
      </c>
      <c r="L371" s="667"/>
      <c r="M371" s="21">
        <f t="shared" si="66"/>
        <v>1</v>
      </c>
      <c r="N371" s="667"/>
      <c r="O371" s="21">
        <f t="shared" si="67"/>
        <v>1</v>
      </c>
      <c r="P371" s="667"/>
      <c r="Q371" s="21">
        <f t="shared" si="68"/>
        <v>1</v>
      </c>
      <c r="R371" s="663">
        <f t="shared" si="69"/>
        <v>0</v>
      </c>
      <c r="S371" s="316">
        <f t="shared" si="60"/>
        <v>0</v>
      </c>
    </row>
    <row r="372" spans="1:19">
      <c r="A372" s="3520"/>
      <c r="B372" s="54"/>
      <c r="C372" s="21">
        <f t="shared" si="61"/>
        <v>1</v>
      </c>
      <c r="D372" s="2806"/>
      <c r="E372" s="21">
        <f t="shared" si="62"/>
        <v>1</v>
      </c>
      <c r="F372" s="667"/>
      <c r="G372" s="21">
        <f t="shared" si="63"/>
        <v>1</v>
      </c>
      <c r="H372" s="667"/>
      <c r="I372" s="21">
        <f t="shared" si="64"/>
        <v>1</v>
      </c>
      <c r="J372" s="667"/>
      <c r="K372" s="21">
        <f t="shared" si="65"/>
        <v>1</v>
      </c>
      <c r="L372" s="667"/>
      <c r="M372" s="21">
        <f t="shared" si="66"/>
        <v>1</v>
      </c>
      <c r="N372" s="667"/>
      <c r="O372" s="21">
        <f t="shared" si="67"/>
        <v>1</v>
      </c>
      <c r="P372" s="667"/>
      <c r="Q372" s="21">
        <f t="shared" si="68"/>
        <v>1</v>
      </c>
      <c r="R372" s="663">
        <f t="shared" si="69"/>
        <v>0</v>
      </c>
      <c r="S372" s="316">
        <f t="shared" si="60"/>
        <v>0</v>
      </c>
    </row>
    <row r="373" spans="1:19">
      <c r="A373" s="3520"/>
      <c r="B373" s="54"/>
      <c r="C373" s="21">
        <f t="shared" si="61"/>
        <v>1</v>
      </c>
      <c r="D373" s="2806"/>
      <c r="E373" s="21">
        <f t="shared" si="62"/>
        <v>1</v>
      </c>
      <c r="F373" s="667"/>
      <c r="G373" s="21">
        <f t="shared" si="63"/>
        <v>1</v>
      </c>
      <c r="H373" s="667"/>
      <c r="I373" s="21">
        <f t="shared" si="64"/>
        <v>1</v>
      </c>
      <c r="J373" s="667"/>
      <c r="K373" s="21">
        <f t="shared" si="65"/>
        <v>1</v>
      </c>
      <c r="L373" s="667"/>
      <c r="M373" s="21">
        <f t="shared" si="66"/>
        <v>1</v>
      </c>
      <c r="N373" s="667"/>
      <c r="O373" s="21">
        <f t="shared" si="67"/>
        <v>1</v>
      </c>
      <c r="P373" s="667"/>
      <c r="Q373" s="21">
        <f t="shared" si="68"/>
        <v>1</v>
      </c>
      <c r="R373" s="663">
        <f t="shared" si="69"/>
        <v>0</v>
      </c>
      <c r="S373" s="316">
        <f t="shared" si="60"/>
        <v>0</v>
      </c>
    </row>
    <row r="374" spans="1:19">
      <c r="A374" s="3520"/>
      <c r="B374" s="54"/>
      <c r="C374" s="21">
        <f t="shared" si="61"/>
        <v>1</v>
      </c>
      <c r="D374" s="2806"/>
      <c r="E374" s="21">
        <f t="shared" si="62"/>
        <v>1</v>
      </c>
      <c r="F374" s="667"/>
      <c r="G374" s="21">
        <f t="shared" si="63"/>
        <v>1</v>
      </c>
      <c r="H374" s="667"/>
      <c r="I374" s="21">
        <f t="shared" si="64"/>
        <v>1</v>
      </c>
      <c r="J374" s="667"/>
      <c r="K374" s="21">
        <f t="shared" si="65"/>
        <v>1</v>
      </c>
      <c r="L374" s="667"/>
      <c r="M374" s="21">
        <f t="shared" si="66"/>
        <v>1</v>
      </c>
      <c r="N374" s="667"/>
      <c r="O374" s="21">
        <f t="shared" si="67"/>
        <v>1</v>
      </c>
      <c r="P374" s="667"/>
      <c r="Q374" s="21">
        <f t="shared" si="68"/>
        <v>1</v>
      </c>
      <c r="R374" s="663">
        <f t="shared" si="69"/>
        <v>0</v>
      </c>
      <c r="S374" s="316">
        <f t="shared" si="60"/>
        <v>0</v>
      </c>
    </row>
    <row r="375" spans="1:19">
      <c r="A375" s="3520"/>
      <c r="B375" s="54"/>
      <c r="C375" s="21">
        <f t="shared" si="61"/>
        <v>1</v>
      </c>
      <c r="D375" s="2806"/>
      <c r="E375" s="21">
        <f t="shared" si="62"/>
        <v>1</v>
      </c>
      <c r="F375" s="667"/>
      <c r="G375" s="21">
        <f t="shared" si="63"/>
        <v>1</v>
      </c>
      <c r="H375" s="667"/>
      <c r="I375" s="21">
        <f t="shared" si="64"/>
        <v>1</v>
      </c>
      <c r="J375" s="667"/>
      <c r="K375" s="21">
        <f t="shared" si="65"/>
        <v>1</v>
      </c>
      <c r="L375" s="667"/>
      <c r="M375" s="21">
        <f t="shared" si="66"/>
        <v>1</v>
      </c>
      <c r="N375" s="667"/>
      <c r="O375" s="21">
        <f t="shared" si="67"/>
        <v>1</v>
      </c>
      <c r="P375" s="667"/>
      <c r="Q375" s="21">
        <f t="shared" si="68"/>
        <v>1</v>
      </c>
      <c r="R375" s="663">
        <f t="shared" si="69"/>
        <v>0</v>
      </c>
      <c r="S375" s="316">
        <f t="shared" si="60"/>
        <v>0</v>
      </c>
    </row>
    <row r="376" spans="1:19">
      <c r="A376" s="3520"/>
      <c r="B376" s="54"/>
      <c r="C376" s="21">
        <f t="shared" si="61"/>
        <v>1</v>
      </c>
      <c r="D376" s="2806"/>
      <c r="E376" s="21">
        <f t="shared" si="62"/>
        <v>1</v>
      </c>
      <c r="F376" s="667"/>
      <c r="G376" s="21">
        <f t="shared" si="63"/>
        <v>1</v>
      </c>
      <c r="H376" s="667"/>
      <c r="I376" s="21">
        <f t="shared" si="64"/>
        <v>1</v>
      </c>
      <c r="J376" s="667"/>
      <c r="K376" s="21">
        <f t="shared" si="65"/>
        <v>1</v>
      </c>
      <c r="L376" s="667"/>
      <c r="M376" s="21">
        <f t="shared" si="66"/>
        <v>1</v>
      </c>
      <c r="N376" s="667"/>
      <c r="O376" s="21">
        <f t="shared" si="67"/>
        <v>1</v>
      </c>
      <c r="P376" s="667"/>
      <c r="Q376" s="21">
        <f t="shared" si="68"/>
        <v>1</v>
      </c>
      <c r="R376" s="663">
        <f t="shared" si="69"/>
        <v>0</v>
      </c>
      <c r="S376" s="316">
        <f t="shared" si="60"/>
        <v>0</v>
      </c>
    </row>
    <row r="377" spans="1:19">
      <c r="A377" s="3520"/>
      <c r="B377" s="54"/>
      <c r="C377" s="21">
        <f t="shared" si="61"/>
        <v>1</v>
      </c>
      <c r="D377" s="2806"/>
      <c r="E377" s="21">
        <f t="shared" si="62"/>
        <v>1</v>
      </c>
      <c r="F377" s="667"/>
      <c r="G377" s="21">
        <f t="shared" si="63"/>
        <v>1</v>
      </c>
      <c r="H377" s="667"/>
      <c r="I377" s="21">
        <f t="shared" si="64"/>
        <v>1</v>
      </c>
      <c r="J377" s="667"/>
      <c r="K377" s="21">
        <f t="shared" si="65"/>
        <v>1</v>
      </c>
      <c r="L377" s="667"/>
      <c r="M377" s="21">
        <f t="shared" si="66"/>
        <v>1</v>
      </c>
      <c r="N377" s="667"/>
      <c r="O377" s="21">
        <f t="shared" si="67"/>
        <v>1</v>
      </c>
      <c r="P377" s="667"/>
      <c r="Q377" s="21">
        <f t="shared" si="68"/>
        <v>1</v>
      </c>
      <c r="R377" s="663">
        <f t="shared" si="69"/>
        <v>0</v>
      </c>
      <c r="S377" s="316">
        <f t="shared" si="60"/>
        <v>0</v>
      </c>
    </row>
    <row r="378" spans="1:19">
      <c r="A378" s="3520"/>
      <c r="B378" s="54"/>
      <c r="C378" s="21">
        <f t="shared" si="61"/>
        <v>1</v>
      </c>
      <c r="D378" s="2806"/>
      <c r="E378" s="21">
        <f t="shared" si="62"/>
        <v>1</v>
      </c>
      <c r="F378" s="667"/>
      <c r="G378" s="21">
        <f t="shared" si="63"/>
        <v>1</v>
      </c>
      <c r="H378" s="667"/>
      <c r="I378" s="21">
        <f t="shared" si="64"/>
        <v>1</v>
      </c>
      <c r="J378" s="667"/>
      <c r="K378" s="21">
        <f t="shared" si="65"/>
        <v>1</v>
      </c>
      <c r="L378" s="667"/>
      <c r="M378" s="21">
        <f t="shared" si="66"/>
        <v>1</v>
      </c>
      <c r="N378" s="667"/>
      <c r="O378" s="21">
        <f t="shared" si="67"/>
        <v>1</v>
      </c>
      <c r="P378" s="667"/>
      <c r="Q378" s="21">
        <f t="shared" si="68"/>
        <v>1</v>
      </c>
      <c r="R378" s="663">
        <f t="shared" si="69"/>
        <v>0</v>
      </c>
      <c r="S378" s="316">
        <f t="shared" si="60"/>
        <v>0</v>
      </c>
    </row>
    <row r="379" spans="1:19">
      <c r="A379" s="3520"/>
      <c r="B379" s="54"/>
      <c r="C379" s="21">
        <f t="shared" si="61"/>
        <v>1</v>
      </c>
      <c r="D379" s="2806"/>
      <c r="E379" s="21">
        <f t="shared" si="62"/>
        <v>1</v>
      </c>
      <c r="F379" s="667"/>
      <c r="G379" s="21">
        <f t="shared" si="63"/>
        <v>1</v>
      </c>
      <c r="H379" s="667"/>
      <c r="I379" s="21">
        <f t="shared" si="64"/>
        <v>1</v>
      </c>
      <c r="J379" s="667"/>
      <c r="K379" s="21">
        <f t="shared" si="65"/>
        <v>1</v>
      </c>
      <c r="L379" s="667"/>
      <c r="M379" s="21">
        <f t="shared" si="66"/>
        <v>1</v>
      </c>
      <c r="N379" s="667"/>
      <c r="O379" s="21">
        <f t="shared" si="67"/>
        <v>1</v>
      </c>
      <c r="P379" s="667"/>
      <c r="Q379" s="21">
        <f t="shared" si="68"/>
        <v>1</v>
      </c>
      <c r="R379" s="663">
        <f t="shared" si="69"/>
        <v>0</v>
      </c>
      <c r="S379" s="316">
        <f t="shared" si="60"/>
        <v>0</v>
      </c>
    </row>
    <row r="380" spans="1:19">
      <c r="A380" s="3520"/>
      <c r="B380" s="54"/>
      <c r="C380" s="21">
        <f t="shared" si="61"/>
        <v>1</v>
      </c>
      <c r="D380" s="2806"/>
      <c r="E380" s="21">
        <f t="shared" si="62"/>
        <v>1</v>
      </c>
      <c r="F380" s="667"/>
      <c r="G380" s="21">
        <f t="shared" si="63"/>
        <v>1</v>
      </c>
      <c r="H380" s="667"/>
      <c r="I380" s="21">
        <f t="shared" si="64"/>
        <v>1</v>
      </c>
      <c r="J380" s="667"/>
      <c r="K380" s="21">
        <f t="shared" si="65"/>
        <v>1</v>
      </c>
      <c r="L380" s="667"/>
      <c r="M380" s="21">
        <f t="shared" si="66"/>
        <v>1</v>
      </c>
      <c r="N380" s="667"/>
      <c r="O380" s="21">
        <f t="shared" si="67"/>
        <v>1</v>
      </c>
      <c r="P380" s="667"/>
      <c r="Q380" s="21">
        <f t="shared" si="68"/>
        <v>1</v>
      </c>
      <c r="R380" s="663">
        <f t="shared" si="69"/>
        <v>0</v>
      </c>
      <c r="S380" s="316">
        <f t="shared" si="60"/>
        <v>0</v>
      </c>
    </row>
    <row r="381" spans="1:19">
      <c r="A381" s="3520"/>
      <c r="B381" s="54"/>
      <c r="C381" s="21">
        <f t="shared" si="61"/>
        <v>1</v>
      </c>
      <c r="D381" s="2806"/>
      <c r="E381" s="21">
        <f t="shared" si="62"/>
        <v>1</v>
      </c>
      <c r="F381" s="667"/>
      <c r="G381" s="21">
        <f t="shared" si="63"/>
        <v>1</v>
      </c>
      <c r="H381" s="667"/>
      <c r="I381" s="21">
        <f t="shared" si="64"/>
        <v>1</v>
      </c>
      <c r="J381" s="667"/>
      <c r="K381" s="21">
        <f t="shared" si="65"/>
        <v>1</v>
      </c>
      <c r="L381" s="667"/>
      <c r="M381" s="21">
        <f t="shared" si="66"/>
        <v>1</v>
      </c>
      <c r="N381" s="667"/>
      <c r="O381" s="21">
        <f t="shared" si="67"/>
        <v>1</v>
      </c>
      <c r="P381" s="667"/>
      <c r="Q381" s="21">
        <f t="shared" si="68"/>
        <v>1</v>
      </c>
      <c r="R381" s="663">
        <f t="shared" si="69"/>
        <v>0</v>
      </c>
      <c r="S381" s="316">
        <f t="shared" si="60"/>
        <v>0</v>
      </c>
    </row>
    <row r="382" spans="1:19">
      <c r="A382" s="3520"/>
      <c r="B382" s="54"/>
      <c r="C382" s="21">
        <f t="shared" si="61"/>
        <v>1</v>
      </c>
      <c r="D382" s="2806"/>
      <c r="E382" s="21">
        <f t="shared" si="62"/>
        <v>1</v>
      </c>
      <c r="F382" s="667"/>
      <c r="G382" s="21">
        <f t="shared" si="63"/>
        <v>1</v>
      </c>
      <c r="H382" s="667"/>
      <c r="I382" s="21">
        <f t="shared" si="64"/>
        <v>1</v>
      </c>
      <c r="J382" s="667"/>
      <c r="K382" s="21">
        <f t="shared" si="65"/>
        <v>1</v>
      </c>
      <c r="L382" s="667"/>
      <c r="M382" s="21">
        <f t="shared" si="66"/>
        <v>1</v>
      </c>
      <c r="N382" s="667"/>
      <c r="O382" s="21">
        <f t="shared" si="67"/>
        <v>1</v>
      </c>
      <c r="P382" s="667"/>
      <c r="Q382" s="21">
        <f t="shared" si="68"/>
        <v>1</v>
      </c>
      <c r="R382" s="663">
        <f t="shared" si="69"/>
        <v>0</v>
      </c>
      <c r="S382" s="316">
        <f t="shared" si="60"/>
        <v>0</v>
      </c>
    </row>
    <row r="383" spans="1:19">
      <c r="A383" s="3520"/>
      <c r="B383" s="54"/>
      <c r="C383" s="21">
        <f t="shared" si="61"/>
        <v>1</v>
      </c>
      <c r="D383" s="2806"/>
      <c r="E383" s="21">
        <f t="shared" si="62"/>
        <v>1</v>
      </c>
      <c r="F383" s="667"/>
      <c r="G383" s="21">
        <f t="shared" si="63"/>
        <v>1</v>
      </c>
      <c r="H383" s="667"/>
      <c r="I383" s="21">
        <f t="shared" si="64"/>
        <v>1</v>
      </c>
      <c r="J383" s="667"/>
      <c r="K383" s="21">
        <f t="shared" si="65"/>
        <v>1</v>
      </c>
      <c r="L383" s="667"/>
      <c r="M383" s="21">
        <f t="shared" si="66"/>
        <v>1</v>
      </c>
      <c r="N383" s="667"/>
      <c r="O383" s="21">
        <f t="shared" si="67"/>
        <v>1</v>
      </c>
      <c r="P383" s="667"/>
      <c r="Q383" s="21">
        <f t="shared" si="68"/>
        <v>1</v>
      </c>
      <c r="R383" s="663">
        <f t="shared" si="69"/>
        <v>0</v>
      </c>
      <c r="S383" s="316">
        <f t="shared" si="60"/>
        <v>0</v>
      </c>
    </row>
    <row r="384" spans="1:19">
      <c r="A384" s="3520"/>
      <c r="B384" s="54"/>
      <c r="C384" s="21">
        <f t="shared" si="61"/>
        <v>1</v>
      </c>
      <c r="D384" s="2806"/>
      <c r="E384" s="21">
        <f t="shared" si="62"/>
        <v>1</v>
      </c>
      <c r="F384" s="667"/>
      <c r="G384" s="21">
        <f t="shared" si="63"/>
        <v>1</v>
      </c>
      <c r="H384" s="667"/>
      <c r="I384" s="21">
        <f t="shared" si="64"/>
        <v>1</v>
      </c>
      <c r="J384" s="667"/>
      <c r="K384" s="21">
        <f t="shared" si="65"/>
        <v>1</v>
      </c>
      <c r="L384" s="667"/>
      <c r="M384" s="21">
        <f t="shared" si="66"/>
        <v>1</v>
      </c>
      <c r="N384" s="667"/>
      <c r="O384" s="21">
        <f t="shared" si="67"/>
        <v>1</v>
      </c>
      <c r="P384" s="667"/>
      <c r="Q384" s="21">
        <f t="shared" si="68"/>
        <v>1</v>
      </c>
      <c r="R384" s="663">
        <f t="shared" si="69"/>
        <v>0</v>
      </c>
      <c r="S384" s="316">
        <f t="shared" si="60"/>
        <v>0</v>
      </c>
    </row>
    <row r="385" spans="1:19">
      <c r="A385" s="3520"/>
      <c r="B385" s="54"/>
      <c r="C385" s="21">
        <f t="shared" si="61"/>
        <v>1</v>
      </c>
      <c r="D385" s="2806"/>
      <c r="E385" s="21">
        <f t="shared" si="62"/>
        <v>1</v>
      </c>
      <c r="F385" s="667"/>
      <c r="G385" s="21">
        <f t="shared" si="63"/>
        <v>1</v>
      </c>
      <c r="H385" s="667"/>
      <c r="I385" s="21">
        <f t="shared" si="64"/>
        <v>1</v>
      </c>
      <c r="J385" s="667"/>
      <c r="K385" s="21">
        <f t="shared" si="65"/>
        <v>1</v>
      </c>
      <c r="L385" s="667"/>
      <c r="M385" s="21">
        <f t="shared" si="66"/>
        <v>1</v>
      </c>
      <c r="N385" s="667"/>
      <c r="O385" s="21">
        <f t="shared" si="67"/>
        <v>1</v>
      </c>
      <c r="P385" s="667"/>
      <c r="Q385" s="21">
        <f t="shared" si="68"/>
        <v>1</v>
      </c>
      <c r="R385" s="663">
        <f t="shared" si="69"/>
        <v>0</v>
      </c>
      <c r="S385" s="316">
        <f t="shared" si="60"/>
        <v>0</v>
      </c>
    </row>
    <row r="386" spans="1:19">
      <c r="A386" s="3520"/>
      <c r="B386" s="54"/>
      <c r="C386" s="21">
        <f t="shared" si="61"/>
        <v>1</v>
      </c>
      <c r="D386" s="2806"/>
      <c r="E386" s="21">
        <f t="shared" si="62"/>
        <v>1</v>
      </c>
      <c r="F386" s="667"/>
      <c r="G386" s="21">
        <f t="shared" si="63"/>
        <v>1</v>
      </c>
      <c r="H386" s="667"/>
      <c r="I386" s="21">
        <f t="shared" si="64"/>
        <v>1</v>
      </c>
      <c r="J386" s="667"/>
      <c r="K386" s="21">
        <f t="shared" si="65"/>
        <v>1</v>
      </c>
      <c r="L386" s="667"/>
      <c r="M386" s="21">
        <f t="shared" si="66"/>
        <v>1</v>
      </c>
      <c r="N386" s="667"/>
      <c r="O386" s="21">
        <f t="shared" si="67"/>
        <v>1</v>
      </c>
      <c r="P386" s="667"/>
      <c r="Q386" s="21">
        <f t="shared" si="68"/>
        <v>1</v>
      </c>
      <c r="R386" s="663">
        <f t="shared" si="69"/>
        <v>0</v>
      </c>
      <c r="S386" s="316">
        <f t="shared" si="60"/>
        <v>0</v>
      </c>
    </row>
    <row r="387" spans="1:19">
      <c r="A387" s="3520"/>
      <c r="B387" s="54"/>
      <c r="C387" s="21">
        <f t="shared" si="61"/>
        <v>1</v>
      </c>
      <c r="D387" s="2806"/>
      <c r="E387" s="21">
        <f t="shared" si="62"/>
        <v>1</v>
      </c>
      <c r="F387" s="667"/>
      <c r="G387" s="21">
        <f t="shared" si="63"/>
        <v>1</v>
      </c>
      <c r="H387" s="667"/>
      <c r="I387" s="21">
        <f t="shared" si="64"/>
        <v>1</v>
      </c>
      <c r="J387" s="667"/>
      <c r="K387" s="21">
        <f t="shared" si="65"/>
        <v>1</v>
      </c>
      <c r="L387" s="667"/>
      <c r="M387" s="21">
        <f t="shared" si="66"/>
        <v>1</v>
      </c>
      <c r="N387" s="667"/>
      <c r="O387" s="21">
        <f t="shared" si="67"/>
        <v>1</v>
      </c>
      <c r="P387" s="667"/>
      <c r="Q387" s="21">
        <f t="shared" si="68"/>
        <v>1</v>
      </c>
      <c r="R387" s="663">
        <f t="shared" si="69"/>
        <v>0</v>
      </c>
      <c r="S387" s="316">
        <f t="shared" si="60"/>
        <v>0</v>
      </c>
    </row>
    <row r="388" spans="1:19">
      <c r="A388" s="3520"/>
      <c r="B388" s="54"/>
      <c r="C388" s="21">
        <f t="shared" si="61"/>
        <v>1</v>
      </c>
      <c r="D388" s="2806"/>
      <c r="E388" s="21">
        <f t="shared" si="62"/>
        <v>1</v>
      </c>
      <c r="F388" s="667"/>
      <c r="G388" s="21">
        <f t="shared" si="63"/>
        <v>1</v>
      </c>
      <c r="H388" s="667"/>
      <c r="I388" s="21">
        <f t="shared" si="64"/>
        <v>1</v>
      </c>
      <c r="J388" s="667"/>
      <c r="K388" s="21">
        <f t="shared" si="65"/>
        <v>1</v>
      </c>
      <c r="L388" s="667"/>
      <c r="M388" s="21">
        <f t="shared" si="66"/>
        <v>1</v>
      </c>
      <c r="N388" s="667"/>
      <c r="O388" s="21">
        <f t="shared" si="67"/>
        <v>1</v>
      </c>
      <c r="P388" s="667"/>
      <c r="Q388" s="21">
        <f t="shared" si="68"/>
        <v>1</v>
      </c>
      <c r="R388" s="663">
        <f t="shared" si="69"/>
        <v>0</v>
      </c>
      <c r="S388" s="316">
        <f t="shared" si="60"/>
        <v>0</v>
      </c>
    </row>
    <row r="389" spans="1:19">
      <c r="A389" s="3520"/>
      <c r="B389" s="54"/>
      <c r="C389" s="21">
        <f t="shared" si="61"/>
        <v>1</v>
      </c>
      <c r="D389" s="2806"/>
      <c r="E389" s="21">
        <f t="shared" si="62"/>
        <v>1</v>
      </c>
      <c r="F389" s="667"/>
      <c r="G389" s="21">
        <f t="shared" si="63"/>
        <v>1</v>
      </c>
      <c r="H389" s="667"/>
      <c r="I389" s="21">
        <f t="shared" si="64"/>
        <v>1</v>
      </c>
      <c r="J389" s="667"/>
      <c r="K389" s="21">
        <f t="shared" si="65"/>
        <v>1</v>
      </c>
      <c r="L389" s="667"/>
      <c r="M389" s="21">
        <f t="shared" si="66"/>
        <v>1</v>
      </c>
      <c r="N389" s="667"/>
      <c r="O389" s="21">
        <f t="shared" si="67"/>
        <v>1</v>
      </c>
      <c r="P389" s="667"/>
      <c r="Q389" s="21">
        <f t="shared" si="68"/>
        <v>1</v>
      </c>
      <c r="R389" s="663">
        <f t="shared" si="69"/>
        <v>0</v>
      </c>
      <c r="S389" s="316">
        <f t="shared" si="60"/>
        <v>0</v>
      </c>
    </row>
    <row r="390" spans="1:19">
      <c r="A390" s="3520"/>
      <c r="B390" s="54"/>
      <c r="C390" s="21">
        <f t="shared" si="61"/>
        <v>1</v>
      </c>
      <c r="D390" s="2806"/>
      <c r="E390" s="21">
        <f t="shared" si="62"/>
        <v>1</v>
      </c>
      <c r="F390" s="667"/>
      <c r="G390" s="21">
        <f t="shared" si="63"/>
        <v>1</v>
      </c>
      <c r="H390" s="667"/>
      <c r="I390" s="21">
        <f t="shared" si="64"/>
        <v>1</v>
      </c>
      <c r="J390" s="667"/>
      <c r="K390" s="21">
        <f t="shared" si="65"/>
        <v>1</v>
      </c>
      <c r="L390" s="667"/>
      <c r="M390" s="21">
        <f t="shared" si="66"/>
        <v>1</v>
      </c>
      <c r="N390" s="667"/>
      <c r="O390" s="21">
        <f t="shared" si="67"/>
        <v>1</v>
      </c>
      <c r="P390" s="667"/>
      <c r="Q390" s="21">
        <f t="shared" si="68"/>
        <v>1</v>
      </c>
      <c r="R390" s="663">
        <f t="shared" si="69"/>
        <v>0</v>
      </c>
      <c r="S390" s="316">
        <f t="shared" si="60"/>
        <v>0</v>
      </c>
    </row>
    <row r="391" spans="1:19">
      <c r="A391" s="3520"/>
      <c r="B391" s="54"/>
      <c r="C391" s="21">
        <f t="shared" si="61"/>
        <v>1</v>
      </c>
      <c r="D391" s="2806"/>
      <c r="E391" s="21">
        <f t="shared" si="62"/>
        <v>1</v>
      </c>
      <c r="F391" s="667"/>
      <c r="G391" s="21">
        <f t="shared" si="63"/>
        <v>1</v>
      </c>
      <c r="H391" s="667"/>
      <c r="I391" s="21">
        <f t="shared" si="64"/>
        <v>1</v>
      </c>
      <c r="J391" s="667"/>
      <c r="K391" s="21">
        <f t="shared" si="65"/>
        <v>1</v>
      </c>
      <c r="L391" s="667"/>
      <c r="M391" s="21">
        <f t="shared" si="66"/>
        <v>1</v>
      </c>
      <c r="N391" s="667"/>
      <c r="O391" s="21">
        <f t="shared" si="67"/>
        <v>1</v>
      </c>
      <c r="P391" s="667"/>
      <c r="Q391" s="21">
        <f t="shared" si="68"/>
        <v>1</v>
      </c>
      <c r="R391" s="663">
        <f t="shared" si="69"/>
        <v>0</v>
      </c>
      <c r="S391" s="316">
        <f t="shared" si="60"/>
        <v>0</v>
      </c>
    </row>
    <row r="392" spans="1:19">
      <c r="A392" s="3520"/>
      <c r="B392" s="54"/>
      <c r="C392" s="21">
        <f t="shared" si="61"/>
        <v>1</v>
      </c>
      <c r="D392" s="2806"/>
      <c r="E392" s="21">
        <f t="shared" si="62"/>
        <v>1</v>
      </c>
      <c r="F392" s="667"/>
      <c r="G392" s="21">
        <f t="shared" si="63"/>
        <v>1</v>
      </c>
      <c r="H392" s="667"/>
      <c r="I392" s="21">
        <f t="shared" si="64"/>
        <v>1</v>
      </c>
      <c r="J392" s="667"/>
      <c r="K392" s="21">
        <f t="shared" si="65"/>
        <v>1</v>
      </c>
      <c r="L392" s="667"/>
      <c r="M392" s="21">
        <f t="shared" si="66"/>
        <v>1</v>
      </c>
      <c r="N392" s="667"/>
      <c r="O392" s="21">
        <f t="shared" si="67"/>
        <v>1</v>
      </c>
      <c r="P392" s="667"/>
      <c r="Q392" s="21">
        <f t="shared" si="68"/>
        <v>1</v>
      </c>
      <c r="R392" s="663">
        <f t="shared" si="69"/>
        <v>0</v>
      </c>
      <c r="S392" s="316">
        <f t="shared" si="60"/>
        <v>0</v>
      </c>
    </row>
    <row r="393" spans="1:19">
      <c r="A393" s="3520"/>
      <c r="B393" s="54"/>
      <c r="C393" s="21">
        <f t="shared" si="61"/>
        <v>1</v>
      </c>
      <c r="D393" s="2806"/>
      <c r="E393" s="21">
        <f t="shared" si="62"/>
        <v>1</v>
      </c>
      <c r="F393" s="667"/>
      <c r="G393" s="21">
        <f t="shared" si="63"/>
        <v>1</v>
      </c>
      <c r="H393" s="667"/>
      <c r="I393" s="21">
        <f t="shared" si="64"/>
        <v>1</v>
      </c>
      <c r="J393" s="667"/>
      <c r="K393" s="21">
        <f t="shared" si="65"/>
        <v>1</v>
      </c>
      <c r="L393" s="667"/>
      <c r="M393" s="21">
        <f t="shared" si="66"/>
        <v>1</v>
      </c>
      <c r="N393" s="667"/>
      <c r="O393" s="21">
        <f t="shared" si="67"/>
        <v>1</v>
      </c>
      <c r="P393" s="667"/>
      <c r="Q393" s="21">
        <f t="shared" si="68"/>
        <v>1</v>
      </c>
      <c r="R393" s="663">
        <f t="shared" si="69"/>
        <v>0</v>
      </c>
      <c r="S393" s="316">
        <f t="shared" si="60"/>
        <v>0</v>
      </c>
    </row>
    <row r="394" spans="1:19">
      <c r="A394" s="3520"/>
      <c r="B394" s="54"/>
      <c r="C394" s="21">
        <f t="shared" si="61"/>
        <v>1</v>
      </c>
      <c r="D394" s="2806"/>
      <c r="E394" s="21">
        <f t="shared" si="62"/>
        <v>1</v>
      </c>
      <c r="F394" s="667"/>
      <c r="G394" s="21">
        <f t="shared" si="63"/>
        <v>1</v>
      </c>
      <c r="H394" s="667"/>
      <c r="I394" s="21">
        <f t="shared" si="64"/>
        <v>1</v>
      </c>
      <c r="J394" s="667"/>
      <c r="K394" s="21">
        <f t="shared" si="65"/>
        <v>1</v>
      </c>
      <c r="L394" s="667"/>
      <c r="M394" s="21">
        <f t="shared" si="66"/>
        <v>1</v>
      </c>
      <c r="N394" s="667"/>
      <c r="O394" s="21">
        <f t="shared" si="67"/>
        <v>1</v>
      </c>
      <c r="P394" s="667"/>
      <c r="Q394" s="21">
        <f t="shared" si="68"/>
        <v>1</v>
      </c>
      <c r="R394" s="663">
        <f t="shared" si="69"/>
        <v>0</v>
      </c>
      <c r="S394" s="316">
        <f t="shared" si="60"/>
        <v>0</v>
      </c>
    </row>
    <row r="395" spans="1:19">
      <c r="A395" s="3520"/>
      <c r="B395" s="54"/>
      <c r="C395" s="21">
        <f t="shared" si="61"/>
        <v>1</v>
      </c>
      <c r="D395" s="2806"/>
      <c r="E395" s="21">
        <f t="shared" si="62"/>
        <v>1</v>
      </c>
      <c r="F395" s="667"/>
      <c r="G395" s="21">
        <f t="shared" si="63"/>
        <v>1</v>
      </c>
      <c r="H395" s="667"/>
      <c r="I395" s="21">
        <f t="shared" si="64"/>
        <v>1</v>
      </c>
      <c r="J395" s="667"/>
      <c r="K395" s="21">
        <f t="shared" si="65"/>
        <v>1</v>
      </c>
      <c r="L395" s="667"/>
      <c r="M395" s="21">
        <f t="shared" si="66"/>
        <v>1</v>
      </c>
      <c r="N395" s="667"/>
      <c r="O395" s="21">
        <f t="shared" si="67"/>
        <v>1</v>
      </c>
      <c r="P395" s="667"/>
      <c r="Q395" s="21">
        <f t="shared" si="68"/>
        <v>1</v>
      </c>
      <c r="R395" s="663">
        <f t="shared" si="69"/>
        <v>0</v>
      </c>
      <c r="S395" s="316">
        <f t="shared" si="60"/>
        <v>0</v>
      </c>
    </row>
    <row r="396" spans="1:19">
      <c r="A396" s="3520"/>
      <c r="B396" s="54"/>
      <c r="C396" s="21">
        <f t="shared" si="61"/>
        <v>1</v>
      </c>
      <c r="D396" s="2806"/>
      <c r="E396" s="21">
        <f t="shared" si="62"/>
        <v>1</v>
      </c>
      <c r="F396" s="667"/>
      <c r="G396" s="21">
        <f t="shared" si="63"/>
        <v>1</v>
      </c>
      <c r="H396" s="667"/>
      <c r="I396" s="21">
        <f t="shared" si="64"/>
        <v>1</v>
      </c>
      <c r="J396" s="667"/>
      <c r="K396" s="21">
        <f t="shared" si="65"/>
        <v>1</v>
      </c>
      <c r="L396" s="667"/>
      <c r="M396" s="21">
        <f t="shared" si="66"/>
        <v>1</v>
      </c>
      <c r="N396" s="667"/>
      <c r="O396" s="21">
        <f t="shared" si="67"/>
        <v>1</v>
      </c>
      <c r="P396" s="667"/>
      <c r="Q396" s="21">
        <f t="shared" si="68"/>
        <v>1</v>
      </c>
      <c r="R396" s="663">
        <f t="shared" si="69"/>
        <v>0</v>
      </c>
      <c r="S396" s="316">
        <f t="shared" si="60"/>
        <v>0</v>
      </c>
    </row>
    <row r="397" spans="1:19">
      <c r="A397" s="3520"/>
      <c r="B397" s="54"/>
      <c r="C397" s="21">
        <f t="shared" si="61"/>
        <v>1</v>
      </c>
      <c r="D397" s="2806"/>
      <c r="E397" s="21">
        <f t="shared" si="62"/>
        <v>1</v>
      </c>
      <c r="F397" s="667"/>
      <c r="G397" s="21">
        <f t="shared" si="63"/>
        <v>1</v>
      </c>
      <c r="H397" s="667"/>
      <c r="I397" s="21">
        <f t="shared" si="64"/>
        <v>1</v>
      </c>
      <c r="J397" s="667"/>
      <c r="K397" s="21">
        <f t="shared" si="65"/>
        <v>1</v>
      </c>
      <c r="L397" s="667"/>
      <c r="M397" s="21">
        <f t="shared" si="66"/>
        <v>1</v>
      </c>
      <c r="N397" s="667"/>
      <c r="O397" s="21">
        <f t="shared" si="67"/>
        <v>1</v>
      </c>
      <c r="P397" s="667"/>
      <c r="Q397" s="21">
        <f t="shared" si="68"/>
        <v>1</v>
      </c>
      <c r="R397" s="663">
        <f t="shared" si="69"/>
        <v>0</v>
      </c>
      <c r="S397" s="316">
        <f t="shared" si="60"/>
        <v>0</v>
      </c>
    </row>
    <row r="398" spans="1:19">
      <c r="A398" s="3520"/>
      <c r="B398" s="54"/>
      <c r="C398" s="21">
        <f t="shared" si="61"/>
        <v>1</v>
      </c>
      <c r="D398" s="2806"/>
      <c r="E398" s="21">
        <f t="shared" si="62"/>
        <v>1</v>
      </c>
      <c r="F398" s="667"/>
      <c r="G398" s="21">
        <f t="shared" si="63"/>
        <v>1</v>
      </c>
      <c r="H398" s="667"/>
      <c r="I398" s="21">
        <f t="shared" si="64"/>
        <v>1</v>
      </c>
      <c r="J398" s="667"/>
      <c r="K398" s="21">
        <f t="shared" si="65"/>
        <v>1</v>
      </c>
      <c r="L398" s="667"/>
      <c r="M398" s="21">
        <f t="shared" si="66"/>
        <v>1</v>
      </c>
      <c r="N398" s="667"/>
      <c r="O398" s="21">
        <f t="shared" si="67"/>
        <v>1</v>
      </c>
      <c r="P398" s="667"/>
      <c r="Q398" s="21">
        <f t="shared" si="68"/>
        <v>1</v>
      </c>
      <c r="R398" s="663">
        <f t="shared" si="69"/>
        <v>0</v>
      </c>
      <c r="S398" s="316">
        <f t="shared" si="60"/>
        <v>0</v>
      </c>
    </row>
    <row r="399" spans="1:19">
      <c r="A399" s="3520"/>
      <c r="B399" s="54"/>
      <c r="C399" s="21">
        <f t="shared" si="61"/>
        <v>1</v>
      </c>
      <c r="D399" s="2806"/>
      <c r="E399" s="21">
        <f t="shared" si="62"/>
        <v>1</v>
      </c>
      <c r="F399" s="667"/>
      <c r="G399" s="21">
        <f t="shared" si="63"/>
        <v>1</v>
      </c>
      <c r="H399" s="667"/>
      <c r="I399" s="21">
        <f t="shared" si="64"/>
        <v>1</v>
      </c>
      <c r="J399" s="667"/>
      <c r="K399" s="21">
        <f t="shared" si="65"/>
        <v>1</v>
      </c>
      <c r="L399" s="667"/>
      <c r="M399" s="21">
        <f t="shared" si="66"/>
        <v>1</v>
      </c>
      <c r="N399" s="667"/>
      <c r="O399" s="21">
        <f t="shared" si="67"/>
        <v>1</v>
      </c>
      <c r="P399" s="667"/>
      <c r="Q399" s="21">
        <f t="shared" si="68"/>
        <v>1</v>
      </c>
      <c r="R399" s="663">
        <f t="shared" si="69"/>
        <v>0</v>
      </c>
      <c r="S399" s="316">
        <f t="shared" si="60"/>
        <v>0</v>
      </c>
    </row>
    <row r="400" spans="1:19">
      <c r="A400" s="3520"/>
      <c r="B400" s="54"/>
      <c r="C400" s="21">
        <f t="shared" si="61"/>
        <v>1</v>
      </c>
      <c r="D400" s="2806"/>
      <c r="E400" s="21">
        <f t="shared" si="62"/>
        <v>1</v>
      </c>
      <c r="F400" s="667"/>
      <c r="G400" s="21">
        <f t="shared" si="63"/>
        <v>1</v>
      </c>
      <c r="H400" s="667"/>
      <c r="I400" s="21">
        <f t="shared" si="64"/>
        <v>1</v>
      </c>
      <c r="J400" s="667"/>
      <c r="K400" s="21">
        <f t="shared" si="65"/>
        <v>1</v>
      </c>
      <c r="L400" s="667"/>
      <c r="M400" s="21">
        <f t="shared" si="66"/>
        <v>1</v>
      </c>
      <c r="N400" s="667"/>
      <c r="O400" s="21">
        <f t="shared" si="67"/>
        <v>1</v>
      </c>
      <c r="P400" s="667"/>
      <c r="Q400" s="21">
        <f t="shared" si="68"/>
        <v>1</v>
      </c>
      <c r="R400" s="663">
        <f t="shared" si="69"/>
        <v>0</v>
      </c>
      <c r="S400" s="316">
        <f t="shared" si="60"/>
        <v>0</v>
      </c>
    </row>
    <row r="401" spans="1:19">
      <c r="A401" s="3520"/>
      <c r="B401" s="54"/>
      <c r="C401" s="21">
        <f t="shared" si="61"/>
        <v>1</v>
      </c>
      <c r="D401" s="2806"/>
      <c r="E401" s="21">
        <f t="shared" si="62"/>
        <v>1</v>
      </c>
      <c r="F401" s="667"/>
      <c r="G401" s="21">
        <f t="shared" si="63"/>
        <v>1</v>
      </c>
      <c r="H401" s="667"/>
      <c r="I401" s="21">
        <f t="shared" si="64"/>
        <v>1</v>
      </c>
      <c r="J401" s="667"/>
      <c r="K401" s="21">
        <f t="shared" si="65"/>
        <v>1</v>
      </c>
      <c r="L401" s="667"/>
      <c r="M401" s="21">
        <f t="shared" si="66"/>
        <v>1</v>
      </c>
      <c r="N401" s="667"/>
      <c r="O401" s="21">
        <f t="shared" si="67"/>
        <v>1</v>
      </c>
      <c r="P401" s="667"/>
      <c r="Q401" s="21">
        <f t="shared" si="68"/>
        <v>1</v>
      </c>
      <c r="R401" s="663">
        <f t="shared" si="69"/>
        <v>0</v>
      </c>
      <c r="S401" s="316">
        <f t="shared" si="60"/>
        <v>0</v>
      </c>
    </row>
    <row r="402" spans="1:19">
      <c r="A402" s="3520"/>
      <c r="B402" s="54"/>
      <c r="C402" s="21">
        <f t="shared" si="61"/>
        <v>1</v>
      </c>
      <c r="D402" s="2806"/>
      <c r="E402" s="21">
        <f t="shared" si="62"/>
        <v>1</v>
      </c>
      <c r="F402" s="667"/>
      <c r="G402" s="21">
        <f t="shared" si="63"/>
        <v>1</v>
      </c>
      <c r="H402" s="667"/>
      <c r="I402" s="21">
        <f t="shared" si="64"/>
        <v>1</v>
      </c>
      <c r="J402" s="667"/>
      <c r="K402" s="21">
        <f t="shared" si="65"/>
        <v>1</v>
      </c>
      <c r="L402" s="667"/>
      <c r="M402" s="21">
        <f t="shared" si="66"/>
        <v>1</v>
      </c>
      <c r="N402" s="667"/>
      <c r="O402" s="21">
        <f t="shared" si="67"/>
        <v>1</v>
      </c>
      <c r="P402" s="667"/>
      <c r="Q402" s="21">
        <f t="shared" si="68"/>
        <v>1</v>
      </c>
      <c r="R402" s="663">
        <f t="shared" si="69"/>
        <v>0</v>
      </c>
      <c r="S402" s="316">
        <f t="shared" si="60"/>
        <v>0</v>
      </c>
    </row>
    <row r="403" spans="1:19">
      <c r="A403" s="3520"/>
      <c r="B403" s="54"/>
      <c r="C403" s="21">
        <f t="shared" si="61"/>
        <v>1</v>
      </c>
      <c r="D403" s="2806"/>
      <c r="E403" s="21">
        <f t="shared" si="62"/>
        <v>1</v>
      </c>
      <c r="F403" s="667"/>
      <c r="G403" s="21">
        <f t="shared" si="63"/>
        <v>1</v>
      </c>
      <c r="H403" s="667"/>
      <c r="I403" s="21">
        <f t="shared" si="64"/>
        <v>1</v>
      </c>
      <c r="J403" s="667"/>
      <c r="K403" s="21">
        <f t="shared" si="65"/>
        <v>1</v>
      </c>
      <c r="L403" s="667"/>
      <c r="M403" s="21">
        <f t="shared" si="66"/>
        <v>1</v>
      </c>
      <c r="N403" s="667"/>
      <c r="O403" s="21">
        <f t="shared" si="67"/>
        <v>1</v>
      </c>
      <c r="P403" s="667"/>
      <c r="Q403" s="21">
        <f t="shared" si="68"/>
        <v>1</v>
      </c>
      <c r="R403" s="663">
        <f t="shared" si="69"/>
        <v>0</v>
      </c>
      <c r="S403" s="316">
        <f t="shared" si="60"/>
        <v>0</v>
      </c>
    </row>
    <row r="404" spans="1:19">
      <c r="A404" s="3520"/>
      <c r="B404" s="54"/>
      <c r="C404" s="21">
        <f t="shared" si="61"/>
        <v>1</v>
      </c>
      <c r="D404" s="2806"/>
      <c r="E404" s="21">
        <f t="shared" si="62"/>
        <v>1</v>
      </c>
      <c r="F404" s="667"/>
      <c r="G404" s="21">
        <f t="shared" si="63"/>
        <v>1</v>
      </c>
      <c r="H404" s="667"/>
      <c r="I404" s="21">
        <f t="shared" si="64"/>
        <v>1</v>
      </c>
      <c r="J404" s="667"/>
      <c r="K404" s="21">
        <f t="shared" si="65"/>
        <v>1</v>
      </c>
      <c r="L404" s="667"/>
      <c r="M404" s="21">
        <f t="shared" si="66"/>
        <v>1</v>
      </c>
      <c r="N404" s="667"/>
      <c r="O404" s="21">
        <f t="shared" si="67"/>
        <v>1</v>
      </c>
      <c r="P404" s="667"/>
      <c r="Q404" s="21">
        <f t="shared" si="68"/>
        <v>1</v>
      </c>
      <c r="R404" s="663">
        <f t="shared" si="69"/>
        <v>0</v>
      </c>
      <c r="S404" s="316">
        <f t="shared" si="60"/>
        <v>0</v>
      </c>
    </row>
    <row r="405" spans="1:19">
      <c r="A405" s="3520"/>
      <c r="B405" s="54"/>
      <c r="C405" s="21">
        <f t="shared" si="61"/>
        <v>1</v>
      </c>
      <c r="D405" s="2806"/>
      <c r="E405" s="21">
        <f t="shared" si="62"/>
        <v>1</v>
      </c>
      <c r="F405" s="667"/>
      <c r="G405" s="21">
        <f t="shared" si="63"/>
        <v>1</v>
      </c>
      <c r="H405" s="667"/>
      <c r="I405" s="21">
        <f t="shared" si="64"/>
        <v>1</v>
      </c>
      <c r="J405" s="667"/>
      <c r="K405" s="21">
        <f t="shared" si="65"/>
        <v>1</v>
      </c>
      <c r="L405" s="667"/>
      <c r="M405" s="21">
        <f t="shared" si="66"/>
        <v>1</v>
      </c>
      <c r="N405" s="667"/>
      <c r="O405" s="21">
        <f t="shared" si="67"/>
        <v>1</v>
      </c>
      <c r="P405" s="667"/>
      <c r="Q405" s="21">
        <f t="shared" si="68"/>
        <v>1</v>
      </c>
      <c r="R405" s="663">
        <f t="shared" si="69"/>
        <v>0</v>
      </c>
      <c r="S405" s="316">
        <f t="shared" si="60"/>
        <v>0</v>
      </c>
    </row>
    <row r="406" spans="1:19">
      <c r="A406" s="3520"/>
      <c r="B406" s="54"/>
      <c r="C406" s="21">
        <f t="shared" si="61"/>
        <v>1</v>
      </c>
      <c r="D406" s="2806"/>
      <c r="E406" s="21">
        <f t="shared" si="62"/>
        <v>1</v>
      </c>
      <c r="F406" s="667"/>
      <c r="G406" s="21">
        <f t="shared" si="63"/>
        <v>1</v>
      </c>
      <c r="H406" s="667"/>
      <c r="I406" s="21">
        <f t="shared" si="64"/>
        <v>1</v>
      </c>
      <c r="J406" s="667"/>
      <c r="K406" s="21">
        <f t="shared" si="65"/>
        <v>1</v>
      </c>
      <c r="L406" s="667"/>
      <c r="M406" s="21">
        <f t="shared" si="66"/>
        <v>1</v>
      </c>
      <c r="N406" s="667"/>
      <c r="O406" s="21">
        <f t="shared" si="67"/>
        <v>1</v>
      </c>
      <c r="P406" s="667"/>
      <c r="Q406" s="21">
        <f t="shared" si="68"/>
        <v>1</v>
      </c>
      <c r="R406" s="663">
        <f t="shared" si="69"/>
        <v>0</v>
      </c>
      <c r="S406" s="316">
        <f t="shared" si="60"/>
        <v>0</v>
      </c>
    </row>
    <row r="407" spans="1:19">
      <c r="A407" s="3520"/>
      <c r="B407" s="54"/>
      <c r="C407" s="21">
        <f t="shared" si="61"/>
        <v>1</v>
      </c>
      <c r="D407" s="2806"/>
      <c r="E407" s="21">
        <f t="shared" si="62"/>
        <v>1</v>
      </c>
      <c r="F407" s="667"/>
      <c r="G407" s="21">
        <f t="shared" si="63"/>
        <v>1</v>
      </c>
      <c r="H407" s="667"/>
      <c r="I407" s="21">
        <f t="shared" si="64"/>
        <v>1</v>
      </c>
      <c r="J407" s="667"/>
      <c r="K407" s="21">
        <f t="shared" si="65"/>
        <v>1</v>
      </c>
      <c r="L407" s="667"/>
      <c r="M407" s="21">
        <f t="shared" si="66"/>
        <v>1</v>
      </c>
      <c r="N407" s="667"/>
      <c r="O407" s="21">
        <f t="shared" si="67"/>
        <v>1</v>
      </c>
      <c r="P407" s="667"/>
      <c r="Q407" s="21">
        <f t="shared" si="68"/>
        <v>1</v>
      </c>
      <c r="R407" s="663">
        <f t="shared" si="69"/>
        <v>0</v>
      </c>
      <c r="S407" s="316">
        <f t="shared" si="60"/>
        <v>0</v>
      </c>
    </row>
    <row r="408" spans="1:19">
      <c r="A408" s="3520"/>
      <c r="B408" s="54"/>
      <c r="C408" s="21">
        <f t="shared" si="61"/>
        <v>1</v>
      </c>
      <c r="D408" s="2806"/>
      <c r="E408" s="21">
        <f t="shared" si="62"/>
        <v>1</v>
      </c>
      <c r="F408" s="667"/>
      <c r="G408" s="21">
        <f t="shared" si="63"/>
        <v>1</v>
      </c>
      <c r="H408" s="667"/>
      <c r="I408" s="21">
        <f t="shared" si="64"/>
        <v>1</v>
      </c>
      <c r="J408" s="667"/>
      <c r="K408" s="21">
        <f t="shared" si="65"/>
        <v>1</v>
      </c>
      <c r="L408" s="667"/>
      <c r="M408" s="21">
        <f t="shared" si="66"/>
        <v>1</v>
      </c>
      <c r="N408" s="667"/>
      <c r="O408" s="21">
        <f t="shared" si="67"/>
        <v>1</v>
      </c>
      <c r="P408" s="667"/>
      <c r="Q408" s="21">
        <f t="shared" si="68"/>
        <v>1</v>
      </c>
      <c r="R408" s="663">
        <f t="shared" si="69"/>
        <v>0</v>
      </c>
      <c r="S408" s="316">
        <f t="shared" ref="S408:S471" si="70">ROUND(R408*B408/10000,0)</f>
        <v>0</v>
      </c>
    </row>
    <row r="409" spans="1:19">
      <c r="A409" s="3520"/>
      <c r="B409" s="54"/>
      <c r="C409" s="21">
        <f t="shared" si="61"/>
        <v>1</v>
      </c>
      <c r="D409" s="2806"/>
      <c r="E409" s="21">
        <f t="shared" si="62"/>
        <v>1</v>
      </c>
      <c r="F409" s="667"/>
      <c r="G409" s="21">
        <f t="shared" si="63"/>
        <v>1</v>
      </c>
      <c r="H409" s="667"/>
      <c r="I409" s="21">
        <f t="shared" si="64"/>
        <v>1</v>
      </c>
      <c r="J409" s="667"/>
      <c r="K409" s="21">
        <f t="shared" si="65"/>
        <v>1</v>
      </c>
      <c r="L409" s="667"/>
      <c r="M409" s="21">
        <f t="shared" si="66"/>
        <v>1</v>
      </c>
      <c r="N409" s="667"/>
      <c r="O409" s="21">
        <f t="shared" si="67"/>
        <v>1</v>
      </c>
      <c r="P409" s="667"/>
      <c r="Q409" s="21">
        <f t="shared" si="68"/>
        <v>1</v>
      </c>
      <c r="R409" s="663">
        <f t="shared" si="69"/>
        <v>0</v>
      </c>
      <c r="S409" s="316">
        <f t="shared" si="70"/>
        <v>0</v>
      </c>
    </row>
    <row r="410" spans="1:19">
      <c r="A410" s="3520"/>
      <c r="B410" s="54"/>
      <c r="C410" s="21">
        <f t="shared" ref="C410:C473" si="71">IF(B410="",1,(LOOKUP(B410,$3:$3,$4:$4)-LOOKUP($B$24,$3:$3,$4:$4)+100)/100)</f>
        <v>1</v>
      </c>
      <c r="D410" s="2806"/>
      <c r="E410" s="21">
        <f t="shared" ref="E410:E473" si="72">(SUMIF($5:$5,D410,$6:$6)-SUMIF($5:$5,$D$24,$6:$6)+100)/100</f>
        <v>1</v>
      </c>
      <c r="F410" s="667"/>
      <c r="G410" s="21">
        <f t="shared" ref="G410:G473" si="73">(SUMIF($7:$7,F410,$8:$8)-SUMIF($7:$7,$F$24,$8:$8)+100)/100</f>
        <v>1</v>
      </c>
      <c r="H410" s="667"/>
      <c r="I410" s="21">
        <f t="shared" ref="I410:I473" si="74">(SUMIF($9:$9,H410,$10:$10)-SUMIF($9:$9,$H$24,$10:$10)+100)/100</f>
        <v>1</v>
      </c>
      <c r="J410" s="667"/>
      <c r="K410" s="21">
        <f t="shared" ref="K410:K473" si="75">(SUMIF($11:$11,J410,$12:$12)-SUMIF($11:$11,$J$24,$12:$12)+100)/100</f>
        <v>1</v>
      </c>
      <c r="L410" s="667"/>
      <c r="M410" s="21">
        <f t="shared" ref="M410:M473" si="76">(SUMIF($13:$13,L410,$14:$14)-SUMIF($13:$13,$L$24,$14:$14)+100)/100</f>
        <v>1</v>
      </c>
      <c r="N410" s="667"/>
      <c r="O410" s="21">
        <f t="shared" ref="O410:O473" si="77">(SUMIF($15:$15,N410,$16:$16)-SUMIF($15:$15,$N$24,$16:$16)+100)/100</f>
        <v>1</v>
      </c>
      <c r="P410" s="667"/>
      <c r="Q410" s="21">
        <f t="shared" ref="Q410:Q473" si="78">(SUMIF($17:$17,P410,$18:$18)-SUMIF($17:$17,$P$24,$18:$18)+100)/100</f>
        <v>1</v>
      </c>
      <c r="R410" s="663">
        <f t="shared" ref="R410:R473" si="79">IF(B410="",0,ROUND($R$24*C410*E410*G410*I410*K410*M410*O410*Q410,0))</f>
        <v>0</v>
      </c>
      <c r="S410" s="316">
        <f t="shared" si="70"/>
        <v>0</v>
      </c>
    </row>
    <row r="411" spans="1:19">
      <c r="A411" s="3520"/>
      <c r="B411" s="54"/>
      <c r="C411" s="21">
        <f t="shared" si="71"/>
        <v>1</v>
      </c>
      <c r="D411" s="2806"/>
      <c r="E411" s="21">
        <f t="shared" si="72"/>
        <v>1</v>
      </c>
      <c r="F411" s="667"/>
      <c r="G411" s="21">
        <f t="shared" si="73"/>
        <v>1</v>
      </c>
      <c r="H411" s="667"/>
      <c r="I411" s="21">
        <f t="shared" si="74"/>
        <v>1</v>
      </c>
      <c r="J411" s="667"/>
      <c r="K411" s="21">
        <f t="shared" si="75"/>
        <v>1</v>
      </c>
      <c r="L411" s="667"/>
      <c r="M411" s="21">
        <f t="shared" si="76"/>
        <v>1</v>
      </c>
      <c r="N411" s="667"/>
      <c r="O411" s="21">
        <f t="shared" si="77"/>
        <v>1</v>
      </c>
      <c r="P411" s="667"/>
      <c r="Q411" s="21">
        <f t="shared" si="78"/>
        <v>1</v>
      </c>
      <c r="R411" s="663">
        <f t="shared" si="79"/>
        <v>0</v>
      </c>
      <c r="S411" s="316">
        <f t="shared" si="70"/>
        <v>0</v>
      </c>
    </row>
    <row r="412" spans="1:19">
      <c r="A412" s="3520"/>
      <c r="B412" s="54"/>
      <c r="C412" s="21">
        <f t="shared" si="71"/>
        <v>1</v>
      </c>
      <c r="D412" s="2806"/>
      <c r="E412" s="21">
        <f t="shared" si="72"/>
        <v>1</v>
      </c>
      <c r="F412" s="667"/>
      <c r="G412" s="21">
        <f t="shared" si="73"/>
        <v>1</v>
      </c>
      <c r="H412" s="667"/>
      <c r="I412" s="21">
        <f t="shared" si="74"/>
        <v>1</v>
      </c>
      <c r="J412" s="667"/>
      <c r="K412" s="21">
        <f t="shared" si="75"/>
        <v>1</v>
      </c>
      <c r="L412" s="667"/>
      <c r="M412" s="21">
        <f t="shared" si="76"/>
        <v>1</v>
      </c>
      <c r="N412" s="667"/>
      <c r="O412" s="21">
        <f t="shared" si="77"/>
        <v>1</v>
      </c>
      <c r="P412" s="667"/>
      <c r="Q412" s="21">
        <f t="shared" si="78"/>
        <v>1</v>
      </c>
      <c r="R412" s="663">
        <f t="shared" si="79"/>
        <v>0</v>
      </c>
      <c r="S412" s="316">
        <f t="shared" si="70"/>
        <v>0</v>
      </c>
    </row>
    <row r="413" spans="1:19">
      <c r="A413" s="3520"/>
      <c r="B413" s="54"/>
      <c r="C413" s="21">
        <f t="shared" si="71"/>
        <v>1</v>
      </c>
      <c r="D413" s="2806"/>
      <c r="E413" s="21">
        <f t="shared" si="72"/>
        <v>1</v>
      </c>
      <c r="F413" s="667"/>
      <c r="G413" s="21">
        <f t="shared" si="73"/>
        <v>1</v>
      </c>
      <c r="H413" s="667"/>
      <c r="I413" s="21">
        <f t="shared" si="74"/>
        <v>1</v>
      </c>
      <c r="J413" s="667"/>
      <c r="K413" s="21">
        <f t="shared" si="75"/>
        <v>1</v>
      </c>
      <c r="L413" s="667"/>
      <c r="M413" s="21">
        <f t="shared" si="76"/>
        <v>1</v>
      </c>
      <c r="N413" s="667"/>
      <c r="O413" s="21">
        <f t="shared" si="77"/>
        <v>1</v>
      </c>
      <c r="P413" s="667"/>
      <c r="Q413" s="21">
        <f t="shared" si="78"/>
        <v>1</v>
      </c>
      <c r="R413" s="663">
        <f t="shared" si="79"/>
        <v>0</v>
      </c>
      <c r="S413" s="316">
        <f t="shared" si="70"/>
        <v>0</v>
      </c>
    </row>
    <row r="414" spans="1:19">
      <c r="A414" s="3520"/>
      <c r="B414" s="54"/>
      <c r="C414" s="21">
        <f t="shared" si="71"/>
        <v>1</v>
      </c>
      <c r="D414" s="2806"/>
      <c r="E414" s="21">
        <f t="shared" si="72"/>
        <v>1</v>
      </c>
      <c r="F414" s="667"/>
      <c r="G414" s="21">
        <f t="shared" si="73"/>
        <v>1</v>
      </c>
      <c r="H414" s="667"/>
      <c r="I414" s="21">
        <f t="shared" si="74"/>
        <v>1</v>
      </c>
      <c r="J414" s="667"/>
      <c r="K414" s="21">
        <f t="shared" si="75"/>
        <v>1</v>
      </c>
      <c r="L414" s="667"/>
      <c r="M414" s="21">
        <f t="shared" si="76"/>
        <v>1</v>
      </c>
      <c r="N414" s="667"/>
      <c r="O414" s="21">
        <f t="shared" si="77"/>
        <v>1</v>
      </c>
      <c r="P414" s="667"/>
      <c r="Q414" s="21">
        <f t="shared" si="78"/>
        <v>1</v>
      </c>
      <c r="R414" s="663">
        <f t="shared" si="79"/>
        <v>0</v>
      </c>
      <c r="S414" s="316">
        <f t="shared" si="70"/>
        <v>0</v>
      </c>
    </row>
    <row r="415" spans="1:19">
      <c r="A415" s="3520"/>
      <c r="B415" s="54"/>
      <c r="C415" s="21">
        <f t="shared" si="71"/>
        <v>1</v>
      </c>
      <c r="D415" s="2806"/>
      <c r="E415" s="21">
        <f t="shared" si="72"/>
        <v>1</v>
      </c>
      <c r="F415" s="667"/>
      <c r="G415" s="21">
        <f t="shared" si="73"/>
        <v>1</v>
      </c>
      <c r="H415" s="667"/>
      <c r="I415" s="21">
        <f t="shared" si="74"/>
        <v>1</v>
      </c>
      <c r="J415" s="667"/>
      <c r="K415" s="21">
        <f t="shared" si="75"/>
        <v>1</v>
      </c>
      <c r="L415" s="667"/>
      <c r="M415" s="21">
        <f t="shared" si="76"/>
        <v>1</v>
      </c>
      <c r="N415" s="667"/>
      <c r="O415" s="21">
        <f t="shared" si="77"/>
        <v>1</v>
      </c>
      <c r="P415" s="667"/>
      <c r="Q415" s="21">
        <f t="shared" si="78"/>
        <v>1</v>
      </c>
      <c r="R415" s="663">
        <f t="shared" si="79"/>
        <v>0</v>
      </c>
      <c r="S415" s="316">
        <f t="shared" si="70"/>
        <v>0</v>
      </c>
    </row>
    <row r="416" spans="1:19">
      <c r="A416" s="3520"/>
      <c r="B416" s="54"/>
      <c r="C416" s="21">
        <f t="shared" si="71"/>
        <v>1</v>
      </c>
      <c r="D416" s="2806"/>
      <c r="E416" s="21">
        <f t="shared" si="72"/>
        <v>1</v>
      </c>
      <c r="F416" s="667"/>
      <c r="G416" s="21">
        <f t="shared" si="73"/>
        <v>1</v>
      </c>
      <c r="H416" s="667"/>
      <c r="I416" s="21">
        <f t="shared" si="74"/>
        <v>1</v>
      </c>
      <c r="J416" s="667"/>
      <c r="K416" s="21">
        <f t="shared" si="75"/>
        <v>1</v>
      </c>
      <c r="L416" s="667"/>
      <c r="M416" s="21">
        <f t="shared" si="76"/>
        <v>1</v>
      </c>
      <c r="N416" s="667"/>
      <c r="O416" s="21">
        <f t="shared" si="77"/>
        <v>1</v>
      </c>
      <c r="P416" s="667"/>
      <c r="Q416" s="21">
        <f t="shared" si="78"/>
        <v>1</v>
      </c>
      <c r="R416" s="663">
        <f t="shared" si="79"/>
        <v>0</v>
      </c>
      <c r="S416" s="316">
        <f t="shared" si="70"/>
        <v>0</v>
      </c>
    </row>
    <row r="417" spans="1:19">
      <c r="A417" s="3520"/>
      <c r="B417" s="54"/>
      <c r="C417" s="21">
        <f t="shared" si="71"/>
        <v>1</v>
      </c>
      <c r="D417" s="2806"/>
      <c r="E417" s="21">
        <f t="shared" si="72"/>
        <v>1</v>
      </c>
      <c r="F417" s="667"/>
      <c r="G417" s="21">
        <f t="shared" si="73"/>
        <v>1</v>
      </c>
      <c r="H417" s="667"/>
      <c r="I417" s="21">
        <f t="shared" si="74"/>
        <v>1</v>
      </c>
      <c r="J417" s="667"/>
      <c r="K417" s="21">
        <f t="shared" si="75"/>
        <v>1</v>
      </c>
      <c r="L417" s="667"/>
      <c r="M417" s="21">
        <f t="shared" si="76"/>
        <v>1</v>
      </c>
      <c r="N417" s="667"/>
      <c r="O417" s="21">
        <f t="shared" si="77"/>
        <v>1</v>
      </c>
      <c r="P417" s="667"/>
      <c r="Q417" s="21">
        <f t="shared" si="78"/>
        <v>1</v>
      </c>
      <c r="R417" s="663">
        <f t="shared" si="79"/>
        <v>0</v>
      </c>
      <c r="S417" s="316">
        <f t="shared" si="70"/>
        <v>0</v>
      </c>
    </row>
    <row r="418" spans="1:19">
      <c r="A418" s="3520"/>
      <c r="B418" s="54"/>
      <c r="C418" s="21">
        <f t="shared" si="71"/>
        <v>1</v>
      </c>
      <c r="D418" s="2806"/>
      <c r="E418" s="21">
        <f t="shared" si="72"/>
        <v>1</v>
      </c>
      <c r="F418" s="667"/>
      <c r="G418" s="21">
        <f t="shared" si="73"/>
        <v>1</v>
      </c>
      <c r="H418" s="667"/>
      <c r="I418" s="21">
        <f t="shared" si="74"/>
        <v>1</v>
      </c>
      <c r="J418" s="667"/>
      <c r="K418" s="21">
        <f t="shared" si="75"/>
        <v>1</v>
      </c>
      <c r="L418" s="667"/>
      <c r="M418" s="21">
        <f t="shared" si="76"/>
        <v>1</v>
      </c>
      <c r="N418" s="667"/>
      <c r="O418" s="21">
        <f t="shared" si="77"/>
        <v>1</v>
      </c>
      <c r="P418" s="667"/>
      <c r="Q418" s="21">
        <f t="shared" si="78"/>
        <v>1</v>
      </c>
      <c r="R418" s="663">
        <f t="shared" si="79"/>
        <v>0</v>
      </c>
      <c r="S418" s="316">
        <f t="shared" si="70"/>
        <v>0</v>
      </c>
    </row>
    <row r="419" spans="1:19">
      <c r="A419" s="3520"/>
      <c r="B419" s="54"/>
      <c r="C419" s="21">
        <f t="shared" si="71"/>
        <v>1</v>
      </c>
      <c r="D419" s="2806"/>
      <c r="E419" s="21">
        <f t="shared" si="72"/>
        <v>1</v>
      </c>
      <c r="F419" s="667"/>
      <c r="G419" s="21">
        <f t="shared" si="73"/>
        <v>1</v>
      </c>
      <c r="H419" s="667"/>
      <c r="I419" s="21">
        <f t="shared" si="74"/>
        <v>1</v>
      </c>
      <c r="J419" s="667"/>
      <c r="K419" s="21">
        <f t="shared" si="75"/>
        <v>1</v>
      </c>
      <c r="L419" s="667"/>
      <c r="M419" s="21">
        <f t="shared" si="76"/>
        <v>1</v>
      </c>
      <c r="N419" s="667"/>
      <c r="O419" s="21">
        <f t="shared" si="77"/>
        <v>1</v>
      </c>
      <c r="P419" s="667"/>
      <c r="Q419" s="21">
        <f t="shared" si="78"/>
        <v>1</v>
      </c>
      <c r="R419" s="663">
        <f t="shared" si="79"/>
        <v>0</v>
      </c>
      <c r="S419" s="316">
        <f t="shared" si="70"/>
        <v>0</v>
      </c>
    </row>
    <row r="420" spans="1:19">
      <c r="A420" s="3520"/>
      <c r="B420" s="54"/>
      <c r="C420" s="21">
        <f t="shared" si="71"/>
        <v>1</v>
      </c>
      <c r="D420" s="2806"/>
      <c r="E420" s="21">
        <f t="shared" si="72"/>
        <v>1</v>
      </c>
      <c r="F420" s="667"/>
      <c r="G420" s="21">
        <f t="shared" si="73"/>
        <v>1</v>
      </c>
      <c r="H420" s="667"/>
      <c r="I420" s="21">
        <f t="shared" si="74"/>
        <v>1</v>
      </c>
      <c r="J420" s="667"/>
      <c r="K420" s="21">
        <f t="shared" si="75"/>
        <v>1</v>
      </c>
      <c r="L420" s="667"/>
      <c r="M420" s="21">
        <f t="shared" si="76"/>
        <v>1</v>
      </c>
      <c r="N420" s="667"/>
      <c r="O420" s="21">
        <f t="shared" si="77"/>
        <v>1</v>
      </c>
      <c r="P420" s="667"/>
      <c r="Q420" s="21">
        <f t="shared" si="78"/>
        <v>1</v>
      </c>
      <c r="R420" s="663">
        <f t="shared" si="79"/>
        <v>0</v>
      </c>
      <c r="S420" s="316">
        <f t="shared" si="70"/>
        <v>0</v>
      </c>
    </row>
    <row r="421" spans="1:19">
      <c r="A421" s="3520"/>
      <c r="B421" s="54"/>
      <c r="C421" s="21">
        <f t="shared" si="71"/>
        <v>1</v>
      </c>
      <c r="D421" s="2806"/>
      <c r="E421" s="21">
        <f t="shared" si="72"/>
        <v>1</v>
      </c>
      <c r="F421" s="667"/>
      <c r="G421" s="21">
        <f t="shared" si="73"/>
        <v>1</v>
      </c>
      <c r="H421" s="667"/>
      <c r="I421" s="21">
        <f t="shared" si="74"/>
        <v>1</v>
      </c>
      <c r="J421" s="667"/>
      <c r="K421" s="21">
        <f t="shared" si="75"/>
        <v>1</v>
      </c>
      <c r="L421" s="667"/>
      <c r="M421" s="21">
        <f t="shared" si="76"/>
        <v>1</v>
      </c>
      <c r="N421" s="667"/>
      <c r="O421" s="21">
        <f t="shared" si="77"/>
        <v>1</v>
      </c>
      <c r="P421" s="667"/>
      <c r="Q421" s="21">
        <f t="shared" si="78"/>
        <v>1</v>
      </c>
      <c r="R421" s="663">
        <f t="shared" si="79"/>
        <v>0</v>
      </c>
      <c r="S421" s="316">
        <f t="shared" si="70"/>
        <v>0</v>
      </c>
    </row>
    <row r="422" spans="1:19">
      <c r="A422" s="3520"/>
      <c r="B422" s="54"/>
      <c r="C422" s="21">
        <f t="shared" si="71"/>
        <v>1</v>
      </c>
      <c r="D422" s="2806"/>
      <c r="E422" s="21">
        <f t="shared" si="72"/>
        <v>1</v>
      </c>
      <c r="F422" s="667"/>
      <c r="G422" s="21">
        <f t="shared" si="73"/>
        <v>1</v>
      </c>
      <c r="H422" s="667"/>
      <c r="I422" s="21">
        <f t="shared" si="74"/>
        <v>1</v>
      </c>
      <c r="J422" s="667"/>
      <c r="K422" s="21">
        <f t="shared" si="75"/>
        <v>1</v>
      </c>
      <c r="L422" s="667"/>
      <c r="M422" s="21">
        <f t="shared" si="76"/>
        <v>1</v>
      </c>
      <c r="N422" s="667"/>
      <c r="O422" s="21">
        <f t="shared" si="77"/>
        <v>1</v>
      </c>
      <c r="P422" s="667"/>
      <c r="Q422" s="21">
        <f t="shared" si="78"/>
        <v>1</v>
      </c>
      <c r="R422" s="663">
        <f t="shared" si="79"/>
        <v>0</v>
      </c>
      <c r="S422" s="316">
        <f t="shared" si="70"/>
        <v>0</v>
      </c>
    </row>
    <row r="423" spans="1:19">
      <c r="A423" s="3520"/>
      <c r="B423" s="54"/>
      <c r="C423" s="21">
        <f t="shared" si="71"/>
        <v>1</v>
      </c>
      <c r="D423" s="2806"/>
      <c r="E423" s="21">
        <f t="shared" si="72"/>
        <v>1</v>
      </c>
      <c r="F423" s="667"/>
      <c r="G423" s="21">
        <f t="shared" si="73"/>
        <v>1</v>
      </c>
      <c r="H423" s="667"/>
      <c r="I423" s="21">
        <f t="shared" si="74"/>
        <v>1</v>
      </c>
      <c r="J423" s="667"/>
      <c r="K423" s="21">
        <f t="shared" si="75"/>
        <v>1</v>
      </c>
      <c r="L423" s="667"/>
      <c r="M423" s="21">
        <f t="shared" si="76"/>
        <v>1</v>
      </c>
      <c r="N423" s="667"/>
      <c r="O423" s="21">
        <f t="shared" si="77"/>
        <v>1</v>
      </c>
      <c r="P423" s="667"/>
      <c r="Q423" s="21">
        <f t="shared" si="78"/>
        <v>1</v>
      </c>
      <c r="R423" s="663">
        <f t="shared" si="79"/>
        <v>0</v>
      </c>
      <c r="S423" s="316">
        <f t="shared" si="70"/>
        <v>0</v>
      </c>
    </row>
    <row r="424" spans="1:19">
      <c r="A424" s="3520"/>
      <c r="B424" s="54"/>
      <c r="C424" s="21">
        <f t="shared" si="71"/>
        <v>1</v>
      </c>
      <c r="D424" s="2806"/>
      <c r="E424" s="21">
        <f t="shared" si="72"/>
        <v>1</v>
      </c>
      <c r="F424" s="667"/>
      <c r="G424" s="21">
        <f t="shared" si="73"/>
        <v>1</v>
      </c>
      <c r="H424" s="667"/>
      <c r="I424" s="21">
        <f t="shared" si="74"/>
        <v>1</v>
      </c>
      <c r="J424" s="667"/>
      <c r="K424" s="21">
        <f t="shared" si="75"/>
        <v>1</v>
      </c>
      <c r="L424" s="667"/>
      <c r="M424" s="21">
        <f t="shared" si="76"/>
        <v>1</v>
      </c>
      <c r="N424" s="667"/>
      <c r="O424" s="21">
        <f t="shared" si="77"/>
        <v>1</v>
      </c>
      <c r="P424" s="667"/>
      <c r="Q424" s="21">
        <f t="shared" si="78"/>
        <v>1</v>
      </c>
      <c r="R424" s="663">
        <f t="shared" si="79"/>
        <v>0</v>
      </c>
      <c r="S424" s="316">
        <f t="shared" si="70"/>
        <v>0</v>
      </c>
    </row>
    <row r="425" spans="1:19">
      <c r="A425" s="3520"/>
      <c r="B425" s="54"/>
      <c r="C425" s="21">
        <f t="shared" si="71"/>
        <v>1</v>
      </c>
      <c r="D425" s="2806"/>
      <c r="E425" s="21">
        <f t="shared" si="72"/>
        <v>1</v>
      </c>
      <c r="F425" s="667"/>
      <c r="G425" s="21">
        <f t="shared" si="73"/>
        <v>1</v>
      </c>
      <c r="H425" s="667"/>
      <c r="I425" s="21">
        <f t="shared" si="74"/>
        <v>1</v>
      </c>
      <c r="J425" s="667"/>
      <c r="K425" s="21">
        <f t="shared" si="75"/>
        <v>1</v>
      </c>
      <c r="L425" s="667"/>
      <c r="M425" s="21">
        <f t="shared" si="76"/>
        <v>1</v>
      </c>
      <c r="N425" s="667"/>
      <c r="O425" s="21">
        <f t="shared" si="77"/>
        <v>1</v>
      </c>
      <c r="P425" s="667"/>
      <c r="Q425" s="21">
        <f t="shared" si="78"/>
        <v>1</v>
      </c>
      <c r="R425" s="663">
        <f t="shared" si="79"/>
        <v>0</v>
      </c>
      <c r="S425" s="316">
        <f t="shared" si="70"/>
        <v>0</v>
      </c>
    </row>
    <row r="426" spans="1:19">
      <c r="A426" s="3520"/>
      <c r="B426" s="54"/>
      <c r="C426" s="21">
        <f t="shared" si="71"/>
        <v>1</v>
      </c>
      <c r="D426" s="2806"/>
      <c r="E426" s="21">
        <f t="shared" si="72"/>
        <v>1</v>
      </c>
      <c r="F426" s="667"/>
      <c r="G426" s="21">
        <f t="shared" si="73"/>
        <v>1</v>
      </c>
      <c r="H426" s="667"/>
      <c r="I426" s="21">
        <f t="shared" si="74"/>
        <v>1</v>
      </c>
      <c r="J426" s="667"/>
      <c r="K426" s="21">
        <f t="shared" si="75"/>
        <v>1</v>
      </c>
      <c r="L426" s="667"/>
      <c r="M426" s="21">
        <f t="shared" si="76"/>
        <v>1</v>
      </c>
      <c r="N426" s="667"/>
      <c r="O426" s="21">
        <f t="shared" si="77"/>
        <v>1</v>
      </c>
      <c r="P426" s="667"/>
      <c r="Q426" s="21">
        <f t="shared" si="78"/>
        <v>1</v>
      </c>
      <c r="R426" s="663">
        <f t="shared" si="79"/>
        <v>0</v>
      </c>
      <c r="S426" s="316">
        <f t="shared" si="70"/>
        <v>0</v>
      </c>
    </row>
    <row r="427" spans="1:19">
      <c r="A427" s="3520"/>
      <c r="B427" s="54"/>
      <c r="C427" s="21">
        <f t="shared" si="71"/>
        <v>1</v>
      </c>
      <c r="D427" s="2806"/>
      <c r="E427" s="21">
        <f t="shared" si="72"/>
        <v>1</v>
      </c>
      <c r="F427" s="667"/>
      <c r="G427" s="21">
        <f t="shared" si="73"/>
        <v>1</v>
      </c>
      <c r="H427" s="667"/>
      <c r="I427" s="21">
        <f t="shared" si="74"/>
        <v>1</v>
      </c>
      <c r="J427" s="667"/>
      <c r="K427" s="21">
        <f t="shared" si="75"/>
        <v>1</v>
      </c>
      <c r="L427" s="667"/>
      <c r="M427" s="21">
        <f t="shared" si="76"/>
        <v>1</v>
      </c>
      <c r="N427" s="667"/>
      <c r="O427" s="21">
        <f t="shared" si="77"/>
        <v>1</v>
      </c>
      <c r="P427" s="667"/>
      <c r="Q427" s="21">
        <f t="shared" si="78"/>
        <v>1</v>
      </c>
      <c r="R427" s="663">
        <f t="shared" si="79"/>
        <v>0</v>
      </c>
      <c r="S427" s="316">
        <f t="shared" si="70"/>
        <v>0</v>
      </c>
    </row>
    <row r="428" spans="1:19">
      <c r="A428" s="3520"/>
      <c r="B428" s="54"/>
      <c r="C428" s="21">
        <f t="shared" si="71"/>
        <v>1</v>
      </c>
      <c r="D428" s="2806"/>
      <c r="E428" s="21">
        <f t="shared" si="72"/>
        <v>1</v>
      </c>
      <c r="F428" s="667"/>
      <c r="G428" s="21">
        <f t="shared" si="73"/>
        <v>1</v>
      </c>
      <c r="H428" s="667"/>
      <c r="I428" s="21">
        <f t="shared" si="74"/>
        <v>1</v>
      </c>
      <c r="J428" s="667"/>
      <c r="K428" s="21">
        <f t="shared" si="75"/>
        <v>1</v>
      </c>
      <c r="L428" s="667"/>
      <c r="M428" s="21">
        <f t="shared" si="76"/>
        <v>1</v>
      </c>
      <c r="N428" s="667"/>
      <c r="O428" s="21">
        <f t="shared" si="77"/>
        <v>1</v>
      </c>
      <c r="P428" s="667"/>
      <c r="Q428" s="21">
        <f t="shared" si="78"/>
        <v>1</v>
      </c>
      <c r="R428" s="663">
        <f t="shared" si="79"/>
        <v>0</v>
      </c>
      <c r="S428" s="316">
        <f t="shared" si="70"/>
        <v>0</v>
      </c>
    </row>
    <row r="429" spans="1:19">
      <c r="A429" s="3520"/>
      <c r="B429" s="54"/>
      <c r="C429" s="21">
        <f t="shared" si="71"/>
        <v>1</v>
      </c>
      <c r="D429" s="2806"/>
      <c r="E429" s="21">
        <f t="shared" si="72"/>
        <v>1</v>
      </c>
      <c r="F429" s="667"/>
      <c r="G429" s="21">
        <f t="shared" si="73"/>
        <v>1</v>
      </c>
      <c r="H429" s="667"/>
      <c r="I429" s="21">
        <f t="shared" si="74"/>
        <v>1</v>
      </c>
      <c r="J429" s="667"/>
      <c r="K429" s="21">
        <f t="shared" si="75"/>
        <v>1</v>
      </c>
      <c r="L429" s="667"/>
      <c r="M429" s="21">
        <f t="shared" si="76"/>
        <v>1</v>
      </c>
      <c r="N429" s="667"/>
      <c r="O429" s="21">
        <f t="shared" si="77"/>
        <v>1</v>
      </c>
      <c r="P429" s="667"/>
      <c r="Q429" s="21">
        <f t="shared" si="78"/>
        <v>1</v>
      </c>
      <c r="R429" s="663">
        <f t="shared" si="79"/>
        <v>0</v>
      </c>
      <c r="S429" s="316">
        <f t="shared" si="70"/>
        <v>0</v>
      </c>
    </row>
    <row r="430" spans="1:19">
      <c r="A430" s="3520"/>
      <c r="B430" s="54"/>
      <c r="C430" s="21">
        <f t="shared" si="71"/>
        <v>1</v>
      </c>
      <c r="D430" s="2806"/>
      <c r="E430" s="21">
        <f t="shared" si="72"/>
        <v>1</v>
      </c>
      <c r="F430" s="667"/>
      <c r="G430" s="21">
        <f t="shared" si="73"/>
        <v>1</v>
      </c>
      <c r="H430" s="667"/>
      <c r="I430" s="21">
        <f t="shared" si="74"/>
        <v>1</v>
      </c>
      <c r="J430" s="667"/>
      <c r="K430" s="21">
        <f t="shared" si="75"/>
        <v>1</v>
      </c>
      <c r="L430" s="667"/>
      <c r="M430" s="21">
        <f t="shared" si="76"/>
        <v>1</v>
      </c>
      <c r="N430" s="667"/>
      <c r="O430" s="21">
        <f t="shared" si="77"/>
        <v>1</v>
      </c>
      <c r="P430" s="667"/>
      <c r="Q430" s="21">
        <f t="shared" si="78"/>
        <v>1</v>
      </c>
      <c r="R430" s="663">
        <f t="shared" si="79"/>
        <v>0</v>
      </c>
      <c r="S430" s="316">
        <f t="shared" si="70"/>
        <v>0</v>
      </c>
    </row>
    <row r="431" spans="1:19">
      <c r="A431" s="3520"/>
      <c r="B431" s="54"/>
      <c r="C431" s="21">
        <f t="shared" si="71"/>
        <v>1</v>
      </c>
      <c r="D431" s="2806"/>
      <c r="E431" s="21">
        <f t="shared" si="72"/>
        <v>1</v>
      </c>
      <c r="F431" s="667"/>
      <c r="G431" s="21">
        <f t="shared" si="73"/>
        <v>1</v>
      </c>
      <c r="H431" s="667"/>
      <c r="I431" s="21">
        <f t="shared" si="74"/>
        <v>1</v>
      </c>
      <c r="J431" s="667"/>
      <c r="K431" s="21">
        <f t="shared" si="75"/>
        <v>1</v>
      </c>
      <c r="L431" s="667"/>
      <c r="M431" s="21">
        <f t="shared" si="76"/>
        <v>1</v>
      </c>
      <c r="N431" s="667"/>
      <c r="O431" s="21">
        <f t="shared" si="77"/>
        <v>1</v>
      </c>
      <c r="P431" s="667"/>
      <c r="Q431" s="21">
        <f t="shared" si="78"/>
        <v>1</v>
      </c>
      <c r="R431" s="663">
        <f t="shared" si="79"/>
        <v>0</v>
      </c>
      <c r="S431" s="316">
        <f t="shared" si="70"/>
        <v>0</v>
      </c>
    </row>
    <row r="432" spans="1:19">
      <c r="A432" s="3520"/>
      <c r="B432" s="54"/>
      <c r="C432" s="21">
        <f t="shared" si="71"/>
        <v>1</v>
      </c>
      <c r="D432" s="2806"/>
      <c r="E432" s="21">
        <f t="shared" si="72"/>
        <v>1</v>
      </c>
      <c r="F432" s="667"/>
      <c r="G432" s="21">
        <f t="shared" si="73"/>
        <v>1</v>
      </c>
      <c r="H432" s="667"/>
      <c r="I432" s="21">
        <f t="shared" si="74"/>
        <v>1</v>
      </c>
      <c r="J432" s="667"/>
      <c r="K432" s="21">
        <f t="shared" si="75"/>
        <v>1</v>
      </c>
      <c r="L432" s="667"/>
      <c r="M432" s="21">
        <f t="shared" si="76"/>
        <v>1</v>
      </c>
      <c r="N432" s="667"/>
      <c r="O432" s="21">
        <f t="shared" si="77"/>
        <v>1</v>
      </c>
      <c r="P432" s="667"/>
      <c r="Q432" s="21">
        <f t="shared" si="78"/>
        <v>1</v>
      </c>
      <c r="R432" s="663">
        <f t="shared" si="79"/>
        <v>0</v>
      </c>
      <c r="S432" s="316">
        <f t="shared" si="70"/>
        <v>0</v>
      </c>
    </row>
    <row r="433" spans="1:19">
      <c r="A433" s="3520"/>
      <c r="B433" s="54"/>
      <c r="C433" s="21">
        <f t="shared" si="71"/>
        <v>1</v>
      </c>
      <c r="D433" s="2806"/>
      <c r="E433" s="21">
        <f t="shared" si="72"/>
        <v>1</v>
      </c>
      <c r="F433" s="667"/>
      <c r="G433" s="21">
        <f t="shared" si="73"/>
        <v>1</v>
      </c>
      <c r="H433" s="667"/>
      <c r="I433" s="21">
        <f t="shared" si="74"/>
        <v>1</v>
      </c>
      <c r="J433" s="667"/>
      <c r="K433" s="21">
        <f t="shared" si="75"/>
        <v>1</v>
      </c>
      <c r="L433" s="667"/>
      <c r="M433" s="21">
        <f t="shared" si="76"/>
        <v>1</v>
      </c>
      <c r="N433" s="667"/>
      <c r="O433" s="21">
        <f t="shared" si="77"/>
        <v>1</v>
      </c>
      <c r="P433" s="667"/>
      <c r="Q433" s="21">
        <f t="shared" si="78"/>
        <v>1</v>
      </c>
      <c r="R433" s="663">
        <f t="shared" si="79"/>
        <v>0</v>
      </c>
      <c r="S433" s="316">
        <f t="shared" si="70"/>
        <v>0</v>
      </c>
    </row>
    <row r="434" spans="1:19">
      <c r="A434" s="3520"/>
      <c r="B434" s="54"/>
      <c r="C434" s="21">
        <f t="shared" si="71"/>
        <v>1</v>
      </c>
      <c r="D434" s="2806"/>
      <c r="E434" s="21">
        <f t="shared" si="72"/>
        <v>1</v>
      </c>
      <c r="F434" s="667"/>
      <c r="G434" s="21">
        <f t="shared" si="73"/>
        <v>1</v>
      </c>
      <c r="H434" s="667"/>
      <c r="I434" s="21">
        <f t="shared" si="74"/>
        <v>1</v>
      </c>
      <c r="J434" s="667"/>
      <c r="K434" s="21">
        <f t="shared" si="75"/>
        <v>1</v>
      </c>
      <c r="L434" s="667"/>
      <c r="M434" s="21">
        <f t="shared" si="76"/>
        <v>1</v>
      </c>
      <c r="N434" s="667"/>
      <c r="O434" s="21">
        <f t="shared" si="77"/>
        <v>1</v>
      </c>
      <c r="P434" s="667"/>
      <c r="Q434" s="21">
        <f t="shared" si="78"/>
        <v>1</v>
      </c>
      <c r="R434" s="663">
        <f t="shared" si="79"/>
        <v>0</v>
      </c>
      <c r="S434" s="316">
        <f t="shared" si="70"/>
        <v>0</v>
      </c>
    </row>
    <row r="435" spans="1:19">
      <c r="A435" s="3520"/>
      <c r="B435" s="54"/>
      <c r="C435" s="21">
        <f t="shared" si="71"/>
        <v>1</v>
      </c>
      <c r="D435" s="2806"/>
      <c r="E435" s="21">
        <f t="shared" si="72"/>
        <v>1</v>
      </c>
      <c r="F435" s="667"/>
      <c r="G435" s="21">
        <f t="shared" si="73"/>
        <v>1</v>
      </c>
      <c r="H435" s="667"/>
      <c r="I435" s="21">
        <f t="shared" si="74"/>
        <v>1</v>
      </c>
      <c r="J435" s="667"/>
      <c r="K435" s="21">
        <f t="shared" si="75"/>
        <v>1</v>
      </c>
      <c r="L435" s="667"/>
      <c r="M435" s="21">
        <f t="shared" si="76"/>
        <v>1</v>
      </c>
      <c r="N435" s="667"/>
      <c r="O435" s="21">
        <f t="shared" si="77"/>
        <v>1</v>
      </c>
      <c r="P435" s="667"/>
      <c r="Q435" s="21">
        <f t="shared" si="78"/>
        <v>1</v>
      </c>
      <c r="R435" s="663">
        <f t="shared" si="79"/>
        <v>0</v>
      </c>
      <c r="S435" s="316">
        <f t="shared" si="70"/>
        <v>0</v>
      </c>
    </row>
    <row r="436" spans="1:19">
      <c r="A436" s="3520"/>
      <c r="B436" s="54"/>
      <c r="C436" s="21">
        <f t="shared" si="71"/>
        <v>1</v>
      </c>
      <c r="D436" s="2806"/>
      <c r="E436" s="21">
        <f t="shared" si="72"/>
        <v>1</v>
      </c>
      <c r="F436" s="667"/>
      <c r="G436" s="21">
        <f t="shared" si="73"/>
        <v>1</v>
      </c>
      <c r="H436" s="667"/>
      <c r="I436" s="21">
        <f t="shared" si="74"/>
        <v>1</v>
      </c>
      <c r="J436" s="667"/>
      <c r="K436" s="21">
        <f t="shared" si="75"/>
        <v>1</v>
      </c>
      <c r="L436" s="667"/>
      <c r="M436" s="21">
        <f t="shared" si="76"/>
        <v>1</v>
      </c>
      <c r="N436" s="667"/>
      <c r="O436" s="21">
        <f t="shared" si="77"/>
        <v>1</v>
      </c>
      <c r="P436" s="667"/>
      <c r="Q436" s="21">
        <f t="shared" si="78"/>
        <v>1</v>
      </c>
      <c r="R436" s="663">
        <f t="shared" si="79"/>
        <v>0</v>
      </c>
      <c r="S436" s="316">
        <f t="shared" si="70"/>
        <v>0</v>
      </c>
    </row>
    <row r="437" spans="1:19">
      <c r="A437" s="3520"/>
      <c r="B437" s="54"/>
      <c r="C437" s="21">
        <f t="shared" si="71"/>
        <v>1</v>
      </c>
      <c r="D437" s="2806"/>
      <c r="E437" s="21">
        <f t="shared" si="72"/>
        <v>1</v>
      </c>
      <c r="F437" s="667"/>
      <c r="G437" s="21">
        <f t="shared" si="73"/>
        <v>1</v>
      </c>
      <c r="H437" s="667"/>
      <c r="I437" s="21">
        <f t="shared" si="74"/>
        <v>1</v>
      </c>
      <c r="J437" s="667"/>
      <c r="K437" s="21">
        <f t="shared" si="75"/>
        <v>1</v>
      </c>
      <c r="L437" s="667"/>
      <c r="M437" s="21">
        <f t="shared" si="76"/>
        <v>1</v>
      </c>
      <c r="N437" s="667"/>
      <c r="O437" s="21">
        <f t="shared" si="77"/>
        <v>1</v>
      </c>
      <c r="P437" s="667"/>
      <c r="Q437" s="21">
        <f t="shared" si="78"/>
        <v>1</v>
      </c>
      <c r="R437" s="663">
        <f t="shared" si="79"/>
        <v>0</v>
      </c>
      <c r="S437" s="316">
        <f t="shared" si="70"/>
        <v>0</v>
      </c>
    </row>
    <row r="438" spans="1:19">
      <c r="A438" s="3520"/>
      <c r="B438" s="54"/>
      <c r="C438" s="21">
        <f t="shared" si="71"/>
        <v>1</v>
      </c>
      <c r="D438" s="2806"/>
      <c r="E438" s="21">
        <f t="shared" si="72"/>
        <v>1</v>
      </c>
      <c r="F438" s="667"/>
      <c r="G438" s="21">
        <f t="shared" si="73"/>
        <v>1</v>
      </c>
      <c r="H438" s="667"/>
      <c r="I438" s="21">
        <f t="shared" si="74"/>
        <v>1</v>
      </c>
      <c r="J438" s="667"/>
      <c r="K438" s="21">
        <f t="shared" si="75"/>
        <v>1</v>
      </c>
      <c r="L438" s="667"/>
      <c r="M438" s="21">
        <f t="shared" si="76"/>
        <v>1</v>
      </c>
      <c r="N438" s="667"/>
      <c r="O438" s="21">
        <f t="shared" si="77"/>
        <v>1</v>
      </c>
      <c r="P438" s="667"/>
      <c r="Q438" s="21">
        <f t="shared" si="78"/>
        <v>1</v>
      </c>
      <c r="R438" s="663">
        <f t="shared" si="79"/>
        <v>0</v>
      </c>
      <c r="S438" s="316">
        <f t="shared" si="70"/>
        <v>0</v>
      </c>
    </row>
    <row r="439" spans="1:19">
      <c r="A439" s="3520"/>
      <c r="B439" s="54"/>
      <c r="C439" s="21">
        <f t="shared" si="71"/>
        <v>1</v>
      </c>
      <c r="D439" s="2806"/>
      <c r="E439" s="21">
        <f t="shared" si="72"/>
        <v>1</v>
      </c>
      <c r="F439" s="667"/>
      <c r="G439" s="21">
        <f t="shared" si="73"/>
        <v>1</v>
      </c>
      <c r="H439" s="667"/>
      <c r="I439" s="21">
        <f t="shared" si="74"/>
        <v>1</v>
      </c>
      <c r="J439" s="667"/>
      <c r="K439" s="21">
        <f t="shared" si="75"/>
        <v>1</v>
      </c>
      <c r="L439" s="667"/>
      <c r="M439" s="21">
        <f t="shared" si="76"/>
        <v>1</v>
      </c>
      <c r="N439" s="667"/>
      <c r="O439" s="21">
        <f t="shared" si="77"/>
        <v>1</v>
      </c>
      <c r="P439" s="667"/>
      <c r="Q439" s="21">
        <f t="shared" si="78"/>
        <v>1</v>
      </c>
      <c r="R439" s="663">
        <f t="shared" si="79"/>
        <v>0</v>
      </c>
      <c r="S439" s="316">
        <f t="shared" si="70"/>
        <v>0</v>
      </c>
    </row>
    <row r="440" spans="1:19">
      <c r="A440" s="3520"/>
      <c r="B440" s="54"/>
      <c r="C440" s="21">
        <f t="shared" si="71"/>
        <v>1</v>
      </c>
      <c r="D440" s="2806"/>
      <c r="E440" s="21">
        <f t="shared" si="72"/>
        <v>1</v>
      </c>
      <c r="F440" s="667"/>
      <c r="G440" s="21">
        <f t="shared" si="73"/>
        <v>1</v>
      </c>
      <c r="H440" s="667"/>
      <c r="I440" s="21">
        <f t="shared" si="74"/>
        <v>1</v>
      </c>
      <c r="J440" s="667"/>
      <c r="K440" s="21">
        <f t="shared" si="75"/>
        <v>1</v>
      </c>
      <c r="L440" s="667"/>
      <c r="M440" s="21">
        <f t="shared" si="76"/>
        <v>1</v>
      </c>
      <c r="N440" s="667"/>
      <c r="O440" s="21">
        <f t="shared" si="77"/>
        <v>1</v>
      </c>
      <c r="P440" s="667"/>
      <c r="Q440" s="21">
        <f t="shared" si="78"/>
        <v>1</v>
      </c>
      <c r="R440" s="663">
        <f t="shared" si="79"/>
        <v>0</v>
      </c>
      <c r="S440" s="316">
        <f t="shared" si="70"/>
        <v>0</v>
      </c>
    </row>
    <row r="441" spans="1:19">
      <c r="A441" s="3520"/>
      <c r="B441" s="54"/>
      <c r="C441" s="21">
        <f t="shared" si="71"/>
        <v>1</v>
      </c>
      <c r="D441" s="2806"/>
      <c r="E441" s="21">
        <f t="shared" si="72"/>
        <v>1</v>
      </c>
      <c r="F441" s="667"/>
      <c r="G441" s="21">
        <f t="shared" si="73"/>
        <v>1</v>
      </c>
      <c r="H441" s="667"/>
      <c r="I441" s="21">
        <f t="shared" si="74"/>
        <v>1</v>
      </c>
      <c r="J441" s="667"/>
      <c r="K441" s="21">
        <f t="shared" si="75"/>
        <v>1</v>
      </c>
      <c r="L441" s="667"/>
      <c r="M441" s="21">
        <f t="shared" si="76"/>
        <v>1</v>
      </c>
      <c r="N441" s="667"/>
      <c r="O441" s="21">
        <f t="shared" si="77"/>
        <v>1</v>
      </c>
      <c r="P441" s="667"/>
      <c r="Q441" s="21">
        <f t="shared" si="78"/>
        <v>1</v>
      </c>
      <c r="R441" s="663">
        <f t="shared" si="79"/>
        <v>0</v>
      </c>
      <c r="S441" s="316">
        <f t="shared" si="70"/>
        <v>0</v>
      </c>
    </row>
    <row r="442" spans="1:19">
      <c r="A442" s="3520"/>
      <c r="B442" s="54"/>
      <c r="C442" s="21">
        <f t="shared" si="71"/>
        <v>1</v>
      </c>
      <c r="D442" s="2806"/>
      <c r="E442" s="21">
        <f t="shared" si="72"/>
        <v>1</v>
      </c>
      <c r="F442" s="667"/>
      <c r="G442" s="21">
        <f t="shared" si="73"/>
        <v>1</v>
      </c>
      <c r="H442" s="667"/>
      <c r="I442" s="21">
        <f t="shared" si="74"/>
        <v>1</v>
      </c>
      <c r="J442" s="667"/>
      <c r="K442" s="21">
        <f t="shared" si="75"/>
        <v>1</v>
      </c>
      <c r="L442" s="667"/>
      <c r="M442" s="21">
        <f t="shared" si="76"/>
        <v>1</v>
      </c>
      <c r="N442" s="667"/>
      <c r="O442" s="21">
        <f t="shared" si="77"/>
        <v>1</v>
      </c>
      <c r="P442" s="667"/>
      <c r="Q442" s="21">
        <f t="shared" si="78"/>
        <v>1</v>
      </c>
      <c r="R442" s="663">
        <f t="shared" si="79"/>
        <v>0</v>
      </c>
      <c r="S442" s="316">
        <f t="shared" si="70"/>
        <v>0</v>
      </c>
    </row>
    <row r="443" spans="1:19">
      <c r="A443" s="3520"/>
      <c r="B443" s="54"/>
      <c r="C443" s="21">
        <f t="shared" si="71"/>
        <v>1</v>
      </c>
      <c r="D443" s="2806"/>
      <c r="E443" s="21">
        <f t="shared" si="72"/>
        <v>1</v>
      </c>
      <c r="F443" s="667"/>
      <c r="G443" s="21">
        <f t="shared" si="73"/>
        <v>1</v>
      </c>
      <c r="H443" s="667"/>
      <c r="I443" s="21">
        <f t="shared" si="74"/>
        <v>1</v>
      </c>
      <c r="J443" s="667"/>
      <c r="K443" s="21">
        <f t="shared" si="75"/>
        <v>1</v>
      </c>
      <c r="L443" s="667"/>
      <c r="M443" s="21">
        <f t="shared" si="76"/>
        <v>1</v>
      </c>
      <c r="N443" s="667"/>
      <c r="O443" s="21">
        <f t="shared" si="77"/>
        <v>1</v>
      </c>
      <c r="P443" s="667"/>
      <c r="Q443" s="21">
        <f t="shared" si="78"/>
        <v>1</v>
      </c>
      <c r="R443" s="663">
        <f t="shared" si="79"/>
        <v>0</v>
      </c>
      <c r="S443" s="316">
        <f t="shared" si="70"/>
        <v>0</v>
      </c>
    </row>
    <row r="444" spans="1:19">
      <c r="A444" s="3520"/>
      <c r="B444" s="54"/>
      <c r="C444" s="21">
        <f t="shared" si="71"/>
        <v>1</v>
      </c>
      <c r="D444" s="2806"/>
      <c r="E444" s="21">
        <f t="shared" si="72"/>
        <v>1</v>
      </c>
      <c r="F444" s="667"/>
      <c r="G444" s="21">
        <f t="shared" si="73"/>
        <v>1</v>
      </c>
      <c r="H444" s="667"/>
      <c r="I444" s="21">
        <f t="shared" si="74"/>
        <v>1</v>
      </c>
      <c r="J444" s="667"/>
      <c r="K444" s="21">
        <f t="shared" si="75"/>
        <v>1</v>
      </c>
      <c r="L444" s="667"/>
      <c r="M444" s="21">
        <f t="shared" si="76"/>
        <v>1</v>
      </c>
      <c r="N444" s="667"/>
      <c r="O444" s="21">
        <f t="shared" si="77"/>
        <v>1</v>
      </c>
      <c r="P444" s="667"/>
      <c r="Q444" s="21">
        <f t="shared" si="78"/>
        <v>1</v>
      </c>
      <c r="R444" s="663">
        <f t="shared" si="79"/>
        <v>0</v>
      </c>
      <c r="S444" s="316">
        <f t="shared" si="70"/>
        <v>0</v>
      </c>
    </row>
    <row r="445" spans="1:19">
      <c r="A445" s="3520"/>
      <c r="B445" s="54"/>
      <c r="C445" s="21">
        <f t="shared" si="71"/>
        <v>1</v>
      </c>
      <c r="D445" s="2806"/>
      <c r="E445" s="21">
        <f t="shared" si="72"/>
        <v>1</v>
      </c>
      <c r="F445" s="667"/>
      <c r="G445" s="21">
        <f t="shared" si="73"/>
        <v>1</v>
      </c>
      <c r="H445" s="667"/>
      <c r="I445" s="21">
        <f t="shared" si="74"/>
        <v>1</v>
      </c>
      <c r="J445" s="667"/>
      <c r="K445" s="21">
        <f t="shared" si="75"/>
        <v>1</v>
      </c>
      <c r="L445" s="667"/>
      <c r="M445" s="21">
        <f t="shared" si="76"/>
        <v>1</v>
      </c>
      <c r="N445" s="667"/>
      <c r="O445" s="21">
        <f t="shared" si="77"/>
        <v>1</v>
      </c>
      <c r="P445" s="667"/>
      <c r="Q445" s="21">
        <f t="shared" si="78"/>
        <v>1</v>
      </c>
      <c r="R445" s="663">
        <f t="shared" si="79"/>
        <v>0</v>
      </c>
      <c r="S445" s="316">
        <f t="shared" si="70"/>
        <v>0</v>
      </c>
    </row>
    <row r="446" spans="1:19">
      <c r="A446" s="3520"/>
      <c r="B446" s="54"/>
      <c r="C446" s="21">
        <f t="shared" si="71"/>
        <v>1</v>
      </c>
      <c r="D446" s="2806"/>
      <c r="E446" s="21">
        <f t="shared" si="72"/>
        <v>1</v>
      </c>
      <c r="F446" s="667"/>
      <c r="G446" s="21">
        <f t="shared" si="73"/>
        <v>1</v>
      </c>
      <c r="H446" s="667"/>
      <c r="I446" s="21">
        <f t="shared" si="74"/>
        <v>1</v>
      </c>
      <c r="J446" s="667"/>
      <c r="K446" s="21">
        <f t="shared" si="75"/>
        <v>1</v>
      </c>
      <c r="L446" s="667"/>
      <c r="M446" s="21">
        <f t="shared" si="76"/>
        <v>1</v>
      </c>
      <c r="N446" s="667"/>
      <c r="O446" s="21">
        <f t="shared" si="77"/>
        <v>1</v>
      </c>
      <c r="P446" s="667"/>
      <c r="Q446" s="21">
        <f t="shared" si="78"/>
        <v>1</v>
      </c>
      <c r="R446" s="663">
        <f t="shared" si="79"/>
        <v>0</v>
      </c>
      <c r="S446" s="316">
        <f t="shared" si="70"/>
        <v>0</v>
      </c>
    </row>
    <row r="447" spans="1:19">
      <c r="A447" s="3520"/>
      <c r="B447" s="54"/>
      <c r="C447" s="21">
        <f t="shared" si="71"/>
        <v>1</v>
      </c>
      <c r="D447" s="2806"/>
      <c r="E447" s="21">
        <f t="shared" si="72"/>
        <v>1</v>
      </c>
      <c r="F447" s="667"/>
      <c r="G447" s="21">
        <f t="shared" si="73"/>
        <v>1</v>
      </c>
      <c r="H447" s="667"/>
      <c r="I447" s="21">
        <f t="shared" si="74"/>
        <v>1</v>
      </c>
      <c r="J447" s="667"/>
      <c r="K447" s="21">
        <f t="shared" si="75"/>
        <v>1</v>
      </c>
      <c r="L447" s="667"/>
      <c r="M447" s="21">
        <f t="shared" si="76"/>
        <v>1</v>
      </c>
      <c r="N447" s="667"/>
      <c r="O447" s="21">
        <f t="shared" si="77"/>
        <v>1</v>
      </c>
      <c r="P447" s="667"/>
      <c r="Q447" s="21">
        <f t="shared" si="78"/>
        <v>1</v>
      </c>
      <c r="R447" s="663">
        <f t="shared" si="79"/>
        <v>0</v>
      </c>
      <c r="S447" s="316">
        <f t="shared" si="70"/>
        <v>0</v>
      </c>
    </row>
    <row r="448" spans="1:19">
      <c r="A448" s="3520"/>
      <c r="B448" s="54"/>
      <c r="C448" s="21">
        <f t="shared" si="71"/>
        <v>1</v>
      </c>
      <c r="D448" s="2806"/>
      <c r="E448" s="21">
        <f t="shared" si="72"/>
        <v>1</v>
      </c>
      <c r="F448" s="667"/>
      <c r="G448" s="21">
        <f t="shared" si="73"/>
        <v>1</v>
      </c>
      <c r="H448" s="667"/>
      <c r="I448" s="21">
        <f t="shared" si="74"/>
        <v>1</v>
      </c>
      <c r="J448" s="667"/>
      <c r="K448" s="21">
        <f t="shared" si="75"/>
        <v>1</v>
      </c>
      <c r="L448" s="667"/>
      <c r="M448" s="21">
        <f t="shared" si="76"/>
        <v>1</v>
      </c>
      <c r="N448" s="667"/>
      <c r="O448" s="21">
        <f t="shared" si="77"/>
        <v>1</v>
      </c>
      <c r="P448" s="667"/>
      <c r="Q448" s="21">
        <f t="shared" si="78"/>
        <v>1</v>
      </c>
      <c r="R448" s="663">
        <f t="shared" si="79"/>
        <v>0</v>
      </c>
      <c r="S448" s="316">
        <f t="shared" si="70"/>
        <v>0</v>
      </c>
    </row>
    <row r="449" spans="1:19">
      <c r="A449" s="3520"/>
      <c r="B449" s="54"/>
      <c r="C449" s="21">
        <f t="shared" si="71"/>
        <v>1</v>
      </c>
      <c r="D449" s="2806"/>
      <c r="E449" s="21">
        <f t="shared" si="72"/>
        <v>1</v>
      </c>
      <c r="F449" s="667"/>
      <c r="G449" s="21">
        <f t="shared" si="73"/>
        <v>1</v>
      </c>
      <c r="H449" s="667"/>
      <c r="I449" s="21">
        <f t="shared" si="74"/>
        <v>1</v>
      </c>
      <c r="J449" s="667"/>
      <c r="K449" s="21">
        <f t="shared" si="75"/>
        <v>1</v>
      </c>
      <c r="L449" s="667"/>
      <c r="M449" s="21">
        <f t="shared" si="76"/>
        <v>1</v>
      </c>
      <c r="N449" s="667"/>
      <c r="O449" s="21">
        <f t="shared" si="77"/>
        <v>1</v>
      </c>
      <c r="P449" s="667"/>
      <c r="Q449" s="21">
        <f t="shared" si="78"/>
        <v>1</v>
      </c>
      <c r="R449" s="663">
        <f t="shared" si="79"/>
        <v>0</v>
      </c>
      <c r="S449" s="316">
        <f t="shared" si="70"/>
        <v>0</v>
      </c>
    </row>
    <row r="450" spans="1:19">
      <c r="A450" s="3520"/>
      <c r="B450" s="54"/>
      <c r="C450" s="21">
        <f t="shared" si="71"/>
        <v>1</v>
      </c>
      <c r="D450" s="2806"/>
      <c r="E450" s="21">
        <f t="shared" si="72"/>
        <v>1</v>
      </c>
      <c r="F450" s="667"/>
      <c r="G450" s="21">
        <f t="shared" si="73"/>
        <v>1</v>
      </c>
      <c r="H450" s="667"/>
      <c r="I450" s="21">
        <f t="shared" si="74"/>
        <v>1</v>
      </c>
      <c r="J450" s="667"/>
      <c r="K450" s="21">
        <f t="shared" si="75"/>
        <v>1</v>
      </c>
      <c r="L450" s="667"/>
      <c r="M450" s="21">
        <f t="shared" si="76"/>
        <v>1</v>
      </c>
      <c r="N450" s="667"/>
      <c r="O450" s="21">
        <f t="shared" si="77"/>
        <v>1</v>
      </c>
      <c r="P450" s="667"/>
      <c r="Q450" s="21">
        <f t="shared" si="78"/>
        <v>1</v>
      </c>
      <c r="R450" s="663">
        <f t="shared" si="79"/>
        <v>0</v>
      </c>
      <c r="S450" s="316">
        <f t="shared" si="70"/>
        <v>0</v>
      </c>
    </row>
    <row r="451" spans="1:19">
      <c r="A451" s="3520"/>
      <c r="B451" s="54"/>
      <c r="C451" s="21">
        <f t="shared" si="71"/>
        <v>1</v>
      </c>
      <c r="D451" s="2806"/>
      <c r="E451" s="21">
        <f t="shared" si="72"/>
        <v>1</v>
      </c>
      <c r="F451" s="667"/>
      <c r="G451" s="21">
        <f t="shared" si="73"/>
        <v>1</v>
      </c>
      <c r="H451" s="667"/>
      <c r="I451" s="21">
        <f t="shared" si="74"/>
        <v>1</v>
      </c>
      <c r="J451" s="667"/>
      <c r="K451" s="21">
        <f t="shared" si="75"/>
        <v>1</v>
      </c>
      <c r="L451" s="667"/>
      <c r="M451" s="21">
        <f t="shared" si="76"/>
        <v>1</v>
      </c>
      <c r="N451" s="667"/>
      <c r="O451" s="21">
        <f t="shared" si="77"/>
        <v>1</v>
      </c>
      <c r="P451" s="667"/>
      <c r="Q451" s="21">
        <f t="shared" si="78"/>
        <v>1</v>
      </c>
      <c r="R451" s="663">
        <f t="shared" si="79"/>
        <v>0</v>
      </c>
      <c r="S451" s="316">
        <f t="shared" si="70"/>
        <v>0</v>
      </c>
    </row>
    <row r="452" spans="1:19">
      <c r="A452" s="3520"/>
      <c r="B452" s="54"/>
      <c r="C452" s="21">
        <f t="shared" si="71"/>
        <v>1</v>
      </c>
      <c r="D452" s="2806"/>
      <c r="E452" s="21">
        <f t="shared" si="72"/>
        <v>1</v>
      </c>
      <c r="F452" s="667"/>
      <c r="G452" s="21">
        <f t="shared" si="73"/>
        <v>1</v>
      </c>
      <c r="H452" s="667"/>
      <c r="I452" s="21">
        <f t="shared" si="74"/>
        <v>1</v>
      </c>
      <c r="J452" s="667"/>
      <c r="K452" s="21">
        <f t="shared" si="75"/>
        <v>1</v>
      </c>
      <c r="L452" s="667"/>
      <c r="M452" s="21">
        <f t="shared" si="76"/>
        <v>1</v>
      </c>
      <c r="N452" s="667"/>
      <c r="O452" s="21">
        <f t="shared" si="77"/>
        <v>1</v>
      </c>
      <c r="P452" s="667"/>
      <c r="Q452" s="21">
        <f t="shared" si="78"/>
        <v>1</v>
      </c>
      <c r="R452" s="663">
        <f t="shared" si="79"/>
        <v>0</v>
      </c>
      <c r="S452" s="316">
        <f t="shared" si="70"/>
        <v>0</v>
      </c>
    </row>
    <row r="453" spans="1:19">
      <c r="A453" s="3520"/>
      <c r="B453" s="54"/>
      <c r="C453" s="21">
        <f t="shared" si="71"/>
        <v>1</v>
      </c>
      <c r="D453" s="2806"/>
      <c r="E453" s="21">
        <f t="shared" si="72"/>
        <v>1</v>
      </c>
      <c r="F453" s="667"/>
      <c r="G453" s="21">
        <f t="shared" si="73"/>
        <v>1</v>
      </c>
      <c r="H453" s="667"/>
      <c r="I453" s="21">
        <f t="shared" si="74"/>
        <v>1</v>
      </c>
      <c r="J453" s="667"/>
      <c r="K453" s="21">
        <f t="shared" si="75"/>
        <v>1</v>
      </c>
      <c r="L453" s="667"/>
      <c r="M453" s="21">
        <f t="shared" si="76"/>
        <v>1</v>
      </c>
      <c r="N453" s="667"/>
      <c r="O453" s="21">
        <f t="shared" si="77"/>
        <v>1</v>
      </c>
      <c r="P453" s="667"/>
      <c r="Q453" s="21">
        <f t="shared" si="78"/>
        <v>1</v>
      </c>
      <c r="R453" s="663">
        <f t="shared" si="79"/>
        <v>0</v>
      </c>
      <c r="S453" s="316">
        <f t="shared" si="70"/>
        <v>0</v>
      </c>
    </row>
    <row r="454" spans="1:19">
      <c r="A454" s="3520"/>
      <c r="B454" s="54"/>
      <c r="C454" s="21">
        <f t="shared" si="71"/>
        <v>1</v>
      </c>
      <c r="D454" s="2806"/>
      <c r="E454" s="21">
        <f t="shared" si="72"/>
        <v>1</v>
      </c>
      <c r="F454" s="667"/>
      <c r="G454" s="21">
        <f t="shared" si="73"/>
        <v>1</v>
      </c>
      <c r="H454" s="667"/>
      <c r="I454" s="21">
        <f t="shared" si="74"/>
        <v>1</v>
      </c>
      <c r="J454" s="667"/>
      <c r="K454" s="21">
        <f t="shared" si="75"/>
        <v>1</v>
      </c>
      <c r="L454" s="667"/>
      <c r="M454" s="21">
        <f t="shared" si="76"/>
        <v>1</v>
      </c>
      <c r="N454" s="667"/>
      <c r="O454" s="21">
        <f t="shared" si="77"/>
        <v>1</v>
      </c>
      <c r="P454" s="667"/>
      <c r="Q454" s="21">
        <f t="shared" si="78"/>
        <v>1</v>
      </c>
      <c r="R454" s="663">
        <f t="shared" si="79"/>
        <v>0</v>
      </c>
      <c r="S454" s="316">
        <f t="shared" si="70"/>
        <v>0</v>
      </c>
    </row>
    <row r="455" spans="1:19">
      <c r="A455" s="3520"/>
      <c r="B455" s="54"/>
      <c r="C455" s="21">
        <f t="shared" si="71"/>
        <v>1</v>
      </c>
      <c r="D455" s="2806"/>
      <c r="E455" s="21">
        <f t="shared" si="72"/>
        <v>1</v>
      </c>
      <c r="F455" s="667"/>
      <c r="G455" s="21">
        <f t="shared" si="73"/>
        <v>1</v>
      </c>
      <c r="H455" s="667"/>
      <c r="I455" s="21">
        <f t="shared" si="74"/>
        <v>1</v>
      </c>
      <c r="J455" s="667"/>
      <c r="K455" s="21">
        <f t="shared" si="75"/>
        <v>1</v>
      </c>
      <c r="L455" s="667"/>
      <c r="M455" s="21">
        <f t="shared" si="76"/>
        <v>1</v>
      </c>
      <c r="N455" s="667"/>
      <c r="O455" s="21">
        <f t="shared" si="77"/>
        <v>1</v>
      </c>
      <c r="P455" s="667"/>
      <c r="Q455" s="21">
        <f t="shared" si="78"/>
        <v>1</v>
      </c>
      <c r="R455" s="663">
        <f t="shared" si="79"/>
        <v>0</v>
      </c>
      <c r="S455" s="316">
        <f t="shared" si="70"/>
        <v>0</v>
      </c>
    </row>
    <row r="456" spans="1:19">
      <c r="A456" s="3520"/>
      <c r="B456" s="54"/>
      <c r="C456" s="21">
        <f t="shared" si="71"/>
        <v>1</v>
      </c>
      <c r="D456" s="2806"/>
      <c r="E456" s="21">
        <f t="shared" si="72"/>
        <v>1</v>
      </c>
      <c r="F456" s="667"/>
      <c r="G456" s="21">
        <f t="shared" si="73"/>
        <v>1</v>
      </c>
      <c r="H456" s="667"/>
      <c r="I456" s="21">
        <f t="shared" si="74"/>
        <v>1</v>
      </c>
      <c r="J456" s="667"/>
      <c r="K456" s="21">
        <f t="shared" si="75"/>
        <v>1</v>
      </c>
      <c r="L456" s="667"/>
      <c r="M456" s="21">
        <f t="shared" si="76"/>
        <v>1</v>
      </c>
      <c r="N456" s="667"/>
      <c r="O456" s="21">
        <f t="shared" si="77"/>
        <v>1</v>
      </c>
      <c r="P456" s="667"/>
      <c r="Q456" s="21">
        <f t="shared" si="78"/>
        <v>1</v>
      </c>
      <c r="R456" s="663">
        <f t="shared" si="79"/>
        <v>0</v>
      </c>
      <c r="S456" s="316">
        <f t="shared" si="70"/>
        <v>0</v>
      </c>
    </row>
    <row r="457" spans="1:19">
      <c r="A457" s="3520"/>
      <c r="B457" s="54"/>
      <c r="C457" s="21">
        <f t="shared" si="71"/>
        <v>1</v>
      </c>
      <c r="D457" s="2806"/>
      <c r="E457" s="21">
        <f t="shared" si="72"/>
        <v>1</v>
      </c>
      <c r="F457" s="667"/>
      <c r="G457" s="21">
        <f t="shared" si="73"/>
        <v>1</v>
      </c>
      <c r="H457" s="667"/>
      <c r="I457" s="21">
        <f t="shared" si="74"/>
        <v>1</v>
      </c>
      <c r="J457" s="667"/>
      <c r="K457" s="21">
        <f t="shared" si="75"/>
        <v>1</v>
      </c>
      <c r="L457" s="667"/>
      <c r="M457" s="21">
        <f t="shared" si="76"/>
        <v>1</v>
      </c>
      <c r="N457" s="667"/>
      <c r="O457" s="21">
        <f t="shared" si="77"/>
        <v>1</v>
      </c>
      <c r="P457" s="667"/>
      <c r="Q457" s="21">
        <f t="shared" si="78"/>
        <v>1</v>
      </c>
      <c r="R457" s="663">
        <f t="shared" si="79"/>
        <v>0</v>
      </c>
      <c r="S457" s="316">
        <f t="shared" si="70"/>
        <v>0</v>
      </c>
    </row>
    <row r="458" spans="1:19">
      <c r="A458" s="3520"/>
      <c r="B458" s="54"/>
      <c r="C458" s="21">
        <f t="shared" si="71"/>
        <v>1</v>
      </c>
      <c r="D458" s="2806"/>
      <c r="E458" s="21">
        <f t="shared" si="72"/>
        <v>1</v>
      </c>
      <c r="F458" s="667"/>
      <c r="G458" s="21">
        <f t="shared" si="73"/>
        <v>1</v>
      </c>
      <c r="H458" s="667"/>
      <c r="I458" s="21">
        <f t="shared" si="74"/>
        <v>1</v>
      </c>
      <c r="J458" s="667"/>
      <c r="K458" s="21">
        <f t="shared" si="75"/>
        <v>1</v>
      </c>
      <c r="L458" s="667"/>
      <c r="M458" s="21">
        <f t="shared" si="76"/>
        <v>1</v>
      </c>
      <c r="N458" s="667"/>
      <c r="O458" s="21">
        <f t="shared" si="77"/>
        <v>1</v>
      </c>
      <c r="P458" s="667"/>
      <c r="Q458" s="21">
        <f t="shared" si="78"/>
        <v>1</v>
      </c>
      <c r="R458" s="663">
        <f t="shared" si="79"/>
        <v>0</v>
      </c>
      <c r="S458" s="316">
        <f t="shared" si="70"/>
        <v>0</v>
      </c>
    </row>
    <row r="459" spans="1:19">
      <c r="A459" s="3520"/>
      <c r="B459" s="54"/>
      <c r="C459" s="21">
        <f t="shared" si="71"/>
        <v>1</v>
      </c>
      <c r="D459" s="2806"/>
      <c r="E459" s="21">
        <f t="shared" si="72"/>
        <v>1</v>
      </c>
      <c r="F459" s="667"/>
      <c r="G459" s="21">
        <f t="shared" si="73"/>
        <v>1</v>
      </c>
      <c r="H459" s="667"/>
      <c r="I459" s="21">
        <f t="shared" si="74"/>
        <v>1</v>
      </c>
      <c r="J459" s="667"/>
      <c r="K459" s="21">
        <f t="shared" si="75"/>
        <v>1</v>
      </c>
      <c r="L459" s="667"/>
      <c r="M459" s="21">
        <f t="shared" si="76"/>
        <v>1</v>
      </c>
      <c r="N459" s="667"/>
      <c r="O459" s="21">
        <f t="shared" si="77"/>
        <v>1</v>
      </c>
      <c r="P459" s="667"/>
      <c r="Q459" s="21">
        <f t="shared" si="78"/>
        <v>1</v>
      </c>
      <c r="R459" s="663">
        <f t="shared" si="79"/>
        <v>0</v>
      </c>
      <c r="S459" s="316">
        <f t="shared" si="70"/>
        <v>0</v>
      </c>
    </row>
    <row r="460" spans="1:19">
      <c r="A460" s="3520"/>
      <c r="B460" s="54"/>
      <c r="C460" s="21">
        <f t="shared" si="71"/>
        <v>1</v>
      </c>
      <c r="D460" s="2806"/>
      <c r="E460" s="21">
        <f t="shared" si="72"/>
        <v>1</v>
      </c>
      <c r="F460" s="667"/>
      <c r="G460" s="21">
        <f t="shared" si="73"/>
        <v>1</v>
      </c>
      <c r="H460" s="667"/>
      <c r="I460" s="21">
        <f t="shared" si="74"/>
        <v>1</v>
      </c>
      <c r="J460" s="667"/>
      <c r="K460" s="21">
        <f t="shared" si="75"/>
        <v>1</v>
      </c>
      <c r="L460" s="667"/>
      <c r="M460" s="21">
        <f t="shared" si="76"/>
        <v>1</v>
      </c>
      <c r="N460" s="667"/>
      <c r="O460" s="21">
        <f t="shared" si="77"/>
        <v>1</v>
      </c>
      <c r="P460" s="667"/>
      <c r="Q460" s="21">
        <f t="shared" si="78"/>
        <v>1</v>
      </c>
      <c r="R460" s="663">
        <f t="shared" si="79"/>
        <v>0</v>
      </c>
      <c r="S460" s="316">
        <f t="shared" si="70"/>
        <v>0</v>
      </c>
    </row>
    <row r="461" spans="1:19">
      <c r="A461" s="3520"/>
      <c r="B461" s="54"/>
      <c r="C461" s="21">
        <f t="shared" si="71"/>
        <v>1</v>
      </c>
      <c r="D461" s="2806"/>
      <c r="E461" s="21">
        <f t="shared" si="72"/>
        <v>1</v>
      </c>
      <c r="F461" s="667"/>
      <c r="G461" s="21">
        <f t="shared" si="73"/>
        <v>1</v>
      </c>
      <c r="H461" s="667"/>
      <c r="I461" s="21">
        <f t="shared" si="74"/>
        <v>1</v>
      </c>
      <c r="J461" s="667"/>
      <c r="K461" s="21">
        <f t="shared" si="75"/>
        <v>1</v>
      </c>
      <c r="L461" s="667"/>
      <c r="M461" s="21">
        <f t="shared" si="76"/>
        <v>1</v>
      </c>
      <c r="N461" s="667"/>
      <c r="O461" s="21">
        <f t="shared" si="77"/>
        <v>1</v>
      </c>
      <c r="P461" s="667"/>
      <c r="Q461" s="21">
        <f t="shared" si="78"/>
        <v>1</v>
      </c>
      <c r="R461" s="663">
        <f t="shared" si="79"/>
        <v>0</v>
      </c>
      <c r="S461" s="316">
        <f t="shared" si="70"/>
        <v>0</v>
      </c>
    </row>
    <row r="462" spans="1:19">
      <c r="A462" s="3520"/>
      <c r="B462" s="54"/>
      <c r="C462" s="21">
        <f t="shared" si="71"/>
        <v>1</v>
      </c>
      <c r="D462" s="2806"/>
      <c r="E462" s="21">
        <f t="shared" si="72"/>
        <v>1</v>
      </c>
      <c r="F462" s="667"/>
      <c r="G462" s="21">
        <f t="shared" si="73"/>
        <v>1</v>
      </c>
      <c r="H462" s="667"/>
      <c r="I462" s="21">
        <f t="shared" si="74"/>
        <v>1</v>
      </c>
      <c r="J462" s="667"/>
      <c r="K462" s="21">
        <f t="shared" si="75"/>
        <v>1</v>
      </c>
      <c r="L462" s="667"/>
      <c r="M462" s="21">
        <f t="shared" si="76"/>
        <v>1</v>
      </c>
      <c r="N462" s="667"/>
      <c r="O462" s="21">
        <f t="shared" si="77"/>
        <v>1</v>
      </c>
      <c r="P462" s="667"/>
      <c r="Q462" s="21">
        <f t="shared" si="78"/>
        <v>1</v>
      </c>
      <c r="R462" s="663">
        <f t="shared" si="79"/>
        <v>0</v>
      </c>
      <c r="S462" s="316">
        <f t="shared" si="70"/>
        <v>0</v>
      </c>
    </row>
    <row r="463" spans="1:19">
      <c r="A463" s="3520"/>
      <c r="B463" s="54"/>
      <c r="C463" s="21">
        <f t="shared" si="71"/>
        <v>1</v>
      </c>
      <c r="D463" s="2806"/>
      <c r="E463" s="21">
        <f t="shared" si="72"/>
        <v>1</v>
      </c>
      <c r="F463" s="667"/>
      <c r="G463" s="21">
        <f t="shared" si="73"/>
        <v>1</v>
      </c>
      <c r="H463" s="667"/>
      <c r="I463" s="21">
        <f t="shared" si="74"/>
        <v>1</v>
      </c>
      <c r="J463" s="667"/>
      <c r="K463" s="21">
        <f t="shared" si="75"/>
        <v>1</v>
      </c>
      <c r="L463" s="667"/>
      <c r="M463" s="21">
        <f t="shared" si="76"/>
        <v>1</v>
      </c>
      <c r="N463" s="667"/>
      <c r="O463" s="21">
        <f t="shared" si="77"/>
        <v>1</v>
      </c>
      <c r="P463" s="667"/>
      <c r="Q463" s="21">
        <f t="shared" si="78"/>
        <v>1</v>
      </c>
      <c r="R463" s="663">
        <f t="shared" si="79"/>
        <v>0</v>
      </c>
      <c r="S463" s="316">
        <f t="shared" si="70"/>
        <v>0</v>
      </c>
    </row>
    <row r="464" spans="1:19">
      <c r="A464" s="3520"/>
      <c r="B464" s="54"/>
      <c r="C464" s="21">
        <f t="shared" si="71"/>
        <v>1</v>
      </c>
      <c r="D464" s="2806"/>
      <c r="E464" s="21">
        <f t="shared" si="72"/>
        <v>1</v>
      </c>
      <c r="F464" s="667"/>
      <c r="G464" s="21">
        <f t="shared" si="73"/>
        <v>1</v>
      </c>
      <c r="H464" s="667"/>
      <c r="I464" s="21">
        <f t="shared" si="74"/>
        <v>1</v>
      </c>
      <c r="J464" s="667"/>
      <c r="K464" s="21">
        <f t="shared" si="75"/>
        <v>1</v>
      </c>
      <c r="L464" s="667"/>
      <c r="M464" s="21">
        <f t="shared" si="76"/>
        <v>1</v>
      </c>
      <c r="N464" s="667"/>
      <c r="O464" s="21">
        <f t="shared" si="77"/>
        <v>1</v>
      </c>
      <c r="P464" s="667"/>
      <c r="Q464" s="21">
        <f t="shared" si="78"/>
        <v>1</v>
      </c>
      <c r="R464" s="663">
        <f t="shared" si="79"/>
        <v>0</v>
      </c>
      <c r="S464" s="316">
        <f t="shared" si="70"/>
        <v>0</v>
      </c>
    </row>
    <row r="465" spans="1:19">
      <c r="A465" s="3520"/>
      <c r="B465" s="54"/>
      <c r="C465" s="21">
        <f t="shared" si="71"/>
        <v>1</v>
      </c>
      <c r="D465" s="2806"/>
      <c r="E465" s="21">
        <f t="shared" si="72"/>
        <v>1</v>
      </c>
      <c r="F465" s="667"/>
      <c r="G465" s="21">
        <f t="shared" si="73"/>
        <v>1</v>
      </c>
      <c r="H465" s="667"/>
      <c r="I465" s="21">
        <f t="shared" si="74"/>
        <v>1</v>
      </c>
      <c r="J465" s="667"/>
      <c r="K465" s="21">
        <f t="shared" si="75"/>
        <v>1</v>
      </c>
      <c r="L465" s="667"/>
      <c r="M465" s="21">
        <f t="shared" si="76"/>
        <v>1</v>
      </c>
      <c r="N465" s="667"/>
      <c r="O465" s="21">
        <f t="shared" si="77"/>
        <v>1</v>
      </c>
      <c r="P465" s="667"/>
      <c r="Q465" s="21">
        <f t="shared" si="78"/>
        <v>1</v>
      </c>
      <c r="R465" s="663">
        <f t="shared" si="79"/>
        <v>0</v>
      </c>
      <c r="S465" s="316">
        <f t="shared" si="70"/>
        <v>0</v>
      </c>
    </row>
    <row r="466" spans="1:19">
      <c r="A466" s="3520"/>
      <c r="B466" s="54"/>
      <c r="C466" s="21">
        <f t="shared" si="71"/>
        <v>1</v>
      </c>
      <c r="D466" s="2806"/>
      <c r="E466" s="21">
        <f t="shared" si="72"/>
        <v>1</v>
      </c>
      <c r="F466" s="667"/>
      <c r="G466" s="21">
        <f t="shared" si="73"/>
        <v>1</v>
      </c>
      <c r="H466" s="667"/>
      <c r="I466" s="21">
        <f t="shared" si="74"/>
        <v>1</v>
      </c>
      <c r="J466" s="667"/>
      <c r="K466" s="21">
        <f t="shared" si="75"/>
        <v>1</v>
      </c>
      <c r="L466" s="667"/>
      <c r="M466" s="21">
        <f t="shared" si="76"/>
        <v>1</v>
      </c>
      <c r="N466" s="667"/>
      <c r="O466" s="21">
        <f t="shared" si="77"/>
        <v>1</v>
      </c>
      <c r="P466" s="667"/>
      <c r="Q466" s="21">
        <f t="shared" si="78"/>
        <v>1</v>
      </c>
      <c r="R466" s="663">
        <f t="shared" si="79"/>
        <v>0</v>
      </c>
      <c r="S466" s="316">
        <f t="shared" si="70"/>
        <v>0</v>
      </c>
    </row>
    <row r="467" spans="1:19">
      <c r="A467" s="3520"/>
      <c r="B467" s="54"/>
      <c r="C467" s="21">
        <f t="shared" si="71"/>
        <v>1</v>
      </c>
      <c r="D467" s="2806"/>
      <c r="E467" s="21">
        <f t="shared" si="72"/>
        <v>1</v>
      </c>
      <c r="F467" s="667"/>
      <c r="G467" s="21">
        <f t="shared" si="73"/>
        <v>1</v>
      </c>
      <c r="H467" s="667"/>
      <c r="I467" s="21">
        <f t="shared" si="74"/>
        <v>1</v>
      </c>
      <c r="J467" s="667"/>
      <c r="K467" s="21">
        <f t="shared" si="75"/>
        <v>1</v>
      </c>
      <c r="L467" s="667"/>
      <c r="M467" s="21">
        <f t="shared" si="76"/>
        <v>1</v>
      </c>
      <c r="N467" s="667"/>
      <c r="O467" s="21">
        <f t="shared" si="77"/>
        <v>1</v>
      </c>
      <c r="P467" s="667"/>
      <c r="Q467" s="21">
        <f t="shared" si="78"/>
        <v>1</v>
      </c>
      <c r="R467" s="663">
        <f t="shared" si="79"/>
        <v>0</v>
      </c>
      <c r="S467" s="316">
        <f t="shared" si="70"/>
        <v>0</v>
      </c>
    </row>
    <row r="468" spans="1:19">
      <c r="A468" s="3520"/>
      <c r="B468" s="54"/>
      <c r="C468" s="21">
        <f t="shared" si="71"/>
        <v>1</v>
      </c>
      <c r="D468" s="2806"/>
      <c r="E468" s="21">
        <f t="shared" si="72"/>
        <v>1</v>
      </c>
      <c r="F468" s="667"/>
      <c r="G468" s="21">
        <f t="shared" si="73"/>
        <v>1</v>
      </c>
      <c r="H468" s="667"/>
      <c r="I468" s="21">
        <f t="shared" si="74"/>
        <v>1</v>
      </c>
      <c r="J468" s="667"/>
      <c r="K468" s="21">
        <f t="shared" si="75"/>
        <v>1</v>
      </c>
      <c r="L468" s="667"/>
      <c r="M468" s="21">
        <f t="shared" si="76"/>
        <v>1</v>
      </c>
      <c r="N468" s="667"/>
      <c r="O468" s="21">
        <f t="shared" si="77"/>
        <v>1</v>
      </c>
      <c r="P468" s="667"/>
      <c r="Q468" s="21">
        <f t="shared" si="78"/>
        <v>1</v>
      </c>
      <c r="R468" s="663">
        <f t="shared" si="79"/>
        <v>0</v>
      </c>
      <c r="S468" s="316">
        <f t="shared" si="70"/>
        <v>0</v>
      </c>
    </row>
    <row r="469" spans="1:19">
      <c r="A469" s="3520"/>
      <c r="B469" s="54"/>
      <c r="C469" s="21">
        <f t="shared" si="71"/>
        <v>1</v>
      </c>
      <c r="D469" s="2806"/>
      <c r="E469" s="21">
        <f t="shared" si="72"/>
        <v>1</v>
      </c>
      <c r="F469" s="667"/>
      <c r="G469" s="21">
        <f t="shared" si="73"/>
        <v>1</v>
      </c>
      <c r="H469" s="667"/>
      <c r="I469" s="21">
        <f t="shared" si="74"/>
        <v>1</v>
      </c>
      <c r="J469" s="667"/>
      <c r="K469" s="21">
        <f t="shared" si="75"/>
        <v>1</v>
      </c>
      <c r="L469" s="667"/>
      <c r="M469" s="21">
        <f t="shared" si="76"/>
        <v>1</v>
      </c>
      <c r="N469" s="667"/>
      <c r="O469" s="21">
        <f t="shared" si="77"/>
        <v>1</v>
      </c>
      <c r="P469" s="667"/>
      <c r="Q469" s="21">
        <f t="shared" si="78"/>
        <v>1</v>
      </c>
      <c r="R469" s="663">
        <f t="shared" si="79"/>
        <v>0</v>
      </c>
      <c r="S469" s="316">
        <f t="shared" si="70"/>
        <v>0</v>
      </c>
    </row>
    <row r="470" spans="1:19">
      <c r="A470" s="3520"/>
      <c r="B470" s="54"/>
      <c r="C470" s="21">
        <f t="shared" si="71"/>
        <v>1</v>
      </c>
      <c r="D470" s="2806"/>
      <c r="E470" s="21">
        <f t="shared" si="72"/>
        <v>1</v>
      </c>
      <c r="F470" s="667"/>
      <c r="G470" s="21">
        <f t="shared" si="73"/>
        <v>1</v>
      </c>
      <c r="H470" s="667"/>
      <c r="I470" s="21">
        <f t="shared" si="74"/>
        <v>1</v>
      </c>
      <c r="J470" s="667"/>
      <c r="K470" s="21">
        <f t="shared" si="75"/>
        <v>1</v>
      </c>
      <c r="L470" s="667"/>
      <c r="M470" s="21">
        <f t="shared" si="76"/>
        <v>1</v>
      </c>
      <c r="N470" s="667"/>
      <c r="O470" s="21">
        <f t="shared" si="77"/>
        <v>1</v>
      </c>
      <c r="P470" s="667"/>
      <c r="Q470" s="21">
        <f t="shared" si="78"/>
        <v>1</v>
      </c>
      <c r="R470" s="663">
        <f t="shared" si="79"/>
        <v>0</v>
      </c>
      <c r="S470" s="316">
        <f t="shared" si="70"/>
        <v>0</v>
      </c>
    </row>
    <row r="471" spans="1:19">
      <c r="A471" s="3520"/>
      <c r="B471" s="54"/>
      <c r="C471" s="21">
        <f t="shared" si="71"/>
        <v>1</v>
      </c>
      <c r="D471" s="2806"/>
      <c r="E471" s="21">
        <f t="shared" si="72"/>
        <v>1</v>
      </c>
      <c r="F471" s="667"/>
      <c r="G471" s="21">
        <f t="shared" si="73"/>
        <v>1</v>
      </c>
      <c r="H471" s="667"/>
      <c r="I471" s="21">
        <f t="shared" si="74"/>
        <v>1</v>
      </c>
      <c r="J471" s="667"/>
      <c r="K471" s="21">
        <f t="shared" si="75"/>
        <v>1</v>
      </c>
      <c r="L471" s="667"/>
      <c r="M471" s="21">
        <f t="shared" si="76"/>
        <v>1</v>
      </c>
      <c r="N471" s="667"/>
      <c r="O471" s="21">
        <f t="shared" si="77"/>
        <v>1</v>
      </c>
      <c r="P471" s="667"/>
      <c r="Q471" s="21">
        <f t="shared" si="78"/>
        <v>1</v>
      </c>
      <c r="R471" s="663">
        <f t="shared" si="79"/>
        <v>0</v>
      </c>
      <c r="S471" s="316">
        <f t="shared" si="70"/>
        <v>0</v>
      </c>
    </row>
    <row r="472" spans="1:19">
      <c r="A472" s="3520"/>
      <c r="B472" s="54"/>
      <c r="C472" s="21">
        <f t="shared" si="71"/>
        <v>1</v>
      </c>
      <c r="D472" s="2806"/>
      <c r="E472" s="21">
        <f t="shared" si="72"/>
        <v>1</v>
      </c>
      <c r="F472" s="667"/>
      <c r="G472" s="21">
        <f t="shared" si="73"/>
        <v>1</v>
      </c>
      <c r="H472" s="667"/>
      <c r="I472" s="21">
        <f t="shared" si="74"/>
        <v>1</v>
      </c>
      <c r="J472" s="667"/>
      <c r="K472" s="21">
        <f t="shared" si="75"/>
        <v>1</v>
      </c>
      <c r="L472" s="667"/>
      <c r="M472" s="21">
        <f t="shared" si="76"/>
        <v>1</v>
      </c>
      <c r="N472" s="667"/>
      <c r="O472" s="21">
        <f t="shared" si="77"/>
        <v>1</v>
      </c>
      <c r="P472" s="667"/>
      <c r="Q472" s="21">
        <f t="shared" si="78"/>
        <v>1</v>
      </c>
      <c r="R472" s="663">
        <f t="shared" si="79"/>
        <v>0</v>
      </c>
      <c r="S472" s="316">
        <f t="shared" ref="S472:S535" si="80">ROUND(R472*B472/10000,0)</f>
        <v>0</v>
      </c>
    </row>
    <row r="473" spans="1:19">
      <c r="A473" s="3520"/>
      <c r="B473" s="54"/>
      <c r="C473" s="21">
        <f t="shared" si="71"/>
        <v>1</v>
      </c>
      <c r="D473" s="2806"/>
      <c r="E473" s="21">
        <f t="shared" si="72"/>
        <v>1</v>
      </c>
      <c r="F473" s="667"/>
      <c r="G473" s="21">
        <f t="shared" si="73"/>
        <v>1</v>
      </c>
      <c r="H473" s="667"/>
      <c r="I473" s="21">
        <f t="shared" si="74"/>
        <v>1</v>
      </c>
      <c r="J473" s="667"/>
      <c r="K473" s="21">
        <f t="shared" si="75"/>
        <v>1</v>
      </c>
      <c r="L473" s="667"/>
      <c r="M473" s="21">
        <f t="shared" si="76"/>
        <v>1</v>
      </c>
      <c r="N473" s="667"/>
      <c r="O473" s="21">
        <f t="shared" si="77"/>
        <v>1</v>
      </c>
      <c r="P473" s="667"/>
      <c r="Q473" s="21">
        <f t="shared" si="78"/>
        <v>1</v>
      </c>
      <c r="R473" s="663">
        <f t="shared" si="79"/>
        <v>0</v>
      </c>
      <c r="S473" s="316">
        <f t="shared" si="80"/>
        <v>0</v>
      </c>
    </row>
    <row r="474" spans="1:19">
      <c r="A474" s="3520"/>
      <c r="B474" s="54"/>
      <c r="C474" s="21">
        <f t="shared" ref="C474:C537" si="81">IF(B474="",1,(LOOKUP(B474,$3:$3,$4:$4)-LOOKUP($B$24,$3:$3,$4:$4)+100)/100)</f>
        <v>1</v>
      </c>
      <c r="D474" s="2806"/>
      <c r="E474" s="21">
        <f t="shared" ref="E474:E537" si="82">(SUMIF($5:$5,D474,$6:$6)-SUMIF($5:$5,$D$24,$6:$6)+100)/100</f>
        <v>1</v>
      </c>
      <c r="F474" s="667"/>
      <c r="G474" s="21">
        <f t="shared" ref="G474:G537" si="83">(SUMIF($7:$7,F474,$8:$8)-SUMIF($7:$7,$F$24,$8:$8)+100)/100</f>
        <v>1</v>
      </c>
      <c r="H474" s="667"/>
      <c r="I474" s="21">
        <f t="shared" ref="I474:I537" si="84">(SUMIF($9:$9,H474,$10:$10)-SUMIF($9:$9,$H$24,$10:$10)+100)/100</f>
        <v>1</v>
      </c>
      <c r="J474" s="667"/>
      <c r="K474" s="21">
        <f t="shared" ref="K474:K537" si="85">(SUMIF($11:$11,J474,$12:$12)-SUMIF($11:$11,$J$24,$12:$12)+100)/100</f>
        <v>1</v>
      </c>
      <c r="L474" s="667"/>
      <c r="M474" s="21">
        <f t="shared" ref="M474:M537" si="86">(SUMIF($13:$13,L474,$14:$14)-SUMIF($13:$13,$L$24,$14:$14)+100)/100</f>
        <v>1</v>
      </c>
      <c r="N474" s="667"/>
      <c r="O474" s="21">
        <f t="shared" ref="O474:O537" si="87">(SUMIF($15:$15,N474,$16:$16)-SUMIF($15:$15,$N$24,$16:$16)+100)/100</f>
        <v>1</v>
      </c>
      <c r="P474" s="667"/>
      <c r="Q474" s="21">
        <f t="shared" ref="Q474:Q537" si="88">(SUMIF($17:$17,P474,$18:$18)-SUMIF($17:$17,$P$24,$18:$18)+100)/100</f>
        <v>1</v>
      </c>
      <c r="R474" s="663">
        <f t="shared" ref="R474:R537" si="89">IF(B474="",0,ROUND($R$24*C474*E474*G474*I474*K474*M474*O474*Q474,0))</f>
        <v>0</v>
      </c>
      <c r="S474" s="316">
        <f t="shared" si="80"/>
        <v>0</v>
      </c>
    </row>
    <row r="475" spans="1:19">
      <c r="A475" s="3520"/>
      <c r="B475" s="54"/>
      <c r="C475" s="21">
        <f t="shared" si="81"/>
        <v>1</v>
      </c>
      <c r="D475" s="2806"/>
      <c r="E475" s="21">
        <f t="shared" si="82"/>
        <v>1</v>
      </c>
      <c r="F475" s="667"/>
      <c r="G475" s="21">
        <f t="shared" si="83"/>
        <v>1</v>
      </c>
      <c r="H475" s="667"/>
      <c r="I475" s="21">
        <f t="shared" si="84"/>
        <v>1</v>
      </c>
      <c r="J475" s="667"/>
      <c r="K475" s="21">
        <f t="shared" si="85"/>
        <v>1</v>
      </c>
      <c r="L475" s="667"/>
      <c r="M475" s="21">
        <f t="shared" si="86"/>
        <v>1</v>
      </c>
      <c r="N475" s="667"/>
      <c r="O475" s="21">
        <f t="shared" si="87"/>
        <v>1</v>
      </c>
      <c r="P475" s="667"/>
      <c r="Q475" s="21">
        <f t="shared" si="88"/>
        <v>1</v>
      </c>
      <c r="R475" s="663">
        <f t="shared" si="89"/>
        <v>0</v>
      </c>
      <c r="S475" s="316">
        <f t="shared" si="80"/>
        <v>0</v>
      </c>
    </row>
    <row r="476" spans="1:19">
      <c r="A476" s="3520"/>
      <c r="B476" s="54"/>
      <c r="C476" s="21">
        <f t="shared" si="81"/>
        <v>1</v>
      </c>
      <c r="D476" s="2806"/>
      <c r="E476" s="21">
        <f t="shared" si="82"/>
        <v>1</v>
      </c>
      <c r="F476" s="667"/>
      <c r="G476" s="21">
        <f t="shared" si="83"/>
        <v>1</v>
      </c>
      <c r="H476" s="667"/>
      <c r="I476" s="21">
        <f t="shared" si="84"/>
        <v>1</v>
      </c>
      <c r="J476" s="667"/>
      <c r="K476" s="21">
        <f t="shared" si="85"/>
        <v>1</v>
      </c>
      <c r="L476" s="667"/>
      <c r="M476" s="21">
        <f t="shared" si="86"/>
        <v>1</v>
      </c>
      <c r="N476" s="667"/>
      <c r="O476" s="21">
        <f t="shared" si="87"/>
        <v>1</v>
      </c>
      <c r="P476" s="667"/>
      <c r="Q476" s="21">
        <f t="shared" si="88"/>
        <v>1</v>
      </c>
      <c r="R476" s="663">
        <f t="shared" si="89"/>
        <v>0</v>
      </c>
      <c r="S476" s="316">
        <f t="shared" si="80"/>
        <v>0</v>
      </c>
    </row>
    <row r="477" spans="1:19">
      <c r="A477" s="3520"/>
      <c r="B477" s="54"/>
      <c r="C477" s="21">
        <f t="shared" si="81"/>
        <v>1</v>
      </c>
      <c r="D477" s="2806"/>
      <c r="E477" s="21">
        <f t="shared" si="82"/>
        <v>1</v>
      </c>
      <c r="F477" s="667"/>
      <c r="G477" s="21">
        <f t="shared" si="83"/>
        <v>1</v>
      </c>
      <c r="H477" s="667"/>
      <c r="I477" s="21">
        <f t="shared" si="84"/>
        <v>1</v>
      </c>
      <c r="J477" s="667"/>
      <c r="K477" s="21">
        <f t="shared" si="85"/>
        <v>1</v>
      </c>
      <c r="L477" s="667"/>
      <c r="M477" s="21">
        <f t="shared" si="86"/>
        <v>1</v>
      </c>
      <c r="N477" s="667"/>
      <c r="O477" s="21">
        <f t="shared" si="87"/>
        <v>1</v>
      </c>
      <c r="P477" s="667"/>
      <c r="Q477" s="21">
        <f t="shared" si="88"/>
        <v>1</v>
      </c>
      <c r="R477" s="663">
        <f t="shared" si="89"/>
        <v>0</v>
      </c>
      <c r="S477" s="316">
        <f t="shared" si="80"/>
        <v>0</v>
      </c>
    </row>
    <row r="478" spans="1:19">
      <c r="A478" s="3520"/>
      <c r="B478" s="54"/>
      <c r="C478" s="21">
        <f t="shared" si="81"/>
        <v>1</v>
      </c>
      <c r="D478" s="2806"/>
      <c r="E478" s="21">
        <f t="shared" si="82"/>
        <v>1</v>
      </c>
      <c r="F478" s="667"/>
      <c r="G478" s="21">
        <f t="shared" si="83"/>
        <v>1</v>
      </c>
      <c r="H478" s="667"/>
      <c r="I478" s="21">
        <f t="shared" si="84"/>
        <v>1</v>
      </c>
      <c r="J478" s="667"/>
      <c r="K478" s="21">
        <f t="shared" si="85"/>
        <v>1</v>
      </c>
      <c r="L478" s="667"/>
      <c r="M478" s="21">
        <f t="shared" si="86"/>
        <v>1</v>
      </c>
      <c r="N478" s="667"/>
      <c r="O478" s="21">
        <f t="shared" si="87"/>
        <v>1</v>
      </c>
      <c r="P478" s="667"/>
      <c r="Q478" s="21">
        <f t="shared" si="88"/>
        <v>1</v>
      </c>
      <c r="R478" s="663">
        <f t="shared" si="89"/>
        <v>0</v>
      </c>
      <c r="S478" s="316">
        <f t="shared" si="80"/>
        <v>0</v>
      </c>
    </row>
    <row r="479" spans="1:19">
      <c r="A479" s="3520"/>
      <c r="B479" s="54"/>
      <c r="C479" s="21">
        <f t="shared" si="81"/>
        <v>1</v>
      </c>
      <c r="D479" s="2806"/>
      <c r="E479" s="21">
        <f t="shared" si="82"/>
        <v>1</v>
      </c>
      <c r="F479" s="667"/>
      <c r="G479" s="21">
        <f t="shared" si="83"/>
        <v>1</v>
      </c>
      <c r="H479" s="667"/>
      <c r="I479" s="21">
        <f t="shared" si="84"/>
        <v>1</v>
      </c>
      <c r="J479" s="667"/>
      <c r="K479" s="21">
        <f t="shared" si="85"/>
        <v>1</v>
      </c>
      <c r="L479" s="667"/>
      <c r="M479" s="21">
        <f t="shared" si="86"/>
        <v>1</v>
      </c>
      <c r="N479" s="667"/>
      <c r="O479" s="21">
        <f t="shared" si="87"/>
        <v>1</v>
      </c>
      <c r="P479" s="667"/>
      <c r="Q479" s="21">
        <f t="shared" si="88"/>
        <v>1</v>
      </c>
      <c r="R479" s="663">
        <f t="shared" si="89"/>
        <v>0</v>
      </c>
      <c r="S479" s="316">
        <f t="shared" si="80"/>
        <v>0</v>
      </c>
    </row>
    <row r="480" spans="1:19">
      <c r="A480" s="3520"/>
      <c r="B480" s="54"/>
      <c r="C480" s="21">
        <f t="shared" si="81"/>
        <v>1</v>
      </c>
      <c r="D480" s="2806"/>
      <c r="E480" s="21">
        <f t="shared" si="82"/>
        <v>1</v>
      </c>
      <c r="F480" s="667"/>
      <c r="G480" s="21">
        <f t="shared" si="83"/>
        <v>1</v>
      </c>
      <c r="H480" s="667"/>
      <c r="I480" s="21">
        <f t="shared" si="84"/>
        <v>1</v>
      </c>
      <c r="J480" s="667"/>
      <c r="K480" s="21">
        <f t="shared" si="85"/>
        <v>1</v>
      </c>
      <c r="L480" s="667"/>
      <c r="M480" s="21">
        <f t="shared" si="86"/>
        <v>1</v>
      </c>
      <c r="N480" s="667"/>
      <c r="O480" s="21">
        <f t="shared" si="87"/>
        <v>1</v>
      </c>
      <c r="P480" s="667"/>
      <c r="Q480" s="21">
        <f t="shared" si="88"/>
        <v>1</v>
      </c>
      <c r="R480" s="663">
        <f t="shared" si="89"/>
        <v>0</v>
      </c>
      <c r="S480" s="316">
        <f t="shared" si="80"/>
        <v>0</v>
      </c>
    </row>
    <row r="481" spans="1:19">
      <c r="A481" s="3520"/>
      <c r="B481" s="54"/>
      <c r="C481" s="21">
        <f t="shared" si="81"/>
        <v>1</v>
      </c>
      <c r="D481" s="2806"/>
      <c r="E481" s="21">
        <f t="shared" si="82"/>
        <v>1</v>
      </c>
      <c r="F481" s="667"/>
      <c r="G481" s="21">
        <f t="shared" si="83"/>
        <v>1</v>
      </c>
      <c r="H481" s="667"/>
      <c r="I481" s="21">
        <f t="shared" si="84"/>
        <v>1</v>
      </c>
      <c r="J481" s="667"/>
      <c r="K481" s="21">
        <f t="shared" si="85"/>
        <v>1</v>
      </c>
      <c r="L481" s="667"/>
      <c r="M481" s="21">
        <f t="shared" si="86"/>
        <v>1</v>
      </c>
      <c r="N481" s="667"/>
      <c r="O481" s="21">
        <f t="shared" si="87"/>
        <v>1</v>
      </c>
      <c r="P481" s="667"/>
      <c r="Q481" s="21">
        <f t="shared" si="88"/>
        <v>1</v>
      </c>
      <c r="R481" s="663">
        <f t="shared" si="89"/>
        <v>0</v>
      </c>
      <c r="S481" s="316">
        <f t="shared" si="80"/>
        <v>0</v>
      </c>
    </row>
    <row r="482" spans="1:19">
      <c r="A482" s="3520"/>
      <c r="B482" s="54"/>
      <c r="C482" s="21">
        <f t="shared" si="81"/>
        <v>1</v>
      </c>
      <c r="D482" s="2806"/>
      <c r="E482" s="21">
        <f t="shared" si="82"/>
        <v>1</v>
      </c>
      <c r="F482" s="667"/>
      <c r="G482" s="21">
        <f t="shared" si="83"/>
        <v>1</v>
      </c>
      <c r="H482" s="667"/>
      <c r="I482" s="21">
        <f t="shared" si="84"/>
        <v>1</v>
      </c>
      <c r="J482" s="667"/>
      <c r="K482" s="21">
        <f t="shared" si="85"/>
        <v>1</v>
      </c>
      <c r="L482" s="667"/>
      <c r="M482" s="21">
        <f t="shared" si="86"/>
        <v>1</v>
      </c>
      <c r="N482" s="667"/>
      <c r="O482" s="21">
        <f t="shared" si="87"/>
        <v>1</v>
      </c>
      <c r="P482" s="667"/>
      <c r="Q482" s="21">
        <f t="shared" si="88"/>
        <v>1</v>
      </c>
      <c r="R482" s="663">
        <f t="shared" si="89"/>
        <v>0</v>
      </c>
      <c r="S482" s="316">
        <f t="shared" si="80"/>
        <v>0</v>
      </c>
    </row>
    <row r="483" spans="1:19">
      <c r="A483" s="3520"/>
      <c r="B483" s="54"/>
      <c r="C483" s="21">
        <f t="shared" si="81"/>
        <v>1</v>
      </c>
      <c r="D483" s="2806"/>
      <c r="E483" s="21">
        <f t="shared" si="82"/>
        <v>1</v>
      </c>
      <c r="F483" s="667"/>
      <c r="G483" s="21">
        <f t="shared" si="83"/>
        <v>1</v>
      </c>
      <c r="H483" s="667"/>
      <c r="I483" s="21">
        <f t="shared" si="84"/>
        <v>1</v>
      </c>
      <c r="J483" s="667"/>
      <c r="K483" s="21">
        <f t="shared" si="85"/>
        <v>1</v>
      </c>
      <c r="L483" s="667"/>
      <c r="M483" s="21">
        <f t="shared" si="86"/>
        <v>1</v>
      </c>
      <c r="N483" s="667"/>
      <c r="O483" s="21">
        <f t="shared" si="87"/>
        <v>1</v>
      </c>
      <c r="P483" s="667"/>
      <c r="Q483" s="21">
        <f t="shared" si="88"/>
        <v>1</v>
      </c>
      <c r="R483" s="663">
        <f t="shared" si="89"/>
        <v>0</v>
      </c>
      <c r="S483" s="316">
        <f t="shared" si="80"/>
        <v>0</v>
      </c>
    </row>
    <row r="484" spans="1:19">
      <c r="A484" s="3520"/>
      <c r="B484" s="54"/>
      <c r="C484" s="21">
        <f t="shared" si="81"/>
        <v>1</v>
      </c>
      <c r="D484" s="2806"/>
      <c r="E484" s="21">
        <f t="shared" si="82"/>
        <v>1</v>
      </c>
      <c r="F484" s="667"/>
      <c r="G484" s="21">
        <f t="shared" si="83"/>
        <v>1</v>
      </c>
      <c r="H484" s="667"/>
      <c r="I484" s="21">
        <f t="shared" si="84"/>
        <v>1</v>
      </c>
      <c r="J484" s="667"/>
      <c r="K484" s="21">
        <f t="shared" si="85"/>
        <v>1</v>
      </c>
      <c r="L484" s="667"/>
      <c r="M484" s="21">
        <f t="shared" si="86"/>
        <v>1</v>
      </c>
      <c r="N484" s="667"/>
      <c r="O484" s="21">
        <f t="shared" si="87"/>
        <v>1</v>
      </c>
      <c r="P484" s="667"/>
      <c r="Q484" s="21">
        <f t="shared" si="88"/>
        <v>1</v>
      </c>
      <c r="R484" s="663">
        <f t="shared" si="89"/>
        <v>0</v>
      </c>
      <c r="S484" s="316">
        <f t="shared" si="80"/>
        <v>0</v>
      </c>
    </row>
    <row r="485" spans="1:19">
      <c r="A485" s="3520"/>
      <c r="B485" s="54"/>
      <c r="C485" s="21">
        <f t="shared" si="81"/>
        <v>1</v>
      </c>
      <c r="D485" s="2806"/>
      <c r="E485" s="21">
        <f t="shared" si="82"/>
        <v>1</v>
      </c>
      <c r="F485" s="667"/>
      <c r="G485" s="21">
        <f t="shared" si="83"/>
        <v>1</v>
      </c>
      <c r="H485" s="667"/>
      <c r="I485" s="21">
        <f t="shared" si="84"/>
        <v>1</v>
      </c>
      <c r="J485" s="667"/>
      <c r="K485" s="21">
        <f t="shared" si="85"/>
        <v>1</v>
      </c>
      <c r="L485" s="667"/>
      <c r="M485" s="21">
        <f t="shared" si="86"/>
        <v>1</v>
      </c>
      <c r="N485" s="667"/>
      <c r="O485" s="21">
        <f t="shared" si="87"/>
        <v>1</v>
      </c>
      <c r="P485" s="667"/>
      <c r="Q485" s="21">
        <f t="shared" si="88"/>
        <v>1</v>
      </c>
      <c r="R485" s="663">
        <f t="shared" si="89"/>
        <v>0</v>
      </c>
      <c r="S485" s="316">
        <f t="shared" si="80"/>
        <v>0</v>
      </c>
    </row>
    <row r="486" spans="1:19">
      <c r="A486" s="3520"/>
      <c r="B486" s="54"/>
      <c r="C486" s="21">
        <f t="shared" si="81"/>
        <v>1</v>
      </c>
      <c r="D486" s="2806"/>
      <c r="E486" s="21">
        <f t="shared" si="82"/>
        <v>1</v>
      </c>
      <c r="F486" s="667"/>
      <c r="G486" s="21">
        <f t="shared" si="83"/>
        <v>1</v>
      </c>
      <c r="H486" s="667"/>
      <c r="I486" s="21">
        <f t="shared" si="84"/>
        <v>1</v>
      </c>
      <c r="J486" s="667"/>
      <c r="K486" s="21">
        <f t="shared" si="85"/>
        <v>1</v>
      </c>
      <c r="L486" s="667"/>
      <c r="M486" s="21">
        <f t="shared" si="86"/>
        <v>1</v>
      </c>
      <c r="N486" s="667"/>
      <c r="O486" s="21">
        <f t="shared" si="87"/>
        <v>1</v>
      </c>
      <c r="P486" s="667"/>
      <c r="Q486" s="21">
        <f t="shared" si="88"/>
        <v>1</v>
      </c>
      <c r="R486" s="663">
        <f t="shared" si="89"/>
        <v>0</v>
      </c>
      <c r="S486" s="316">
        <f t="shared" si="80"/>
        <v>0</v>
      </c>
    </row>
    <row r="487" spans="1:19">
      <c r="A487" s="3520"/>
      <c r="B487" s="54"/>
      <c r="C487" s="21">
        <f t="shared" si="81"/>
        <v>1</v>
      </c>
      <c r="D487" s="2806"/>
      <c r="E487" s="21">
        <f t="shared" si="82"/>
        <v>1</v>
      </c>
      <c r="F487" s="667"/>
      <c r="G487" s="21">
        <f t="shared" si="83"/>
        <v>1</v>
      </c>
      <c r="H487" s="667"/>
      <c r="I487" s="21">
        <f t="shared" si="84"/>
        <v>1</v>
      </c>
      <c r="J487" s="667"/>
      <c r="K487" s="21">
        <f t="shared" si="85"/>
        <v>1</v>
      </c>
      <c r="L487" s="667"/>
      <c r="M487" s="21">
        <f t="shared" si="86"/>
        <v>1</v>
      </c>
      <c r="N487" s="667"/>
      <c r="O487" s="21">
        <f t="shared" si="87"/>
        <v>1</v>
      </c>
      <c r="P487" s="667"/>
      <c r="Q487" s="21">
        <f t="shared" si="88"/>
        <v>1</v>
      </c>
      <c r="R487" s="663">
        <f t="shared" si="89"/>
        <v>0</v>
      </c>
      <c r="S487" s="316">
        <f t="shared" si="80"/>
        <v>0</v>
      </c>
    </row>
    <row r="488" spans="1:19">
      <c r="A488" s="3520"/>
      <c r="B488" s="54"/>
      <c r="C488" s="21">
        <f t="shared" si="81"/>
        <v>1</v>
      </c>
      <c r="D488" s="2806"/>
      <c r="E488" s="21">
        <f t="shared" si="82"/>
        <v>1</v>
      </c>
      <c r="F488" s="667"/>
      <c r="G488" s="21">
        <f t="shared" si="83"/>
        <v>1</v>
      </c>
      <c r="H488" s="667"/>
      <c r="I488" s="21">
        <f t="shared" si="84"/>
        <v>1</v>
      </c>
      <c r="J488" s="667"/>
      <c r="K488" s="21">
        <f t="shared" si="85"/>
        <v>1</v>
      </c>
      <c r="L488" s="667"/>
      <c r="M488" s="21">
        <f t="shared" si="86"/>
        <v>1</v>
      </c>
      <c r="N488" s="667"/>
      <c r="O488" s="21">
        <f t="shared" si="87"/>
        <v>1</v>
      </c>
      <c r="P488" s="667"/>
      <c r="Q488" s="21">
        <f t="shared" si="88"/>
        <v>1</v>
      </c>
      <c r="R488" s="663">
        <f t="shared" si="89"/>
        <v>0</v>
      </c>
      <c r="S488" s="316">
        <f t="shared" si="80"/>
        <v>0</v>
      </c>
    </row>
    <row r="489" spans="1:19">
      <c r="A489" s="3520"/>
      <c r="B489" s="54"/>
      <c r="C489" s="21">
        <f t="shared" si="81"/>
        <v>1</v>
      </c>
      <c r="D489" s="2806"/>
      <c r="E489" s="21">
        <f t="shared" si="82"/>
        <v>1</v>
      </c>
      <c r="F489" s="667"/>
      <c r="G489" s="21">
        <f t="shared" si="83"/>
        <v>1</v>
      </c>
      <c r="H489" s="667"/>
      <c r="I489" s="21">
        <f t="shared" si="84"/>
        <v>1</v>
      </c>
      <c r="J489" s="667"/>
      <c r="K489" s="21">
        <f t="shared" si="85"/>
        <v>1</v>
      </c>
      <c r="L489" s="667"/>
      <c r="M489" s="21">
        <f t="shared" si="86"/>
        <v>1</v>
      </c>
      <c r="N489" s="667"/>
      <c r="O489" s="21">
        <f t="shared" si="87"/>
        <v>1</v>
      </c>
      <c r="P489" s="667"/>
      <c r="Q489" s="21">
        <f t="shared" si="88"/>
        <v>1</v>
      </c>
      <c r="R489" s="663">
        <f t="shared" si="89"/>
        <v>0</v>
      </c>
      <c r="S489" s="316">
        <f t="shared" si="80"/>
        <v>0</v>
      </c>
    </row>
    <row r="490" spans="1:19">
      <c r="A490" s="3520"/>
      <c r="B490" s="54"/>
      <c r="C490" s="21">
        <f t="shared" si="81"/>
        <v>1</v>
      </c>
      <c r="D490" s="2806"/>
      <c r="E490" s="21">
        <f t="shared" si="82"/>
        <v>1</v>
      </c>
      <c r="F490" s="667"/>
      <c r="G490" s="21">
        <f t="shared" si="83"/>
        <v>1</v>
      </c>
      <c r="H490" s="667"/>
      <c r="I490" s="21">
        <f t="shared" si="84"/>
        <v>1</v>
      </c>
      <c r="J490" s="667"/>
      <c r="K490" s="21">
        <f t="shared" si="85"/>
        <v>1</v>
      </c>
      <c r="L490" s="667"/>
      <c r="M490" s="21">
        <f t="shared" si="86"/>
        <v>1</v>
      </c>
      <c r="N490" s="667"/>
      <c r="O490" s="21">
        <f t="shared" si="87"/>
        <v>1</v>
      </c>
      <c r="P490" s="667"/>
      <c r="Q490" s="21">
        <f t="shared" si="88"/>
        <v>1</v>
      </c>
      <c r="R490" s="663">
        <f t="shared" si="89"/>
        <v>0</v>
      </c>
      <c r="S490" s="316">
        <f t="shared" si="80"/>
        <v>0</v>
      </c>
    </row>
    <row r="491" spans="1:19">
      <c r="A491" s="3520"/>
      <c r="B491" s="54"/>
      <c r="C491" s="21">
        <f t="shared" si="81"/>
        <v>1</v>
      </c>
      <c r="D491" s="2806"/>
      <c r="E491" s="21">
        <f t="shared" si="82"/>
        <v>1</v>
      </c>
      <c r="F491" s="667"/>
      <c r="G491" s="21">
        <f t="shared" si="83"/>
        <v>1</v>
      </c>
      <c r="H491" s="667"/>
      <c r="I491" s="21">
        <f t="shared" si="84"/>
        <v>1</v>
      </c>
      <c r="J491" s="667"/>
      <c r="K491" s="21">
        <f t="shared" si="85"/>
        <v>1</v>
      </c>
      <c r="L491" s="667"/>
      <c r="M491" s="21">
        <f t="shared" si="86"/>
        <v>1</v>
      </c>
      <c r="N491" s="667"/>
      <c r="O491" s="21">
        <f t="shared" si="87"/>
        <v>1</v>
      </c>
      <c r="P491" s="667"/>
      <c r="Q491" s="21">
        <f t="shared" si="88"/>
        <v>1</v>
      </c>
      <c r="R491" s="663">
        <f t="shared" si="89"/>
        <v>0</v>
      </c>
      <c r="S491" s="316">
        <f t="shared" si="80"/>
        <v>0</v>
      </c>
    </row>
    <row r="492" spans="1:19">
      <c r="A492" s="3520"/>
      <c r="B492" s="54"/>
      <c r="C492" s="21">
        <f t="shared" si="81"/>
        <v>1</v>
      </c>
      <c r="D492" s="2806"/>
      <c r="E492" s="21">
        <f t="shared" si="82"/>
        <v>1</v>
      </c>
      <c r="F492" s="667"/>
      <c r="G492" s="21">
        <f t="shared" si="83"/>
        <v>1</v>
      </c>
      <c r="H492" s="667"/>
      <c r="I492" s="21">
        <f t="shared" si="84"/>
        <v>1</v>
      </c>
      <c r="J492" s="667"/>
      <c r="K492" s="21">
        <f t="shared" si="85"/>
        <v>1</v>
      </c>
      <c r="L492" s="667"/>
      <c r="M492" s="21">
        <f t="shared" si="86"/>
        <v>1</v>
      </c>
      <c r="N492" s="667"/>
      <c r="O492" s="21">
        <f t="shared" si="87"/>
        <v>1</v>
      </c>
      <c r="P492" s="667"/>
      <c r="Q492" s="21">
        <f t="shared" si="88"/>
        <v>1</v>
      </c>
      <c r="R492" s="663">
        <f t="shared" si="89"/>
        <v>0</v>
      </c>
      <c r="S492" s="316">
        <f t="shared" si="80"/>
        <v>0</v>
      </c>
    </row>
    <row r="493" spans="1:19">
      <c r="A493" s="3520"/>
      <c r="B493" s="54"/>
      <c r="C493" s="21">
        <f t="shared" si="81"/>
        <v>1</v>
      </c>
      <c r="D493" s="2806"/>
      <c r="E493" s="21">
        <f t="shared" si="82"/>
        <v>1</v>
      </c>
      <c r="F493" s="667"/>
      <c r="G493" s="21">
        <f t="shared" si="83"/>
        <v>1</v>
      </c>
      <c r="H493" s="667"/>
      <c r="I493" s="21">
        <f t="shared" si="84"/>
        <v>1</v>
      </c>
      <c r="J493" s="667"/>
      <c r="K493" s="21">
        <f t="shared" si="85"/>
        <v>1</v>
      </c>
      <c r="L493" s="667"/>
      <c r="M493" s="21">
        <f t="shared" si="86"/>
        <v>1</v>
      </c>
      <c r="N493" s="667"/>
      <c r="O493" s="21">
        <f t="shared" si="87"/>
        <v>1</v>
      </c>
      <c r="P493" s="667"/>
      <c r="Q493" s="21">
        <f t="shared" si="88"/>
        <v>1</v>
      </c>
      <c r="R493" s="663">
        <f t="shared" si="89"/>
        <v>0</v>
      </c>
      <c r="S493" s="316">
        <f t="shared" si="80"/>
        <v>0</v>
      </c>
    </row>
    <row r="494" spans="1:19">
      <c r="A494" s="3520"/>
      <c r="B494" s="54"/>
      <c r="C494" s="21">
        <f t="shared" si="81"/>
        <v>1</v>
      </c>
      <c r="D494" s="2806"/>
      <c r="E494" s="21">
        <f t="shared" si="82"/>
        <v>1</v>
      </c>
      <c r="F494" s="667"/>
      <c r="G494" s="21">
        <f t="shared" si="83"/>
        <v>1</v>
      </c>
      <c r="H494" s="667"/>
      <c r="I494" s="21">
        <f t="shared" si="84"/>
        <v>1</v>
      </c>
      <c r="J494" s="667"/>
      <c r="K494" s="21">
        <f t="shared" si="85"/>
        <v>1</v>
      </c>
      <c r="L494" s="667"/>
      <c r="M494" s="21">
        <f t="shared" si="86"/>
        <v>1</v>
      </c>
      <c r="N494" s="667"/>
      <c r="O494" s="21">
        <f t="shared" si="87"/>
        <v>1</v>
      </c>
      <c r="P494" s="667"/>
      <c r="Q494" s="21">
        <f t="shared" si="88"/>
        <v>1</v>
      </c>
      <c r="R494" s="663">
        <f t="shared" si="89"/>
        <v>0</v>
      </c>
      <c r="S494" s="316">
        <f t="shared" si="80"/>
        <v>0</v>
      </c>
    </row>
    <row r="495" spans="1:19">
      <c r="A495" s="3520"/>
      <c r="B495" s="54"/>
      <c r="C495" s="21">
        <f t="shared" si="81"/>
        <v>1</v>
      </c>
      <c r="D495" s="2806"/>
      <c r="E495" s="21">
        <f t="shared" si="82"/>
        <v>1</v>
      </c>
      <c r="F495" s="667"/>
      <c r="G495" s="21">
        <f t="shared" si="83"/>
        <v>1</v>
      </c>
      <c r="H495" s="667"/>
      <c r="I495" s="21">
        <f t="shared" si="84"/>
        <v>1</v>
      </c>
      <c r="J495" s="667"/>
      <c r="K495" s="21">
        <f t="shared" si="85"/>
        <v>1</v>
      </c>
      <c r="L495" s="667"/>
      <c r="M495" s="21">
        <f t="shared" si="86"/>
        <v>1</v>
      </c>
      <c r="N495" s="667"/>
      <c r="O495" s="21">
        <f t="shared" si="87"/>
        <v>1</v>
      </c>
      <c r="P495" s="667"/>
      <c r="Q495" s="21">
        <f t="shared" si="88"/>
        <v>1</v>
      </c>
      <c r="R495" s="663">
        <f t="shared" si="89"/>
        <v>0</v>
      </c>
      <c r="S495" s="316">
        <f t="shared" si="80"/>
        <v>0</v>
      </c>
    </row>
    <row r="496" spans="1:19">
      <c r="A496" s="3520"/>
      <c r="B496" s="54"/>
      <c r="C496" s="21">
        <f t="shared" si="81"/>
        <v>1</v>
      </c>
      <c r="D496" s="2806"/>
      <c r="E496" s="21">
        <f t="shared" si="82"/>
        <v>1</v>
      </c>
      <c r="F496" s="667"/>
      <c r="G496" s="21">
        <f t="shared" si="83"/>
        <v>1</v>
      </c>
      <c r="H496" s="667"/>
      <c r="I496" s="21">
        <f t="shared" si="84"/>
        <v>1</v>
      </c>
      <c r="J496" s="667"/>
      <c r="K496" s="21">
        <f t="shared" si="85"/>
        <v>1</v>
      </c>
      <c r="L496" s="667"/>
      <c r="M496" s="21">
        <f t="shared" si="86"/>
        <v>1</v>
      </c>
      <c r="N496" s="667"/>
      <c r="O496" s="21">
        <f t="shared" si="87"/>
        <v>1</v>
      </c>
      <c r="P496" s="667"/>
      <c r="Q496" s="21">
        <f t="shared" si="88"/>
        <v>1</v>
      </c>
      <c r="R496" s="663">
        <f t="shared" si="89"/>
        <v>0</v>
      </c>
      <c r="S496" s="316">
        <f t="shared" si="80"/>
        <v>0</v>
      </c>
    </row>
    <row r="497" spans="1:19">
      <c r="A497" s="3520"/>
      <c r="B497" s="54"/>
      <c r="C497" s="21">
        <f t="shared" si="81"/>
        <v>1</v>
      </c>
      <c r="D497" s="2806"/>
      <c r="E497" s="21">
        <f t="shared" si="82"/>
        <v>1</v>
      </c>
      <c r="F497" s="667"/>
      <c r="G497" s="21">
        <f t="shared" si="83"/>
        <v>1</v>
      </c>
      <c r="H497" s="667"/>
      <c r="I497" s="21">
        <f t="shared" si="84"/>
        <v>1</v>
      </c>
      <c r="J497" s="667"/>
      <c r="K497" s="21">
        <f t="shared" si="85"/>
        <v>1</v>
      </c>
      <c r="L497" s="667"/>
      <c r="M497" s="21">
        <f t="shared" si="86"/>
        <v>1</v>
      </c>
      <c r="N497" s="667"/>
      <c r="O497" s="21">
        <f t="shared" si="87"/>
        <v>1</v>
      </c>
      <c r="P497" s="667"/>
      <c r="Q497" s="21">
        <f t="shared" si="88"/>
        <v>1</v>
      </c>
      <c r="R497" s="663">
        <f t="shared" si="89"/>
        <v>0</v>
      </c>
      <c r="S497" s="316">
        <f t="shared" si="80"/>
        <v>0</v>
      </c>
    </row>
    <row r="498" spans="1:19">
      <c r="A498" s="3520"/>
      <c r="B498" s="54"/>
      <c r="C498" s="21">
        <f t="shared" si="81"/>
        <v>1</v>
      </c>
      <c r="D498" s="2806"/>
      <c r="E498" s="21">
        <f t="shared" si="82"/>
        <v>1</v>
      </c>
      <c r="F498" s="667"/>
      <c r="G498" s="21">
        <f t="shared" si="83"/>
        <v>1</v>
      </c>
      <c r="H498" s="667"/>
      <c r="I498" s="21">
        <f t="shared" si="84"/>
        <v>1</v>
      </c>
      <c r="J498" s="667"/>
      <c r="K498" s="21">
        <f t="shared" si="85"/>
        <v>1</v>
      </c>
      <c r="L498" s="667"/>
      <c r="M498" s="21">
        <f t="shared" si="86"/>
        <v>1</v>
      </c>
      <c r="N498" s="667"/>
      <c r="O498" s="21">
        <f t="shared" si="87"/>
        <v>1</v>
      </c>
      <c r="P498" s="667"/>
      <c r="Q498" s="21">
        <f t="shared" si="88"/>
        <v>1</v>
      </c>
      <c r="R498" s="663">
        <f t="shared" si="89"/>
        <v>0</v>
      </c>
      <c r="S498" s="316">
        <f t="shared" si="80"/>
        <v>0</v>
      </c>
    </row>
    <row r="499" spans="1:19">
      <c r="A499" s="3520"/>
      <c r="B499" s="54"/>
      <c r="C499" s="21">
        <f t="shared" si="81"/>
        <v>1</v>
      </c>
      <c r="D499" s="2806"/>
      <c r="E499" s="21">
        <f t="shared" si="82"/>
        <v>1</v>
      </c>
      <c r="F499" s="667"/>
      <c r="G499" s="21">
        <f t="shared" si="83"/>
        <v>1</v>
      </c>
      <c r="H499" s="667"/>
      <c r="I499" s="21">
        <f t="shared" si="84"/>
        <v>1</v>
      </c>
      <c r="J499" s="667"/>
      <c r="K499" s="21">
        <f t="shared" si="85"/>
        <v>1</v>
      </c>
      <c r="L499" s="667"/>
      <c r="M499" s="21">
        <f t="shared" si="86"/>
        <v>1</v>
      </c>
      <c r="N499" s="667"/>
      <c r="O499" s="21">
        <f t="shared" si="87"/>
        <v>1</v>
      </c>
      <c r="P499" s="667"/>
      <c r="Q499" s="21">
        <f t="shared" si="88"/>
        <v>1</v>
      </c>
      <c r="R499" s="663">
        <f t="shared" si="89"/>
        <v>0</v>
      </c>
      <c r="S499" s="316">
        <f t="shared" si="80"/>
        <v>0</v>
      </c>
    </row>
    <row r="500" spans="1:19">
      <c r="A500" s="3520"/>
      <c r="B500" s="54"/>
      <c r="C500" s="21">
        <f t="shared" si="81"/>
        <v>1</v>
      </c>
      <c r="D500" s="2806"/>
      <c r="E500" s="21">
        <f t="shared" si="82"/>
        <v>1</v>
      </c>
      <c r="F500" s="667"/>
      <c r="G500" s="21">
        <f t="shared" si="83"/>
        <v>1</v>
      </c>
      <c r="H500" s="667"/>
      <c r="I500" s="21">
        <f t="shared" si="84"/>
        <v>1</v>
      </c>
      <c r="J500" s="667"/>
      <c r="K500" s="21">
        <f t="shared" si="85"/>
        <v>1</v>
      </c>
      <c r="L500" s="667"/>
      <c r="M500" s="21">
        <f t="shared" si="86"/>
        <v>1</v>
      </c>
      <c r="N500" s="667"/>
      <c r="O500" s="21">
        <f t="shared" si="87"/>
        <v>1</v>
      </c>
      <c r="P500" s="667"/>
      <c r="Q500" s="21">
        <f t="shared" si="88"/>
        <v>1</v>
      </c>
      <c r="R500" s="663">
        <f t="shared" si="89"/>
        <v>0</v>
      </c>
      <c r="S500" s="316">
        <f t="shared" si="80"/>
        <v>0</v>
      </c>
    </row>
    <row r="501" spans="1:19">
      <c r="A501" s="3520"/>
      <c r="B501" s="54"/>
      <c r="C501" s="21">
        <f t="shared" si="81"/>
        <v>1</v>
      </c>
      <c r="D501" s="2806"/>
      <c r="E501" s="21">
        <f t="shared" si="82"/>
        <v>1</v>
      </c>
      <c r="F501" s="667"/>
      <c r="G501" s="21">
        <f t="shared" si="83"/>
        <v>1</v>
      </c>
      <c r="H501" s="667"/>
      <c r="I501" s="21">
        <f t="shared" si="84"/>
        <v>1</v>
      </c>
      <c r="J501" s="667"/>
      <c r="K501" s="21">
        <f t="shared" si="85"/>
        <v>1</v>
      </c>
      <c r="L501" s="667"/>
      <c r="M501" s="21">
        <f t="shared" si="86"/>
        <v>1</v>
      </c>
      <c r="N501" s="667"/>
      <c r="O501" s="21">
        <f t="shared" si="87"/>
        <v>1</v>
      </c>
      <c r="P501" s="667"/>
      <c r="Q501" s="21">
        <f t="shared" si="88"/>
        <v>1</v>
      </c>
      <c r="R501" s="663">
        <f t="shared" si="89"/>
        <v>0</v>
      </c>
      <c r="S501" s="316">
        <f t="shared" si="80"/>
        <v>0</v>
      </c>
    </row>
    <row r="502" spans="1:19">
      <c r="A502" s="3520"/>
      <c r="B502" s="54"/>
      <c r="C502" s="21">
        <f t="shared" si="81"/>
        <v>1</v>
      </c>
      <c r="D502" s="2806"/>
      <c r="E502" s="21">
        <f t="shared" si="82"/>
        <v>1</v>
      </c>
      <c r="F502" s="667"/>
      <c r="G502" s="21">
        <f t="shared" si="83"/>
        <v>1</v>
      </c>
      <c r="H502" s="667"/>
      <c r="I502" s="21">
        <f t="shared" si="84"/>
        <v>1</v>
      </c>
      <c r="J502" s="667"/>
      <c r="K502" s="21">
        <f t="shared" si="85"/>
        <v>1</v>
      </c>
      <c r="L502" s="667"/>
      <c r="M502" s="21">
        <f t="shared" si="86"/>
        <v>1</v>
      </c>
      <c r="N502" s="667"/>
      <c r="O502" s="21">
        <f t="shared" si="87"/>
        <v>1</v>
      </c>
      <c r="P502" s="667"/>
      <c r="Q502" s="21">
        <f t="shared" si="88"/>
        <v>1</v>
      </c>
      <c r="R502" s="663">
        <f t="shared" si="89"/>
        <v>0</v>
      </c>
      <c r="S502" s="316">
        <f t="shared" si="80"/>
        <v>0</v>
      </c>
    </row>
    <row r="503" spans="1:19">
      <c r="A503" s="3520"/>
      <c r="B503" s="54"/>
      <c r="C503" s="21">
        <f t="shared" si="81"/>
        <v>1</v>
      </c>
      <c r="D503" s="2806"/>
      <c r="E503" s="21">
        <f t="shared" si="82"/>
        <v>1</v>
      </c>
      <c r="F503" s="667"/>
      <c r="G503" s="21">
        <f t="shared" si="83"/>
        <v>1</v>
      </c>
      <c r="H503" s="667"/>
      <c r="I503" s="21">
        <f t="shared" si="84"/>
        <v>1</v>
      </c>
      <c r="J503" s="667"/>
      <c r="K503" s="21">
        <f t="shared" si="85"/>
        <v>1</v>
      </c>
      <c r="L503" s="667"/>
      <c r="M503" s="21">
        <f t="shared" si="86"/>
        <v>1</v>
      </c>
      <c r="N503" s="667"/>
      <c r="O503" s="21">
        <f t="shared" si="87"/>
        <v>1</v>
      </c>
      <c r="P503" s="667"/>
      <c r="Q503" s="21">
        <f t="shared" si="88"/>
        <v>1</v>
      </c>
      <c r="R503" s="663">
        <f t="shared" si="89"/>
        <v>0</v>
      </c>
      <c r="S503" s="316">
        <f t="shared" si="80"/>
        <v>0</v>
      </c>
    </row>
    <row r="504" spans="1:19">
      <c r="A504" s="3520"/>
      <c r="B504" s="54"/>
      <c r="C504" s="21">
        <f t="shared" si="81"/>
        <v>1</v>
      </c>
      <c r="D504" s="2806"/>
      <c r="E504" s="21">
        <f t="shared" si="82"/>
        <v>1</v>
      </c>
      <c r="F504" s="667"/>
      <c r="G504" s="21">
        <f t="shared" si="83"/>
        <v>1</v>
      </c>
      <c r="H504" s="667"/>
      <c r="I504" s="21">
        <f t="shared" si="84"/>
        <v>1</v>
      </c>
      <c r="J504" s="667"/>
      <c r="K504" s="21">
        <f t="shared" si="85"/>
        <v>1</v>
      </c>
      <c r="L504" s="667"/>
      <c r="M504" s="21">
        <f t="shared" si="86"/>
        <v>1</v>
      </c>
      <c r="N504" s="667"/>
      <c r="O504" s="21">
        <f t="shared" si="87"/>
        <v>1</v>
      </c>
      <c r="P504" s="667"/>
      <c r="Q504" s="21">
        <f t="shared" si="88"/>
        <v>1</v>
      </c>
      <c r="R504" s="663">
        <f t="shared" si="89"/>
        <v>0</v>
      </c>
      <c r="S504" s="316">
        <f t="shared" si="80"/>
        <v>0</v>
      </c>
    </row>
    <row r="505" spans="1:19">
      <c r="A505" s="3520"/>
      <c r="B505" s="54"/>
      <c r="C505" s="21">
        <f t="shared" si="81"/>
        <v>1</v>
      </c>
      <c r="D505" s="2806"/>
      <c r="E505" s="21">
        <f t="shared" si="82"/>
        <v>1</v>
      </c>
      <c r="F505" s="667"/>
      <c r="G505" s="21">
        <f t="shared" si="83"/>
        <v>1</v>
      </c>
      <c r="H505" s="667"/>
      <c r="I505" s="21">
        <f t="shared" si="84"/>
        <v>1</v>
      </c>
      <c r="J505" s="667"/>
      <c r="K505" s="21">
        <f t="shared" si="85"/>
        <v>1</v>
      </c>
      <c r="L505" s="667"/>
      <c r="M505" s="21">
        <f t="shared" si="86"/>
        <v>1</v>
      </c>
      <c r="N505" s="667"/>
      <c r="O505" s="21">
        <f t="shared" si="87"/>
        <v>1</v>
      </c>
      <c r="P505" s="667"/>
      <c r="Q505" s="21">
        <f t="shared" si="88"/>
        <v>1</v>
      </c>
      <c r="R505" s="663">
        <f t="shared" si="89"/>
        <v>0</v>
      </c>
      <c r="S505" s="316">
        <f t="shared" si="80"/>
        <v>0</v>
      </c>
    </row>
    <row r="506" spans="1:19">
      <c r="A506" s="3520"/>
      <c r="B506" s="54"/>
      <c r="C506" s="21">
        <f t="shared" si="81"/>
        <v>1</v>
      </c>
      <c r="D506" s="2806"/>
      <c r="E506" s="21">
        <f t="shared" si="82"/>
        <v>1</v>
      </c>
      <c r="F506" s="667"/>
      <c r="G506" s="21">
        <f t="shared" si="83"/>
        <v>1</v>
      </c>
      <c r="H506" s="667"/>
      <c r="I506" s="21">
        <f t="shared" si="84"/>
        <v>1</v>
      </c>
      <c r="J506" s="667"/>
      <c r="K506" s="21">
        <f t="shared" si="85"/>
        <v>1</v>
      </c>
      <c r="L506" s="667"/>
      <c r="M506" s="21">
        <f t="shared" si="86"/>
        <v>1</v>
      </c>
      <c r="N506" s="667"/>
      <c r="O506" s="21">
        <f t="shared" si="87"/>
        <v>1</v>
      </c>
      <c r="P506" s="667"/>
      <c r="Q506" s="21">
        <f t="shared" si="88"/>
        <v>1</v>
      </c>
      <c r="R506" s="663">
        <f t="shared" si="89"/>
        <v>0</v>
      </c>
      <c r="S506" s="316">
        <f t="shared" si="80"/>
        <v>0</v>
      </c>
    </row>
    <row r="507" spans="1:19">
      <c r="A507" s="3520"/>
      <c r="B507" s="54"/>
      <c r="C507" s="21">
        <f t="shared" si="81"/>
        <v>1</v>
      </c>
      <c r="D507" s="2806"/>
      <c r="E507" s="21">
        <f t="shared" si="82"/>
        <v>1</v>
      </c>
      <c r="F507" s="667"/>
      <c r="G507" s="21">
        <f t="shared" si="83"/>
        <v>1</v>
      </c>
      <c r="H507" s="667"/>
      <c r="I507" s="21">
        <f t="shared" si="84"/>
        <v>1</v>
      </c>
      <c r="J507" s="667"/>
      <c r="K507" s="21">
        <f t="shared" si="85"/>
        <v>1</v>
      </c>
      <c r="L507" s="667"/>
      <c r="M507" s="21">
        <f t="shared" si="86"/>
        <v>1</v>
      </c>
      <c r="N507" s="667"/>
      <c r="O507" s="21">
        <f t="shared" si="87"/>
        <v>1</v>
      </c>
      <c r="P507" s="667"/>
      <c r="Q507" s="21">
        <f t="shared" si="88"/>
        <v>1</v>
      </c>
      <c r="R507" s="663">
        <f t="shared" si="89"/>
        <v>0</v>
      </c>
      <c r="S507" s="316">
        <f t="shared" si="80"/>
        <v>0</v>
      </c>
    </row>
    <row r="508" spans="1:19">
      <c r="A508" s="3520"/>
      <c r="B508" s="54"/>
      <c r="C508" s="21">
        <f t="shared" si="81"/>
        <v>1</v>
      </c>
      <c r="D508" s="2806"/>
      <c r="E508" s="21">
        <f t="shared" si="82"/>
        <v>1</v>
      </c>
      <c r="F508" s="667"/>
      <c r="G508" s="21">
        <f t="shared" si="83"/>
        <v>1</v>
      </c>
      <c r="H508" s="667"/>
      <c r="I508" s="21">
        <f t="shared" si="84"/>
        <v>1</v>
      </c>
      <c r="J508" s="667"/>
      <c r="K508" s="21">
        <f t="shared" si="85"/>
        <v>1</v>
      </c>
      <c r="L508" s="667"/>
      <c r="M508" s="21">
        <f t="shared" si="86"/>
        <v>1</v>
      </c>
      <c r="N508" s="667"/>
      <c r="O508" s="21">
        <f t="shared" si="87"/>
        <v>1</v>
      </c>
      <c r="P508" s="667"/>
      <c r="Q508" s="21">
        <f t="shared" si="88"/>
        <v>1</v>
      </c>
      <c r="R508" s="663">
        <f t="shared" si="89"/>
        <v>0</v>
      </c>
      <c r="S508" s="316">
        <f t="shared" si="80"/>
        <v>0</v>
      </c>
    </row>
    <row r="509" spans="1:19">
      <c r="A509" s="3520"/>
      <c r="B509" s="54"/>
      <c r="C509" s="21">
        <f t="shared" si="81"/>
        <v>1</v>
      </c>
      <c r="D509" s="2806"/>
      <c r="E509" s="21">
        <f t="shared" si="82"/>
        <v>1</v>
      </c>
      <c r="F509" s="667"/>
      <c r="G509" s="21">
        <f t="shared" si="83"/>
        <v>1</v>
      </c>
      <c r="H509" s="667"/>
      <c r="I509" s="21">
        <f t="shared" si="84"/>
        <v>1</v>
      </c>
      <c r="J509" s="667"/>
      <c r="K509" s="21">
        <f t="shared" si="85"/>
        <v>1</v>
      </c>
      <c r="L509" s="667"/>
      <c r="M509" s="21">
        <f t="shared" si="86"/>
        <v>1</v>
      </c>
      <c r="N509" s="667"/>
      <c r="O509" s="21">
        <f t="shared" si="87"/>
        <v>1</v>
      </c>
      <c r="P509" s="667"/>
      <c r="Q509" s="21">
        <f t="shared" si="88"/>
        <v>1</v>
      </c>
      <c r="R509" s="663">
        <f t="shared" si="89"/>
        <v>0</v>
      </c>
      <c r="S509" s="316">
        <f t="shared" si="80"/>
        <v>0</v>
      </c>
    </row>
    <row r="510" spans="1:19">
      <c r="A510" s="3520"/>
      <c r="B510" s="54"/>
      <c r="C510" s="21">
        <f t="shared" si="81"/>
        <v>1</v>
      </c>
      <c r="D510" s="2806"/>
      <c r="E510" s="21">
        <f t="shared" si="82"/>
        <v>1</v>
      </c>
      <c r="F510" s="667"/>
      <c r="G510" s="21">
        <f t="shared" si="83"/>
        <v>1</v>
      </c>
      <c r="H510" s="667"/>
      <c r="I510" s="21">
        <f t="shared" si="84"/>
        <v>1</v>
      </c>
      <c r="J510" s="667"/>
      <c r="K510" s="21">
        <f t="shared" si="85"/>
        <v>1</v>
      </c>
      <c r="L510" s="667"/>
      <c r="M510" s="21">
        <f t="shared" si="86"/>
        <v>1</v>
      </c>
      <c r="N510" s="667"/>
      <c r="O510" s="21">
        <f t="shared" si="87"/>
        <v>1</v>
      </c>
      <c r="P510" s="667"/>
      <c r="Q510" s="21">
        <f t="shared" si="88"/>
        <v>1</v>
      </c>
      <c r="R510" s="663">
        <f t="shared" si="89"/>
        <v>0</v>
      </c>
      <c r="S510" s="316">
        <f t="shared" si="80"/>
        <v>0</v>
      </c>
    </row>
    <row r="511" spans="1:19">
      <c r="A511" s="3520"/>
      <c r="B511" s="54"/>
      <c r="C511" s="21">
        <f t="shared" si="81"/>
        <v>1</v>
      </c>
      <c r="D511" s="2806"/>
      <c r="E511" s="21">
        <f t="shared" si="82"/>
        <v>1</v>
      </c>
      <c r="F511" s="667"/>
      <c r="G511" s="21">
        <f t="shared" si="83"/>
        <v>1</v>
      </c>
      <c r="H511" s="667"/>
      <c r="I511" s="21">
        <f t="shared" si="84"/>
        <v>1</v>
      </c>
      <c r="J511" s="667"/>
      <c r="K511" s="21">
        <f t="shared" si="85"/>
        <v>1</v>
      </c>
      <c r="L511" s="667"/>
      <c r="M511" s="21">
        <f t="shared" si="86"/>
        <v>1</v>
      </c>
      <c r="N511" s="667"/>
      <c r="O511" s="21">
        <f t="shared" si="87"/>
        <v>1</v>
      </c>
      <c r="P511" s="667"/>
      <c r="Q511" s="21">
        <f t="shared" si="88"/>
        <v>1</v>
      </c>
      <c r="R511" s="663">
        <f t="shared" si="89"/>
        <v>0</v>
      </c>
      <c r="S511" s="316">
        <f t="shared" si="80"/>
        <v>0</v>
      </c>
    </row>
    <row r="512" spans="1:19">
      <c r="A512" s="3520"/>
      <c r="B512" s="54"/>
      <c r="C512" s="21">
        <f t="shared" si="81"/>
        <v>1</v>
      </c>
      <c r="D512" s="2806"/>
      <c r="E512" s="21">
        <f t="shared" si="82"/>
        <v>1</v>
      </c>
      <c r="F512" s="667"/>
      <c r="G512" s="21">
        <f t="shared" si="83"/>
        <v>1</v>
      </c>
      <c r="H512" s="667"/>
      <c r="I512" s="21">
        <f t="shared" si="84"/>
        <v>1</v>
      </c>
      <c r="J512" s="667"/>
      <c r="K512" s="21">
        <f t="shared" si="85"/>
        <v>1</v>
      </c>
      <c r="L512" s="667"/>
      <c r="M512" s="21">
        <f t="shared" si="86"/>
        <v>1</v>
      </c>
      <c r="N512" s="667"/>
      <c r="O512" s="21">
        <f t="shared" si="87"/>
        <v>1</v>
      </c>
      <c r="P512" s="667"/>
      <c r="Q512" s="21">
        <f t="shared" si="88"/>
        <v>1</v>
      </c>
      <c r="R512" s="663">
        <f t="shared" si="89"/>
        <v>0</v>
      </c>
      <c r="S512" s="316">
        <f t="shared" si="80"/>
        <v>0</v>
      </c>
    </row>
    <row r="513" spans="1:19">
      <c r="A513" s="3520"/>
      <c r="B513" s="54"/>
      <c r="C513" s="21">
        <f t="shared" si="81"/>
        <v>1</v>
      </c>
      <c r="D513" s="2806"/>
      <c r="E513" s="21">
        <f t="shared" si="82"/>
        <v>1</v>
      </c>
      <c r="F513" s="667"/>
      <c r="G513" s="21">
        <f t="shared" si="83"/>
        <v>1</v>
      </c>
      <c r="H513" s="667"/>
      <c r="I513" s="21">
        <f t="shared" si="84"/>
        <v>1</v>
      </c>
      <c r="J513" s="667"/>
      <c r="K513" s="21">
        <f t="shared" si="85"/>
        <v>1</v>
      </c>
      <c r="L513" s="667"/>
      <c r="M513" s="21">
        <f t="shared" si="86"/>
        <v>1</v>
      </c>
      <c r="N513" s="667"/>
      <c r="O513" s="21">
        <f t="shared" si="87"/>
        <v>1</v>
      </c>
      <c r="P513" s="667"/>
      <c r="Q513" s="21">
        <f t="shared" si="88"/>
        <v>1</v>
      </c>
      <c r="R513" s="663">
        <f t="shared" si="89"/>
        <v>0</v>
      </c>
      <c r="S513" s="316">
        <f t="shared" si="80"/>
        <v>0</v>
      </c>
    </row>
    <row r="514" spans="1:19">
      <c r="A514" s="3520"/>
      <c r="B514" s="54"/>
      <c r="C514" s="21">
        <f t="shared" si="81"/>
        <v>1</v>
      </c>
      <c r="D514" s="2806"/>
      <c r="E514" s="21">
        <f t="shared" si="82"/>
        <v>1</v>
      </c>
      <c r="F514" s="667"/>
      <c r="G514" s="21">
        <f t="shared" si="83"/>
        <v>1</v>
      </c>
      <c r="H514" s="667"/>
      <c r="I514" s="21">
        <f t="shared" si="84"/>
        <v>1</v>
      </c>
      <c r="J514" s="667"/>
      <c r="K514" s="21">
        <f t="shared" si="85"/>
        <v>1</v>
      </c>
      <c r="L514" s="667"/>
      <c r="M514" s="21">
        <f t="shared" si="86"/>
        <v>1</v>
      </c>
      <c r="N514" s="667"/>
      <c r="O514" s="21">
        <f t="shared" si="87"/>
        <v>1</v>
      </c>
      <c r="P514" s="667"/>
      <c r="Q514" s="21">
        <f t="shared" si="88"/>
        <v>1</v>
      </c>
      <c r="R514" s="663">
        <f t="shared" si="89"/>
        <v>0</v>
      </c>
      <c r="S514" s="316">
        <f t="shared" si="80"/>
        <v>0</v>
      </c>
    </row>
    <row r="515" spans="1:19">
      <c r="A515" s="3520"/>
      <c r="B515" s="54"/>
      <c r="C515" s="21">
        <f t="shared" si="81"/>
        <v>1</v>
      </c>
      <c r="D515" s="2806"/>
      <c r="E515" s="21">
        <f t="shared" si="82"/>
        <v>1</v>
      </c>
      <c r="F515" s="667"/>
      <c r="G515" s="21">
        <f t="shared" si="83"/>
        <v>1</v>
      </c>
      <c r="H515" s="667"/>
      <c r="I515" s="21">
        <f t="shared" si="84"/>
        <v>1</v>
      </c>
      <c r="J515" s="667"/>
      <c r="K515" s="21">
        <f t="shared" si="85"/>
        <v>1</v>
      </c>
      <c r="L515" s="667"/>
      <c r="M515" s="21">
        <f t="shared" si="86"/>
        <v>1</v>
      </c>
      <c r="N515" s="667"/>
      <c r="O515" s="21">
        <f t="shared" si="87"/>
        <v>1</v>
      </c>
      <c r="P515" s="667"/>
      <c r="Q515" s="21">
        <f t="shared" si="88"/>
        <v>1</v>
      </c>
      <c r="R515" s="663">
        <f t="shared" si="89"/>
        <v>0</v>
      </c>
      <c r="S515" s="316">
        <f t="shared" si="80"/>
        <v>0</v>
      </c>
    </row>
    <row r="516" spans="1:19">
      <c r="A516" s="3520"/>
      <c r="B516" s="54"/>
      <c r="C516" s="21">
        <f t="shared" si="81"/>
        <v>1</v>
      </c>
      <c r="D516" s="2806"/>
      <c r="E516" s="21">
        <f t="shared" si="82"/>
        <v>1</v>
      </c>
      <c r="F516" s="667"/>
      <c r="G516" s="21">
        <f t="shared" si="83"/>
        <v>1</v>
      </c>
      <c r="H516" s="667"/>
      <c r="I516" s="21">
        <f t="shared" si="84"/>
        <v>1</v>
      </c>
      <c r="J516" s="667"/>
      <c r="K516" s="21">
        <f t="shared" si="85"/>
        <v>1</v>
      </c>
      <c r="L516" s="667"/>
      <c r="M516" s="21">
        <f t="shared" si="86"/>
        <v>1</v>
      </c>
      <c r="N516" s="667"/>
      <c r="O516" s="21">
        <f t="shared" si="87"/>
        <v>1</v>
      </c>
      <c r="P516" s="667"/>
      <c r="Q516" s="21">
        <f t="shared" si="88"/>
        <v>1</v>
      </c>
      <c r="R516" s="663">
        <f t="shared" si="89"/>
        <v>0</v>
      </c>
      <c r="S516" s="316">
        <f t="shared" si="80"/>
        <v>0</v>
      </c>
    </row>
    <row r="517" spans="1:19">
      <c r="A517" s="3520"/>
      <c r="B517" s="54"/>
      <c r="C517" s="21">
        <f t="shared" si="81"/>
        <v>1</v>
      </c>
      <c r="D517" s="2806"/>
      <c r="E517" s="21">
        <f t="shared" si="82"/>
        <v>1</v>
      </c>
      <c r="F517" s="667"/>
      <c r="G517" s="21">
        <f t="shared" si="83"/>
        <v>1</v>
      </c>
      <c r="H517" s="667"/>
      <c r="I517" s="21">
        <f t="shared" si="84"/>
        <v>1</v>
      </c>
      <c r="J517" s="667"/>
      <c r="K517" s="21">
        <f t="shared" si="85"/>
        <v>1</v>
      </c>
      <c r="L517" s="667"/>
      <c r="M517" s="21">
        <f t="shared" si="86"/>
        <v>1</v>
      </c>
      <c r="N517" s="667"/>
      <c r="O517" s="21">
        <f t="shared" si="87"/>
        <v>1</v>
      </c>
      <c r="P517" s="667"/>
      <c r="Q517" s="21">
        <f t="shared" si="88"/>
        <v>1</v>
      </c>
      <c r="R517" s="663">
        <f t="shared" si="89"/>
        <v>0</v>
      </c>
      <c r="S517" s="316">
        <f t="shared" si="80"/>
        <v>0</v>
      </c>
    </row>
    <row r="518" spans="1:19">
      <c r="A518" s="3520"/>
      <c r="B518" s="54"/>
      <c r="C518" s="21">
        <f t="shared" si="81"/>
        <v>1</v>
      </c>
      <c r="D518" s="2806"/>
      <c r="E518" s="21">
        <f t="shared" si="82"/>
        <v>1</v>
      </c>
      <c r="F518" s="667"/>
      <c r="G518" s="21">
        <f t="shared" si="83"/>
        <v>1</v>
      </c>
      <c r="H518" s="667"/>
      <c r="I518" s="21">
        <f t="shared" si="84"/>
        <v>1</v>
      </c>
      <c r="J518" s="667"/>
      <c r="K518" s="21">
        <f t="shared" si="85"/>
        <v>1</v>
      </c>
      <c r="L518" s="667"/>
      <c r="M518" s="21">
        <f t="shared" si="86"/>
        <v>1</v>
      </c>
      <c r="N518" s="667"/>
      <c r="O518" s="21">
        <f t="shared" si="87"/>
        <v>1</v>
      </c>
      <c r="P518" s="667"/>
      <c r="Q518" s="21">
        <f t="shared" si="88"/>
        <v>1</v>
      </c>
      <c r="R518" s="663">
        <f t="shared" si="89"/>
        <v>0</v>
      </c>
      <c r="S518" s="316">
        <f t="shared" si="80"/>
        <v>0</v>
      </c>
    </row>
    <row r="519" spans="1:19">
      <c r="A519" s="3520"/>
      <c r="B519" s="54"/>
      <c r="C519" s="21">
        <f t="shared" si="81"/>
        <v>1</v>
      </c>
      <c r="D519" s="2806"/>
      <c r="E519" s="21">
        <f t="shared" si="82"/>
        <v>1</v>
      </c>
      <c r="F519" s="667"/>
      <c r="G519" s="21">
        <f t="shared" si="83"/>
        <v>1</v>
      </c>
      <c r="H519" s="667"/>
      <c r="I519" s="21">
        <f t="shared" si="84"/>
        <v>1</v>
      </c>
      <c r="J519" s="667"/>
      <c r="K519" s="21">
        <f t="shared" si="85"/>
        <v>1</v>
      </c>
      <c r="L519" s="667"/>
      <c r="M519" s="21">
        <f t="shared" si="86"/>
        <v>1</v>
      </c>
      <c r="N519" s="667"/>
      <c r="O519" s="21">
        <f t="shared" si="87"/>
        <v>1</v>
      </c>
      <c r="P519" s="667"/>
      <c r="Q519" s="21">
        <f t="shared" si="88"/>
        <v>1</v>
      </c>
      <c r="R519" s="663">
        <f t="shared" si="89"/>
        <v>0</v>
      </c>
      <c r="S519" s="316">
        <f t="shared" si="80"/>
        <v>0</v>
      </c>
    </row>
    <row r="520" spans="1:19">
      <c r="A520" s="3520"/>
      <c r="B520" s="54"/>
      <c r="C520" s="21">
        <f t="shared" si="81"/>
        <v>1</v>
      </c>
      <c r="D520" s="2806"/>
      <c r="E520" s="21">
        <f t="shared" si="82"/>
        <v>1</v>
      </c>
      <c r="F520" s="667"/>
      <c r="G520" s="21">
        <f t="shared" si="83"/>
        <v>1</v>
      </c>
      <c r="H520" s="667"/>
      <c r="I520" s="21">
        <f t="shared" si="84"/>
        <v>1</v>
      </c>
      <c r="J520" s="667"/>
      <c r="K520" s="21">
        <f t="shared" si="85"/>
        <v>1</v>
      </c>
      <c r="L520" s="667"/>
      <c r="M520" s="21">
        <f t="shared" si="86"/>
        <v>1</v>
      </c>
      <c r="N520" s="667"/>
      <c r="O520" s="21">
        <f t="shared" si="87"/>
        <v>1</v>
      </c>
      <c r="P520" s="667"/>
      <c r="Q520" s="21">
        <f t="shared" si="88"/>
        <v>1</v>
      </c>
      <c r="R520" s="663">
        <f t="shared" si="89"/>
        <v>0</v>
      </c>
      <c r="S520" s="316">
        <f t="shared" si="80"/>
        <v>0</v>
      </c>
    </row>
    <row r="521" spans="1:19">
      <c r="A521" s="3520"/>
      <c r="B521" s="54"/>
      <c r="C521" s="21">
        <f t="shared" si="81"/>
        <v>1</v>
      </c>
      <c r="D521" s="2806"/>
      <c r="E521" s="21">
        <f t="shared" si="82"/>
        <v>1</v>
      </c>
      <c r="F521" s="667"/>
      <c r="G521" s="21">
        <f t="shared" si="83"/>
        <v>1</v>
      </c>
      <c r="H521" s="667"/>
      <c r="I521" s="21">
        <f t="shared" si="84"/>
        <v>1</v>
      </c>
      <c r="J521" s="667"/>
      <c r="K521" s="21">
        <f t="shared" si="85"/>
        <v>1</v>
      </c>
      <c r="L521" s="667"/>
      <c r="M521" s="21">
        <f t="shared" si="86"/>
        <v>1</v>
      </c>
      <c r="N521" s="667"/>
      <c r="O521" s="21">
        <f t="shared" si="87"/>
        <v>1</v>
      </c>
      <c r="P521" s="667"/>
      <c r="Q521" s="21">
        <f t="shared" si="88"/>
        <v>1</v>
      </c>
      <c r="R521" s="663">
        <f t="shared" si="89"/>
        <v>0</v>
      </c>
      <c r="S521" s="316">
        <f t="shared" si="80"/>
        <v>0</v>
      </c>
    </row>
    <row r="522" spans="1:19">
      <c r="A522" s="3520"/>
      <c r="B522" s="54"/>
      <c r="C522" s="21">
        <f t="shared" si="81"/>
        <v>1</v>
      </c>
      <c r="D522" s="2806"/>
      <c r="E522" s="21">
        <f t="shared" si="82"/>
        <v>1</v>
      </c>
      <c r="F522" s="667"/>
      <c r="G522" s="21">
        <f t="shared" si="83"/>
        <v>1</v>
      </c>
      <c r="H522" s="667"/>
      <c r="I522" s="21">
        <f t="shared" si="84"/>
        <v>1</v>
      </c>
      <c r="J522" s="667"/>
      <c r="K522" s="21">
        <f t="shared" si="85"/>
        <v>1</v>
      </c>
      <c r="L522" s="667"/>
      <c r="M522" s="21">
        <f t="shared" si="86"/>
        <v>1</v>
      </c>
      <c r="N522" s="667"/>
      <c r="O522" s="21">
        <f t="shared" si="87"/>
        <v>1</v>
      </c>
      <c r="P522" s="667"/>
      <c r="Q522" s="21">
        <f t="shared" si="88"/>
        <v>1</v>
      </c>
      <c r="R522" s="663">
        <f t="shared" si="89"/>
        <v>0</v>
      </c>
      <c r="S522" s="316">
        <f t="shared" si="80"/>
        <v>0</v>
      </c>
    </row>
    <row r="523" spans="1:19">
      <c r="A523" s="3520"/>
      <c r="B523" s="54"/>
      <c r="C523" s="21">
        <f t="shared" si="81"/>
        <v>1</v>
      </c>
      <c r="D523" s="2806"/>
      <c r="E523" s="21">
        <f t="shared" si="82"/>
        <v>1</v>
      </c>
      <c r="F523" s="667"/>
      <c r="G523" s="21">
        <f t="shared" si="83"/>
        <v>1</v>
      </c>
      <c r="H523" s="667"/>
      <c r="I523" s="21">
        <f t="shared" si="84"/>
        <v>1</v>
      </c>
      <c r="J523" s="667"/>
      <c r="K523" s="21">
        <f t="shared" si="85"/>
        <v>1</v>
      </c>
      <c r="L523" s="667"/>
      <c r="M523" s="21">
        <f t="shared" si="86"/>
        <v>1</v>
      </c>
      <c r="N523" s="667"/>
      <c r="O523" s="21">
        <f t="shared" si="87"/>
        <v>1</v>
      </c>
      <c r="P523" s="667"/>
      <c r="Q523" s="21">
        <f t="shared" si="88"/>
        <v>1</v>
      </c>
      <c r="R523" s="663">
        <f t="shared" si="89"/>
        <v>0</v>
      </c>
      <c r="S523" s="316">
        <f t="shared" si="80"/>
        <v>0</v>
      </c>
    </row>
    <row r="524" spans="1:19">
      <c r="A524" s="3520"/>
      <c r="B524" s="54"/>
      <c r="C524" s="21">
        <f t="shared" si="81"/>
        <v>1</v>
      </c>
      <c r="D524" s="2806"/>
      <c r="E524" s="21">
        <f t="shared" si="82"/>
        <v>1</v>
      </c>
      <c r="F524" s="667"/>
      <c r="G524" s="21">
        <f t="shared" si="83"/>
        <v>1</v>
      </c>
      <c r="H524" s="667"/>
      <c r="I524" s="21">
        <f t="shared" si="84"/>
        <v>1</v>
      </c>
      <c r="J524" s="667"/>
      <c r="K524" s="21">
        <f t="shared" si="85"/>
        <v>1</v>
      </c>
      <c r="L524" s="667"/>
      <c r="M524" s="21">
        <f t="shared" si="86"/>
        <v>1</v>
      </c>
      <c r="N524" s="667"/>
      <c r="O524" s="21">
        <f t="shared" si="87"/>
        <v>1</v>
      </c>
      <c r="P524" s="667"/>
      <c r="Q524" s="21">
        <f t="shared" si="88"/>
        <v>1</v>
      </c>
      <c r="R524" s="663">
        <f t="shared" si="89"/>
        <v>0</v>
      </c>
      <c r="S524" s="316">
        <f t="shared" si="80"/>
        <v>0</v>
      </c>
    </row>
    <row r="525" spans="1:19">
      <c r="A525" s="3520"/>
      <c r="B525" s="54"/>
      <c r="C525" s="3517">
        <f t="shared" si="81"/>
        <v>1</v>
      </c>
      <c r="D525" s="2806"/>
      <c r="E525" s="3517">
        <f t="shared" si="82"/>
        <v>1</v>
      </c>
      <c r="F525" s="667"/>
      <c r="G525" s="3517">
        <f t="shared" si="83"/>
        <v>1</v>
      </c>
      <c r="H525" s="667"/>
      <c r="I525" s="3517">
        <f t="shared" si="84"/>
        <v>1</v>
      </c>
      <c r="J525" s="667"/>
      <c r="K525" s="3517">
        <f t="shared" si="85"/>
        <v>1</v>
      </c>
      <c r="L525" s="667"/>
      <c r="M525" s="3517">
        <f t="shared" si="86"/>
        <v>1</v>
      </c>
      <c r="N525" s="667"/>
      <c r="O525" s="3517">
        <f t="shared" si="87"/>
        <v>1</v>
      </c>
      <c r="P525" s="667"/>
      <c r="Q525" s="3517">
        <f t="shared" si="88"/>
        <v>1</v>
      </c>
      <c r="R525" s="3518">
        <f t="shared" si="89"/>
        <v>0</v>
      </c>
      <c r="S525" s="955">
        <f t="shared" si="80"/>
        <v>0</v>
      </c>
    </row>
    <row r="526" spans="1:19">
      <c r="A526" s="3520"/>
      <c r="B526" s="54"/>
      <c r="C526" s="3517">
        <f t="shared" si="81"/>
        <v>1</v>
      </c>
      <c r="D526" s="2806"/>
      <c r="E526" s="3517">
        <f t="shared" si="82"/>
        <v>1</v>
      </c>
      <c r="F526" s="667"/>
      <c r="G526" s="3517">
        <f t="shared" si="83"/>
        <v>1</v>
      </c>
      <c r="H526" s="667"/>
      <c r="I526" s="3517">
        <f t="shared" si="84"/>
        <v>1</v>
      </c>
      <c r="J526" s="667"/>
      <c r="K526" s="3517">
        <f t="shared" si="85"/>
        <v>1</v>
      </c>
      <c r="L526" s="667"/>
      <c r="M526" s="3517">
        <f t="shared" si="86"/>
        <v>1</v>
      </c>
      <c r="N526" s="667"/>
      <c r="O526" s="3517">
        <f t="shared" si="87"/>
        <v>1</v>
      </c>
      <c r="P526" s="667"/>
      <c r="Q526" s="3517">
        <f t="shared" si="88"/>
        <v>1</v>
      </c>
      <c r="R526" s="3518">
        <f t="shared" si="89"/>
        <v>0</v>
      </c>
      <c r="S526" s="955">
        <f t="shared" si="80"/>
        <v>0</v>
      </c>
    </row>
    <row r="527" spans="1:19">
      <c r="A527" s="3520"/>
      <c r="B527" s="54"/>
      <c r="C527" s="3517">
        <f t="shared" si="81"/>
        <v>1</v>
      </c>
      <c r="D527" s="2806"/>
      <c r="E527" s="3517">
        <f t="shared" si="82"/>
        <v>1</v>
      </c>
      <c r="F527" s="667"/>
      <c r="G527" s="3517">
        <f t="shared" si="83"/>
        <v>1</v>
      </c>
      <c r="H527" s="667"/>
      <c r="I527" s="3517">
        <f t="shared" si="84"/>
        <v>1</v>
      </c>
      <c r="J527" s="667"/>
      <c r="K527" s="3517">
        <f t="shared" si="85"/>
        <v>1</v>
      </c>
      <c r="L527" s="667"/>
      <c r="M527" s="3517">
        <f t="shared" si="86"/>
        <v>1</v>
      </c>
      <c r="N527" s="667"/>
      <c r="O527" s="3517">
        <f t="shared" si="87"/>
        <v>1</v>
      </c>
      <c r="P527" s="667"/>
      <c r="Q527" s="3517">
        <f t="shared" si="88"/>
        <v>1</v>
      </c>
      <c r="R527" s="3518">
        <f t="shared" si="89"/>
        <v>0</v>
      </c>
      <c r="S527" s="955">
        <f t="shared" si="80"/>
        <v>0</v>
      </c>
    </row>
    <row r="528" spans="1:19">
      <c r="A528" s="3520"/>
      <c r="B528" s="54"/>
      <c r="C528" s="3517">
        <f t="shared" si="81"/>
        <v>1</v>
      </c>
      <c r="D528" s="2806"/>
      <c r="E528" s="3517">
        <f t="shared" si="82"/>
        <v>1</v>
      </c>
      <c r="F528" s="667"/>
      <c r="G528" s="3517">
        <f t="shared" si="83"/>
        <v>1</v>
      </c>
      <c r="H528" s="667"/>
      <c r="I528" s="3517">
        <f t="shared" si="84"/>
        <v>1</v>
      </c>
      <c r="J528" s="667"/>
      <c r="K528" s="3517">
        <f t="shared" si="85"/>
        <v>1</v>
      </c>
      <c r="L528" s="667"/>
      <c r="M528" s="3517">
        <f t="shared" si="86"/>
        <v>1</v>
      </c>
      <c r="N528" s="667"/>
      <c r="O528" s="3517">
        <f t="shared" si="87"/>
        <v>1</v>
      </c>
      <c r="P528" s="667"/>
      <c r="Q528" s="3517">
        <f t="shared" si="88"/>
        <v>1</v>
      </c>
      <c r="R528" s="3518">
        <f t="shared" si="89"/>
        <v>0</v>
      </c>
      <c r="S528" s="955">
        <f t="shared" si="80"/>
        <v>0</v>
      </c>
    </row>
    <row r="529" spans="1:19">
      <c r="A529" s="3520"/>
      <c r="B529" s="54"/>
      <c r="C529" s="3517">
        <f t="shared" si="81"/>
        <v>1</v>
      </c>
      <c r="D529" s="2806"/>
      <c r="E529" s="3517">
        <f t="shared" si="82"/>
        <v>1</v>
      </c>
      <c r="F529" s="667"/>
      <c r="G529" s="3517">
        <f t="shared" si="83"/>
        <v>1</v>
      </c>
      <c r="H529" s="667"/>
      <c r="I529" s="3517">
        <f t="shared" si="84"/>
        <v>1</v>
      </c>
      <c r="J529" s="667"/>
      <c r="K529" s="3517">
        <f t="shared" si="85"/>
        <v>1</v>
      </c>
      <c r="L529" s="667"/>
      <c r="M529" s="3517">
        <f t="shared" si="86"/>
        <v>1</v>
      </c>
      <c r="N529" s="667"/>
      <c r="O529" s="3517">
        <f t="shared" si="87"/>
        <v>1</v>
      </c>
      <c r="P529" s="667"/>
      <c r="Q529" s="3517">
        <f t="shared" si="88"/>
        <v>1</v>
      </c>
      <c r="R529" s="3518">
        <f t="shared" si="89"/>
        <v>0</v>
      </c>
      <c r="S529" s="955">
        <f t="shared" si="80"/>
        <v>0</v>
      </c>
    </row>
    <row r="530" spans="1:19">
      <c r="A530" s="3520"/>
      <c r="B530" s="54"/>
      <c r="C530" s="3517">
        <f t="shared" si="81"/>
        <v>1</v>
      </c>
      <c r="D530" s="2806"/>
      <c r="E530" s="3517">
        <f t="shared" si="82"/>
        <v>1</v>
      </c>
      <c r="F530" s="667"/>
      <c r="G530" s="3517">
        <f t="shared" si="83"/>
        <v>1</v>
      </c>
      <c r="H530" s="667"/>
      <c r="I530" s="3517">
        <f t="shared" si="84"/>
        <v>1</v>
      </c>
      <c r="J530" s="667"/>
      <c r="K530" s="3517">
        <f t="shared" si="85"/>
        <v>1</v>
      </c>
      <c r="L530" s="667"/>
      <c r="M530" s="3517">
        <f t="shared" si="86"/>
        <v>1</v>
      </c>
      <c r="N530" s="667"/>
      <c r="O530" s="3517">
        <f t="shared" si="87"/>
        <v>1</v>
      </c>
      <c r="P530" s="667"/>
      <c r="Q530" s="3517">
        <f t="shared" si="88"/>
        <v>1</v>
      </c>
      <c r="R530" s="3518">
        <f t="shared" si="89"/>
        <v>0</v>
      </c>
      <c r="S530" s="955">
        <f t="shared" si="80"/>
        <v>0</v>
      </c>
    </row>
    <row r="531" spans="1:19">
      <c r="A531" s="3520"/>
      <c r="B531" s="54"/>
      <c r="C531" s="3517">
        <f t="shared" si="81"/>
        <v>1</v>
      </c>
      <c r="D531" s="2806"/>
      <c r="E531" s="3517">
        <f t="shared" si="82"/>
        <v>1</v>
      </c>
      <c r="F531" s="667"/>
      <c r="G531" s="3517">
        <f t="shared" si="83"/>
        <v>1</v>
      </c>
      <c r="H531" s="667"/>
      <c r="I531" s="3517">
        <f t="shared" si="84"/>
        <v>1</v>
      </c>
      <c r="J531" s="667"/>
      <c r="K531" s="3517">
        <f t="shared" si="85"/>
        <v>1</v>
      </c>
      <c r="L531" s="667"/>
      <c r="M531" s="3517">
        <f t="shared" si="86"/>
        <v>1</v>
      </c>
      <c r="N531" s="667"/>
      <c r="O531" s="3517">
        <f t="shared" si="87"/>
        <v>1</v>
      </c>
      <c r="P531" s="667"/>
      <c r="Q531" s="3517">
        <f t="shared" si="88"/>
        <v>1</v>
      </c>
      <c r="R531" s="3518">
        <f t="shared" si="89"/>
        <v>0</v>
      </c>
      <c r="S531" s="955">
        <f t="shared" si="80"/>
        <v>0</v>
      </c>
    </row>
    <row r="532" spans="1:19">
      <c r="A532" s="3520"/>
      <c r="B532" s="54"/>
      <c r="C532" s="3517">
        <f t="shared" si="81"/>
        <v>1</v>
      </c>
      <c r="D532" s="2806"/>
      <c r="E532" s="3517">
        <f t="shared" si="82"/>
        <v>1</v>
      </c>
      <c r="F532" s="667"/>
      <c r="G532" s="3517">
        <f t="shared" si="83"/>
        <v>1</v>
      </c>
      <c r="H532" s="667"/>
      <c r="I532" s="3517">
        <f t="shared" si="84"/>
        <v>1</v>
      </c>
      <c r="J532" s="667"/>
      <c r="K532" s="3517">
        <f t="shared" si="85"/>
        <v>1</v>
      </c>
      <c r="L532" s="667"/>
      <c r="M532" s="3517">
        <f t="shared" si="86"/>
        <v>1</v>
      </c>
      <c r="N532" s="667"/>
      <c r="O532" s="3517">
        <f t="shared" si="87"/>
        <v>1</v>
      </c>
      <c r="P532" s="667"/>
      <c r="Q532" s="3517">
        <f t="shared" si="88"/>
        <v>1</v>
      </c>
      <c r="R532" s="3518">
        <f t="shared" si="89"/>
        <v>0</v>
      </c>
      <c r="S532" s="955">
        <f t="shared" si="80"/>
        <v>0</v>
      </c>
    </row>
    <row r="533" spans="1:19">
      <c r="A533" s="3520"/>
      <c r="B533" s="54"/>
      <c r="C533" s="3517">
        <f t="shared" si="81"/>
        <v>1</v>
      </c>
      <c r="D533" s="2806"/>
      <c r="E533" s="3517">
        <f t="shared" si="82"/>
        <v>1</v>
      </c>
      <c r="F533" s="667"/>
      <c r="G533" s="3517">
        <f t="shared" si="83"/>
        <v>1</v>
      </c>
      <c r="H533" s="667"/>
      <c r="I533" s="3517">
        <f t="shared" si="84"/>
        <v>1</v>
      </c>
      <c r="J533" s="667"/>
      <c r="K533" s="3517">
        <f t="shared" si="85"/>
        <v>1</v>
      </c>
      <c r="L533" s="667"/>
      <c r="M533" s="3517">
        <f t="shared" si="86"/>
        <v>1</v>
      </c>
      <c r="N533" s="667"/>
      <c r="O533" s="3517">
        <f t="shared" si="87"/>
        <v>1</v>
      </c>
      <c r="P533" s="667"/>
      <c r="Q533" s="3517">
        <f t="shared" si="88"/>
        <v>1</v>
      </c>
      <c r="R533" s="3518">
        <f t="shared" si="89"/>
        <v>0</v>
      </c>
      <c r="S533" s="955">
        <f t="shared" si="80"/>
        <v>0</v>
      </c>
    </row>
    <row r="534" spans="1:19">
      <c r="A534" s="3520"/>
      <c r="B534" s="54"/>
      <c r="C534" s="3517">
        <f t="shared" si="81"/>
        <v>1</v>
      </c>
      <c r="D534" s="2806"/>
      <c r="E534" s="3517">
        <f t="shared" si="82"/>
        <v>1</v>
      </c>
      <c r="F534" s="667"/>
      <c r="G534" s="3517">
        <f t="shared" si="83"/>
        <v>1</v>
      </c>
      <c r="H534" s="667"/>
      <c r="I534" s="3517">
        <f t="shared" si="84"/>
        <v>1</v>
      </c>
      <c r="J534" s="667"/>
      <c r="K534" s="3517">
        <f t="shared" si="85"/>
        <v>1</v>
      </c>
      <c r="L534" s="667"/>
      <c r="M534" s="3517">
        <f t="shared" si="86"/>
        <v>1</v>
      </c>
      <c r="N534" s="667"/>
      <c r="O534" s="3517">
        <f t="shared" si="87"/>
        <v>1</v>
      </c>
      <c r="P534" s="667"/>
      <c r="Q534" s="3517">
        <f t="shared" si="88"/>
        <v>1</v>
      </c>
      <c r="R534" s="3518">
        <f t="shared" si="89"/>
        <v>0</v>
      </c>
      <c r="S534" s="955">
        <f t="shared" si="80"/>
        <v>0</v>
      </c>
    </row>
    <row r="535" spans="1:19">
      <c r="A535" s="3520"/>
      <c r="B535" s="54"/>
      <c r="C535" s="3517">
        <f t="shared" si="81"/>
        <v>1</v>
      </c>
      <c r="D535" s="2806"/>
      <c r="E535" s="3517">
        <f t="shared" si="82"/>
        <v>1</v>
      </c>
      <c r="F535" s="667"/>
      <c r="G535" s="3517">
        <f t="shared" si="83"/>
        <v>1</v>
      </c>
      <c r="H535" s="667"/>
      <c r="I535" s="3517">
        <f t="shared" si="84"/>
        <v>1</v>
      </c>
      <c r="J535" s="667"/>
      <c r="K535" s="3517">
        <f t="shared" si="85"/>
        <v>1</v>
      </c>
      <c r="L535" s="667"/>
      <c r="M535" s="3517">
        <f t="shared" si="86"/>
        <v>1</v>
      </c>
      <c r="N535" s="667"/>
      <c r="O535" s="3517">
        <f t="shared" si="87"/>
        <v>1</v>
      </c>
      <c r="P535" s="667"/>
      <c r="Q535" s="3517">
        <f t="shared" si="88"/>
        <v>1</v>
      </c>
      <c r="R535" s="3518">
        <f t="shared" si="89"/>
        <v>0</v>
      </c>
      <c r="S535" s="955">
        <f t="shared" si="80"/>
        <v>0</v>
      </c>
    </row>
    <row r="536" spans="1:19">
      <c r="A536" s="3520"/>
      <c r="B536" s="54"/>
      <c r="C536" s="3517">
        <f t="shared" si="81"/>
        <v>1</v>
      </c>
      <c r="D536" s="2806"/>
      <c r="E536" s="3517">
        <f t="shared" si="82"/>
        <v>1</v>
      </c>
      <c r="F536" s="667"/>
      <c r="G536" s="3517">
        <f t="shared" si="83"/>
        <v>1</v>
      </c>
      <c r="H536" s="667"/>
      <c r="I536" s="3517">
        <f t="shared" si="84"/>
        <v>1</v>
      </c>
      <c r="J536" s="667"/>
      <c r="K536" s="3517">
        <f t="shared" si="85"/>
        <v>1</v>
      </c>
      <c r="L536" s="667"/>
      <c r="M536" s="3517">
        <f t="shared" si="86"/>
        <v>1</v>
      </c>
      <c r="N536" s="667"/>
      <c r="O536" s="3517">
        <f t="shared" si="87"/>
        <v>1</v>
      </c>
      <c r="P536" s="667"/>
      <c r="Q536" s="3517">
        <f t="shared" si="88"/>
        <v>1</v>
      </c>
      <c r="R536" s="3518">
        <f t="shared" si="89"/>
        <v>0</v>
      </c>
      <c r="S536" s="955">
        <f t="shared" ref="S536:S599" si="90">ROUND(R536*B536/10000,0)</f>
        <v>0</v>
      </c>
    </row>
    <row r="537" spans="1:19">
      <c r="A537" s="3520"/>
      <c r="B537" s="54"/>
      <c r="C537" s="3517">
        <f t="shared" si="81"/>
        <v>1</v>
      </c>
      <c r="D537" s="2806"/>
      <c r="E537" s="3517">
        <f t="shared" si="82"/>
        <v>1</v>
      </c>
      <c r="F537" s="667"/>
      <c r="G537" s="3517">
        <f t="shared" si="83"/>
        <v>1</v>
      </c>
      <c r="H537" s="667"/>
      <c r="I537" s="3517">
        <f t="shared" si="84"/>
        <v>1</v>
      </c>
      <c r="J537" s="667"/>
      <c r="K537" s="3517">
        <f t="shared" si="85"/>
        <v>1</v>
      </c>
      <c r="L537" s="667"/>
      <c r="M537" s="3517">
        <f t="shared" si="86"/>
        <v>1</v>
      </c>
      <c r="N537" s="667"/>
      <c r="O537" s="3517">
        <f t="shared" si="87"/>
        <v>1</v>
      </c>
      <c r="P537" s="667"/>
      <c r="Q537" s="3517">
        <f t="shared" si="88"/>
        <v>1</v>
      </c>
      <c r="R537" s="3518">
        <f t="shared" si="89"/>
        <v>0</v>
      </c>
      <c r="S537" s="955">
        <f t="shared" si="90"/>
        <v>0</v>
      </c>
    </row>
    <row r="538" spans="1:19">
      <c r="A538" s="3520"/>
      <c r="B538" s="54"/>
      <c r="C538" s="3517">
        <f t="shared" ref="C538:C601" si="91">IF(B538="",1,(LOOKUP(B538,$3:$3,$4:$4)-LOOKUP($B$24,$3:$3,$4:$4)+100)/100)</f>
        <v>1</v>
      </c>
      <c r="D538" s="2806"/>
      <c r="E538" s="3517">
        <f t="shared" ref="E538:E601" si="92">(SUMIF($5:$5,D538,$6:$6)-SUMIF($5:$5,$D$24,$6:$6)+100)/100</f>
        <v>1</v>
      </c>
      <c r="F538" s="667"/>
      <c r="G538" s="3517">
        <f t="shared" ref="G538:G601" si="93">(SUMIF($7:$7,F538,$8:$8)-SUMIF($7:$7,$F$24,$8:$8)+100)/100</f>
        <v>1</v>
      </c>
      <c r="H538" s="667"/>
      <c r="I538" s="3517">
        <f t="shared" ref="I538:I601" si="94">(SUMIF($9:$9,H538,$10:$10)-SUMIF($9:$9,$H$24,$10:$10)+100)/100</f>
        <v>1</v>
      </c>
      <c r="J538" s="667"/>
      <c r="K538" s="3517">
        <f t="shared" ref="K538:K601" si="95">(SUMIF($11:$11,J538,$12:$12)-SUMIF($11:$11,$J$24,$12:$12)+100)/100</f>
        <v>1</v>
      </c>
      <c r="L538" s="667"/>
      <c r="M538" s="3517">
        <f t="shared" ref="M538:M601" si="96">(SUMIF($13:$13,L538,$14:$14)-SUMIF($13:$13,$L$24,$14:$14)+100)/100</f>
        <v>1</v>
      </c>
      <c r="N538" s="667"/>
      <c r="O538" s="3517">
        <f t="shared" ref="O538:O601" si="97">(SUMIF($15:$15,N538,$16:$16)-SUMIF($15:$15,$N$24,$16:$16)+100)/100</f>
        <v>1</v>
      </c>
      <c r="P538" s="667"/>
      <c r="Q538" s="3517">
        <f t="shared" ref="Q538:Q601" si="98">(SUMIF($17:$17,P538,$18:$18)-SUMIF($17:$17,$P$24,$18:$18)+100)/100</f>
        <v>1</v>
      </c>
      <c r="R538" s="3518">
        <f t="shared" ref="R538:R601" si="99">IF(B538="",0,ROUND($R$24*C538*E538*G538*I538*K538*M538*O538*Q538,0))</f>
        <v>0</v>
      </c>
      <c r="S538" s="955">
        <f t="shared" si="90"/>
        <v>0</v>
      </c>
    </row>
    <row r="539" spans="1:19">
      <c r="A539" s="3520"/>
      <c r="B539" s="54"/>
      <c r="C539" s="3517">
        <f t="shared" si="91"/>
        <v>1</v>
      </c>
      <c r="D539" s="2806"/>
      <c r="E539" s="3517">
        <f t="shared" si="92"/>
        <v>1</v>
      </c>
      <c r="F539" s="667"/>
      <c r="G539" s="3517">
        <f t="shared" si="93"/>
        <v>1</v>
      </c>
      <c r="H539" s="667"/>
      <c r="I539" s="3517">
        <f t="shared" si="94"/>
        <v>1</v>
      </c>
      <c r="J539" s="667"/>
      <c r="K539" s="3517">
        <f t="shared" si="95"/>
        <v>1</v>
      </c>
      <c r="L539" s="667"/>
      <c r="M539" s="3517">
        <f t="shared" si="96"/>
        <v>1</v>
      </c>
      <c r="N539" s="667"/>
      <c r="O539" s="3517">
        <f t="shared" si="97"/>
        <v>1</v>
      </c>
      <c r="P539" s="667"/>
      <c r="Q539" s="3517">
        <f t="shared" si="98"/>
        <v>1</v>
      </c>
      <c r="R539" s="3518">
        <f t="shared" si="99"/>
        <v>0</v>
      </c>
      <c r="S539" s="955">
        <f t="shared" si="90"/>
        <v>0</v>
      </c>
    </row>
    <row r="540" spans="1:19">
      <c r="A540" s="3520"/>
      <c r="B540" s="54"/>
      <c r="C540" s="3517">
        <f t="shared" si="91"/>
        <v>1</v>
      </c>
      <c r="D540" s="2806"/>
      <c r="E540" s="3517">
        <f t="shared" si="92"/>
        <v>1</v>
      </c>
      <c r="F540" s="667"/>
      <c r="G540" s="3517">
        <f t="shared" si="93"/>
        <v>1</v>
      </c>
      <c r="H540" s="667"/>
      <c r="I540" s="3517">
        <f t="shared" si="94"/>
        <v>1</v>
      </c>
      <c r="J540" s="667"/>
      <c r="K540" s="3517">
        <f t="shared" si="95"/>
        <v>1</v>
      </c>
      <c r="L540" s="667"/>
      <c r="M540" s="3517">
        <f t="shared" si="96"/>
        <v>1</v>
      </c>
      <c r="N540" s="667"/>
      <c r="O540" s="3517">
        <f t="shared" si="97"/>
        <v>1</v>
      </c>
      <c r="P540" s="667"/>
      <c r="Q540" s="3517">
        <f t="shared" si="98"/>
        <v>1</v>
      </c>
      <c r="R540" s="3518">
        <f t="shared" si="99"/>
        <v>0</v>
      </c>
      <c r="S540" s="955">
        <f t="shared" si="90"/>
        <v>0</v>
      </c>
    </row>
    <row r="541" spans="1:19">
      <c r="A541" s="3520"/>
      <c r="B541" s="54"/>
      <c r="C541" s="3517">
        <f t="shared" si="91"/>
        <v>1</v>
      </c>
      <c r="D541" s="2806"/>
      <c r="E541" s="3517">
        <f t="shared" si="92"/>
        <v>1</v>
      </c>
      <c r="F541" s="667"/>
      <c r="G541" s="3517">
        <f t="shared" si="93"/>
        <v>1</v>
      </c>
      <c r="H541" s="667"/>
      <c r="I541" s="3517">
        <f t="shared" si="94"/>
        <v>1</v>
      </c>
      <c r="J541" s="667"/>
      <c r="K541" s="3517">
        <f t="shared" si="95"/>
        <v>1</v>
      </c>
      <c r="L541" s="667"/>
      <c r="M541" s="3517">
        <f t="shared" si="96"/>
        <v>1</v>
      </c>
      <c r="N541" s="667"/>
      <c r="O541" s="3517">
        <f t="shared" si="97"/>
        <v>1</v>
      </c>
      <c r="P541" s="667"/>
      <c r="Q541" s="3517">
        <f t="shared" si="98"/>
        <v>1</v>
      </c>
      <c r="R541" s="3518">
        <f t="shared" si="99"/>
        <v>0</v>
      </c>
      <c r="S541" s="955">
        <f t="shared" si="90"/>
        <v>0</v>
      </c>
    </row>
    <row r="542" spans="1:19">
      <c r="A542" s="3520"/>
      <c r="B542" s="54"/>
      <c r="C542" s="3517">
        <f t="shared" si="91"/>
        <v>1</v>
      </c>
      <c r="D542" s="2806"/>
      <c r="E542" s="3517">
        <f t="shared" si="92"/>
        <v>1</v>
      </c>
      <c r="F542" s="667"/>
      <c r="G542" s="3517">
        <f t="shared" si="93"/>
        <v>1</v>
      </c>
      <c r="H542" s="667"/>
      <c r="I542" s="3517">
        <f t="shared" si="94"/>
        <v>1</v>
      </c>
      <c r="J542" s="667"/>
      <c r="K542" s="3517">
        <f t="shared" si="95"/>
        <v>1</v>
      </c>
      <c r="L542" s="667"/>
      <c r="M542" s="3517">
        <f t="shared" si="96"/>
        <v>1</v>
      </c>
      <c r="N542" s="667"/>
      <c r="O542" s="3517">
        <f t="shared" si="97"/>
        <v>1</v>
      </c>
      <c r="P542" s="667"/>
      <c r="Q542" s="3517">
        <f t="shared" si="98"/>
        <v>1</v>
      </c>
      <c r="R542" s="3518">
        <f t="shared" si="99"/>
        <v>0</v>
      </c>
      <c r="S542" s="955">
        <f t="shared" si="90"/>
        <v>0</v>
      </c>
    </row>
    <row r="543" spans="1:19">
      <c r="A543" s="3520"/>
      <c r="B543" s="54"/>
      <c r="C543" s="3517">
        <f t="shared" si="91"/>
        <v>1</v>
      </c>
      <c r="D543" s="2806"/>
      <c r="E543" s="3517">
        <f t="shared" si="92"/>
        <v>1</v>
      </c>
      <c r="F543" s="667"/>
      <c r="G543" s="3517">
        <f t="shared" si="93"/>
        <v>1</v>
      </c>
      <c r="H543" s="667"/>
      <c r="I543" s="3517">
        <f t="shared" si="94"/>
        <v>1</v>
      </c>
      <c r="J543" s="667"/>
      <c r="K543" s="3517">
        <f t="shared" si="95"/>
        <v>1</v>
      </c>
      <c r="L543" s="667"/>
      <c r="M543" s="3517">
        <f t="shared" si="96"/>
        <v>1</v>
      </c>
      <c r="N543" s="667"/>
      <c r="O543" s="3517">
        <f t="shared" si="97"/>
        <v>1</v>
      </c>
      <c r="P543" s="667"/>
      <c r="Q543" s="3517">
        <f t="shared" si="98"/>
        <v>1</v>
      </c>
      <c r="R543" s="3518">
        <f t="shared" si="99"/>
        <v>0</v>
      </c>
      <c r="S543" s="955">
        <f t="shared" si="90"/>
        <v>0</v>
      </c>
    </row>
    <row r="544" spans="1:19">
      <c r="A544" s="3520"/>
      <c r="B544" s="54"/>
      <c r="C544" s="3517">
        <f t="shared" si="91"/>
        <v>1</v>
      </c>
      <c r="D544" s="2806"/>
      <c r="E544" s="3517">
        <f t="shared" si="92"/>
        <v>1</v>
      </c>
      <c r="F544" s="667"/>
      <c r="G544" s="3517">
        <f t="shared" si="93"/>
        <v>1</v>
      </c>
      <c r="H544" s="667"/>
      <c r="I544" s="3517">
        <f t="shared" si="94"/>
        <v>1</v>
      </c>
      <c r="J544" s="667"/>
      <c r="K544" s="3517">
        <f t="shared" si="95"/>
        <v>1</v>
      </c>
      <c r="L544" s="667"/>
      <c r="M544" s="3517">
        <f t="shared" si="96"/>
        <v>1</v>
      </c>
      <c r="N544" s="667"/>
      <c r="O544" s="3517">
        <f t="shared" si="97"/>
        <v>1</v>
      </c>
      <c r="P544" s="667"/>
      <c r="Q544" s="3517">
        <f t="shared" si="98"/>
        <v>1</v>
      </c>
      <c r="R544" s="3518">
        <f t="shared" si="99"/>
        <v>0</v>
      </c>
      <c r="S544" s="955">
        <f t="shared" si="90"/>
        <v>0</v>
      </c>
    </row>
    <row r="545" spans="1:19">
      <c r="A545" s="3520"/>
      <c r="B545" s="54"/>
      <c r="C545" s="3517">
        <f t="shared" si="91"/>
        <v>1</v>
      </c>
      <c r="D545" s="2806"/>
      <c r="E545" s="3517">
        <f t="shared" si="92"/>
        <v>1</v>
      </c>
      <c r="F545" s="667"/>
      <c r="G545" s="3517">
        <f t="shared" si="93"/>
        <v>1</v>
      </c>
      <c r="H545" s="667"/>
      <c r="I545" s="3517">
        <f t="shared" si="94"/>
        <v>1</v>
      </c>
      <c r="J545" s="667"/>
      <c r="K545" s="3517">
        <f t="shared" si="95"/>
        <v>1</v>
      </c>
      <c r="L545" s="667"/>
      <c r="M545" s="3517">
        <f t="shared" si="96"/>
        <v>1</v>
      </c>
      <c r="N545" s="667"/>
      <c r="O545" s="3517">
        <f t="shared" si="97"/>
        <v>1</v>
      </c>
      <c r="P545" s="667"/>
      <c r="Q545" s="3517">
        <f t="shared" si="98"/>
        <v>1</v>
      </c>
      <c r="R545" s="3518">
        <f t="shared" si="99"/>
        <v>0</v>
      </c>
      <c r="S545" s="955">
        <f t="shared" si="90"/>
        <v>0</v>
      </c>
    </row>
    <row r="546" spans="1:19">
      <c r="A546" s="3520"/>
      <c r="B546" s="54"/>
      <c r="C546" s="3517">
        <f t="shared" si="91"/>
        <v>1</v>
      </c>
      <c r="D546" s="2806"/>
      <c r="E546" s="3517">
        <f t="shared" si="92"/>
        <v>1</v>
      </c>
      <c r="F546" s="667"/>
      <c r="G546" s="3517">
        <f t="shared" si="93"/>
        <v>1</v>
      </c>
      <c r="H546" s="667"/>
      <c r="I546" s="3517">
        <f t="shared" si="94"/>
        <v>1</v>
      </c>
      <c r="J546" s="667"/>
      <c r="K546" s="3517">
        <f t="shared" si="95"/>
        <v>1</v>
      </c>
      <c r="L546" s="667"/>
      <c r="M546" s="3517">
        <f t="shared" si="96"/>
        <v>1</v>
      </c>
      <c r="N546" s="667"/>
      <c r="O546" s="3517">
        <f t="shared" si="97"/>
        <v>1</v>
      </c>
      <c r="P546" s="667"/>
      <c r="Q546" s="3517">
        <f t="shared" si="98"/>
        <v>1</v>
      </c>
      <c r="R546" s="3518">
        <f t="shared" si="99"/>
        <v>0</v>
      </c>
      <c r="S546" s="955">
        <f t="shared" si="90"/>
        <v>0</v>
      </c>
    </row>
    <row r="547" spans="1:19">
      <c r="A547" s="3520"/>
      <c r="B547" s="54"/>
      <c r="C547" s="3517">
        <f t="shared" si="91"/>
        <v>1</v>
      </c>
      <c r="D547" s="2806"/>
      <c r="E547" s="3517">
        <f t="shared" si="92"/>
        <v>1</v>
      </c>
      <c r="F547" s="667"/>
      <c r="G547" s="3517">
        <f t="shared" si="93"/>
        <v>1</v>
      </c>
      <c r="H547" s="667"/>
      <c r="I547" s="3517">
        <f t="shared" si="94"/>
        <v>1</v>
      </c>
      <c r="J547" s="667"/>
      <c r="K547" s="3517">
        <f t="shared" si="95"/>
        <v>1</v>
      </c>
      <c r="L547" s="667"/>
      <c r="M547" s="3517">
        <f t="shared" si="96"/>
        <v>1</v>
      </c>
      <c r="N547" s="667"/>
      <c r="O547" s="3517">
        <f t="shared" si="97"/>
        <v>1</v>
      </c>
      <c r="P547" s="667"/>
      <c r="Q547" s="3517">
        <f t="shared" si="98"/>
        <v>1</v>
      </c>
      <c r="R547" s="3518">
        <f t="shared" si="99"/>
        <v>0</v>
      </c>
      <c r="S547" s="955">
        <f t="shared" si="90"/>
        <v>0</v>
      </c>
    </row>
    <row r="548" spans="1:19">
      <c r="A548" s="3520"/>
      <c r="B548" s="54"/>
      <c r="C548" s="3517">
        <f t="shared" si="91"/>
        <v>1</v>
      </c>
      <c r="D548" s="2806"/>
      <c r="E548" s="3517">
        <f t="shared" si="92"/>
        <v>1</v>
      </c>
      <c r="F548" s="667"/>
      <c r="G548" s="3517">
        <f t="shared" si="93"/>
        <v>1</v>
      </c>
      <c r="H548" s="667"/>
      <c r="I548" s="3517">
        <f t="shared" si="94"/>
        <v>1</v>
      </c>
      <c r="J548" s="667"/>
      <c r="K548" s="3517">
        <f t="shared" si="95"/>
        <v>1</v>
      </c>
      <c r="L548" s="667"/>
      <c r="M548" s="3517">
        <f t="shared" si="96"/>
        <v>1</v>
      </c>
      <c r="N548" s="667"/>
      <c r="O548" s="3517">
        <f t="shared" si="97"/>
        <v>1</v>
      </c>
      <c r="P548" s="667"/>
      <c r="Q548" s="3517">
        <f t="shared" si="98"/>
        <v>1</v>
      </c>
      <c r="R548" s="3518">
        <f t="shared" si="99"/>
        <v>0</v>
      </c>
      <c r="S548" s="955">
        <f t="shared" si="90"/>
        <v>0</v>
      </c>
    </row>
    <row r="549" spans="1:19">
      <c r="A549" s="3520"/>
      <c r="B549" s="54"/>
      <c r="C549" s="3517">
        <f t="shared" si="91"/>
        <v>1</v>
      </c>
      <c r="D549" s="2806"/>
      <c r="E549" s="3517">
        <f t="shared" si="92"/>
        <v>1</v>
      </c>
      <c r="F549" s="667"/>
      <c r="G549" s="3517">
        <f t="shared" si="93"/>
        <v>1</v>
      </c>
      <c r="H549" s="667"/>
      <c r="I549" s="3517">
        <f t="shared" si="94"/>
        <v>1</v>
      </c>
      <c r="J549" s="667"/>
      <c r="K549" s="3517">
        <f t="shared" si="95"/>
        <v>1</v>
      </c>
      <c r="L549" s="667"/>
      <c r="M549" s="3517">
        <f t="shared" si="96"/>
        <v>1</v>
      </c>
      <c r="N549" s="667"/>
      <c r="O549" s="3517">
        <f t="shared" si="97"/>
        <v>1</v>
      </c>
      <c r="P549" s="667"/>
      <c r="Q549" s="3517">
        <f t="shared" si="98"/>
        <v>1</v>
      </c>
      <c r="R549" s="3518">
        <f t="shared" si="99"/>
        <v>0</v>
      </c>
      <c r="S549" s="955">
        <f t="shared" si="90"/>
        <v>0</v>
      </c>
    </row>
    <row r="550" spans="1:19">
      <c r="A550" s="3520"/>
      <c r="B550" s="54"/>
      <c r="C550" s="3517">
        <f t="shared" si="91"/>
        <v>1</v>
      </c>
      <c r="D550" s="2806"/>
      <c r="E550" s="3517">
        <f t="shared" si="92"/>
        <v>1</v>
      </c>
      <c r="F550" s="667"/>
      <c r="G550" s="3517">
        <f t="shared" si="93"/>
        <v>1</v>
      </c>
      <c r="H550" s="667"/>
      <c r="I550" s="3517">
        <f t="shared" si="94"/>
        <v>1</v>
      </c>
      <c r="J550" s="667"/>
      <c r="K550" s="3517">
        <f t="shared" si="95"/>
        <v>1</v>
      </c>
      <c r="L550" s="667"/>
      <c r="M550" s="3517">
        <f t="shared" si="96"/>
        <v>1</v>
      </c>
      <c r="N550" s="667"/>
      <c r="O550" s="3517">
        <f t="shared" si="97"/>
        <v>1</v>
      </c>
      <c r="P550" s="667"/>
      <c r="Q550" s="3517">
        <f t="shared" si="98"/>
        <v>1</v>
      </c>
      <c r="R550" s="3518">
        <f t="shared" si="99"/>
        <v>0</v>
      </c>
      <c r="S550" s="955">
        <f t="shared" si="90"/>
        <v>0</v>
      </c>
    </row>
    <row r="551" spans="1:19">
      <c r="A551" s="3520"/>
      <c r="B551" s="54"/>
      <c r="C551" s="3517">
        <f t="shared" si="91"/>
        <v>1</v>
      </c>
      <c r="D551" s="2806"/>
      <c r="E551" s="3517">
        <f t="shared" si="92"/>
        <v>1</v>
      </c>
      <c r="F551" s="667"/>
      <c r="G551" s="3517">
        <f t="shared" si="93"/>
        <v>1</v>
      </c>
      <c r="H551" s="667"/>
      <c r="I551" s="3517">
        <f t="shared" si="94"/>
        <v>1</v>
      </c>
      <c r="J551" s="667"/>
      <c r="K551" s="3517">
        <f t="shared" si="95"/>
        <v>1</v>
      </c>
      <c r="L551" s="667"/>
      <c r="M551" s="3517">
        <f t="shared" si="96"/>
        <v>1</v>
      </c>
      <c r="N551" s="667"/>
      <c r="O551" s="3517">
        <f t="shared" si="97"/>
        <v>1</v>
      </c>
      <c r="P551" s="667"/>
      <c r="Q551" s="3517">
        <f t="shared" si="98"/>
        <v>1</v>
      </c>
      <c r="R551" s="3518">
        <f t="shared" si="99"/>
        <v>0</v>
      </c>
      <c r="S551" s="955">
        <f t="shared" si="90"/>
        <v>0</v>
      </c>
    </row>
    <row r="552" spans="1:19">
      <c r="A552" s="3520"/>
      <c r="B552" s="54"/>
      <c r="C552" s="3517">
        <f t="shared" si="91"/>
        <v>1</v>
      </c>
      <c r="D552" s="2806"/>
      <c r="E552" s="3517">
        <f t="shared" si="92"/>
        <v>1</v>
      </c>
      <c r="F552" s="667"/>
      <c r="G552" s="3517">
        <f t="shared" si="93"/>
        <v>1</v>
      </c>
      <c r="H552" s="667"/>
      <c r="I552" s="3517">
        <f t="shared" si="94"/>
        <v>1</v>
      </c>
      <c r="J552" s="667"/>
      <c r="K552" s="3517">
        <f t="shared" si="95"/>
        <v>1</v>
      </c>
      <c r="L552" s="667"/>
      <c r="M552" s="3517">
        <f t="shared" si="96"/>
        <v>1</v>
      </c>
      <c r="N552" s="667"/>
      <c r="O552" s="3517">
        <f t="shared" si="97"/>
        <v>1</v>
      </c>
      <c r="P552" s="667"/>
      <c r="Q552" s="3517">
        <f t="shared" si="98"/>
        <v>1</v>
      </c>
      <c r="R552" s="3518">
        <f t="shared" si="99"/>
        <v>0</v>
      </c>
      <c r="S552" s="955">
        <f t="shared" si="90"/>
        <v>0</v>
      </c>
    </row>
    <row r="553" spans="1:19">
      <c r="A553" s="3520"/>
      <c r="B553" s="54"/>
      <c r="C553" s="3517">
        <f t="shared" si="91"/>
        <v>1</v>
      </c>
      <c r="D553" s="2806"/>
      <c r="E553" s="3517">
        <f t="shared" si="92"/>
        <v>1</v>
      </c>
      <c r="F553" s="667"/>
      <c r="G553" s="3517">
        <f t="shared" si="93"/>
        <v>1</v>
      </c>
      <c r="H553" s="667"/>
      <c r="I553" s="3517">
        <f t="shared" si="94"/>
        <v>1</v>
      </c>
      <c r="J553" s="667"/>
      <c r="K553" s="3517">
        <f t="shared" si="95"/>
        <v>1</v>
      </c>
      <c r="L553" s="667"/>
      <c r="M553" s="3517">
        <f t="shared" si="96"/>
        <v>1</v>
      </c>
      <c r="N553" s="667"/>
      <c r="O553" s="3517">
        <f t="shared" si="97"/>
        <v>1</v>
      </c>
      <c r="P553" s="667"/>
      <c r="Q553" s="3517">
        <f t="shared" si="98"/>
        <v>1</v>
      </c>
      <c r="R553" s="3518">
        <f t="shared" si="99"/>
        <v>0</v>
      </c>
      <c r="S553" s="955">
        <f t="shared" si="90"/>
        <v>0</v>
      </c>
    </row>
    <row r="554" spans="1:19">
      <c r="A554" s="3520"/>
      <c r="B554" s="54"/>
      <c r="C554" s="3517">
        <f t="shared" si="91"/>
        <v>1</v>
      </c>
      <c r="D554" s="2806"/>
      <c r="E554" s="3517">
        <f t="shared" si="92"/>
        <v>1</v>
      </c>
      <c r="F554" s="667"/>
      <c r="G554" s="3517">
        <f t="shared" si="93"/>
        <v>1</v>
      </c>
      <c r="H554" s="667"/>
      <c r="I554" s="3517">
        <f t="shared" si="94"/>
        <v>1</v>
      </c>
      <c r="J554" s="667"/>
      <c r="K554" s="3517">
        <f t="shared" si="95"/>
        <v>1</v>
      </c>
      <c r="L554" s="667"/>
      <c r="M554" s="3517">
        <f t="shared" si="96"/>
        <v>1</v>
      </c>
      <c r="N554" s="667"/>
      <c r="O554" s="3517">
        <f t="shared" si="97"/>
        <v>1</v>
      </c>
      <c r="P554" s="667"/>
      <c r="Q554" s="3517">
        <f t="shared" si="98"/>
        <v>1</v>
      </c>
      <c r="R554" s="3518">
        <f t="shared" si="99"/>
        <v>0</v>
      </c>
      <c r="S554" s="955">
        <f t="shared" si="90"/>
        <v>0</v>
      </c>
    </row>
    <row r="555" spans="1:19">
      <c r="A555" s="3520"/>
      <c r="B555" s="54"/>
      <c r="C555" s="3517">
        <f t="shared" si="91"/>
        <v>1</v>
      </c>
      <c r="D555" s="2806"/>
      <c r="E555" s="3517">
        <f t="shared" si="92"/>
        <v>1</v>
      </c>
      <c r="F555" s="667"/>
      <c r="G555" s="3517">
        <f t="shared" si="93"/>
        <v>1</v>
      </c>
      <c r="H555" s="667"/>
      <c r="I555" s="3517">
        <f t="shared" si="94"/>
        <v>1</v>
      </c>
      <c r="J555" s="667"/>
      <c r="K555" s="3517">
        <f t="shared" si="95"/>
        <v>1</v>
      </c>
      <c r="L555" s="667"/>
      <c r="M555" s="3517">
        <f t="shared" si="96"/>
        <v>1</v>
      </c>
      <c r="N555" s="667"/>
      <c r="O555" s="3517">
        <f t="shared" si="97"/>
        <v>1</v>
      </c>
      <c r="P555" s="667"/>
      <c r="Q555" s="3517">
        <f t="shared" si="98"/>
        <v>1</v>
      </c>
      <c r="R555" s="3518">
        <f t="shared" si="99"/>
        <v>0</v>
      </c>
      <c r="S555" s="955">
        <f t="shared" si="90"/>
        <v>0</v>
      </c>
    </row>
    <row r="556" spans="1:19">
      <c r="A556" s="3520"/>
      <c r="B556" s="54"/>
      <c r="C556" s="3517">
        <f t="shared" si="91"/>
        <v>1</v>
      </c>
      <c r="D556" s="2806"/>
      <c r="E556" s="3517">
        <f t="shared" si="92"/>
        <v>1</v>
      </c>
      <c r="F556" s="667"/>
      <c r="G556" s="3517">
        <f t="shared" si="93"/>
        <v>1</v>
      </c>
      <c r="H556" s="667"/>
      <c r="I556" s="3517">
        <f t="shared" si="94"/>
        <v>1</v>
      </c>
      <c r="J556" s="667"/>
      <c r="K556" s="3517">
        <f t="shared" si="95"/>
        <v>1</v>
      </c>
      <c r="L556" s="667"/>
      <c r="M556" s="3517">
        <f t="shared" si="96"/>
        <v>1</v>
      </c>
      <c r="N556" s="667"/>
      <c r="O556" s="3517">
        <f t="shared" si="97"/>
        <v>1</v>
      </c>
      <c r="P556" s="667"/>
      <c r="Q556" s="3517">
        <f t="shared" si="98"/>
        <v>1</v>
      </c>
      <c r="R556" s="3518">
        <f t="shared" si="99"/>
        <v>0</v>
      </c>
      <c r="S556" s="955">
        <f t="shared" si="90"/>
        <v>0</v>
      </c>
    </row>
    <row r="557" spans="1:19">
      <c r="A557" s="3520"/>
      <c r="B557" s="54"/>
      <c r="C557" s="3517">
        <f t="shared" si="91"/>
        <v>1</v>
      </c>
      <c r="D557" s="2806"/>
      <c r="E557" s="3517">
        <f t="shared" si="92"/>
        <v>1</v>
      </c>
      <c r="F557" s="667"/>
      <c r="G557" s="3517">
        <f t="shared" si="93"/>
        <v>1</v>
      </c>
      <c r="H557" s="667"/>
      <c r="I557" s="3517">
        <f t="shared" si="94"/>
        <v>1</v>
      </c>
      <c r="J557" s="667"/>
      <c r="K557" s="3517">
        <f t="shared" si="95"/>
        <v>1</v>
      </c>
      <c r="L557" s="667"/>
      <c r="M557" s="3517">
        <f t="shared" si="96"/>
        <v>1</v>
      </c>
      <c r="N557" s="667"/>
      <c r="O557" s="3517">
        <f t="shared" si="97"/>
        <v>1</v>
      </c>
      <c r="P557" s="667"/>
      <c r="Q557" s="3517">
        <f t="shared" si="98"/>
        <v>1</v>
      </c>
      <c r="R557" s="3518">
        <f t="shared" si="99"/>
        <v>0</v>
      </c>
      <c r="S557" s="955">
        <f t="shared" si="90"/>
        <v>0</v>
      </c>
    </row>
    <row r="558" spans="1:19">
      <c r="A558" s="3520"/>
      <c r="B558" s="54"/>
      <c r="C558" s="3517">
        <f t="shared" si="91"/>
        <v>1</v>
      </c>
      <c r="D558" s="2806"/>
      <c r="E558" s="3517">
        <f t="shared" si="92"/>
        <v>1</v>
      </c>
      <c r="F558" s="667"/>
      <c r="G558" s="3517">
        <f t="shared" si="93"/>
        <v>1</v>
      </c>
      <c r="H558" s="667"/>
      <c r="I558" s="3517">
        <f t="shared" si="94"/>
        <v>1</v>
      </c>
      <c r="J558" s="667"/>
      <c r="K558" s="3517">
        <f t="shared" si="95"/>
        <v>1</v>
      </c>
      <c r="L558" s="667"/>
      <c r="M558" s="3517">
        <f t="shared" si="96"/>
        <v>1</v>
      </c>
      <c r="N558" s="667"/>
      <c r="O558" s="3517">
        <f t="shared" si="97"/>
        <v>1</v>
      </c>
      <c r="P558" s="667"/>
      <c r="Q558" s="3517">
        <f t="shared" si="98"/>
        <v>1</v>
      </c>
      <c r="R558" s="3518">
        <f t="shared" si="99"/>
        <v>0</v>
      </c>
      <c r="S558" s="955">
        <f t="shared" si="90"/>
        <v>0</v>
      </c>
    </row>
    <row r="559" spans="1:19">
      <c r="A559" s="3520"/>
      <c r="B559" s="54"/>
      <c r="C559" s="3517">
        <f t="shared" si="91"/>
        <v>1</v>
      </c>
      <c r="D559" s="2806"/>
      <c r="E559" s="3517">
        <f t="shared" si="92"/>
        <v>1</v>
      </c>
      <c r="F559" s="667"/>
      <c r="G559" s="3517">
        <f t="shared" si="93"/>
        <v>1</v>
      </c>
      <c r="H559" s="667"/>
      <c r="I559" s="3517">
        <f t="shared" si="94"/>
        <v>1</v>
      </c>
      <c r="J559" s="667"/>
      <c r="K559" s="3517">
        <f t="shared" si="95"/>
        <v>1</v>
      </c>
      <c r="L559" s="667"/>
      <c r="M559" s="3517">
        <f t="shared" si="96"/>
        <v>1</v>
      </c>
      <c r="N559" s="667"/>
      <c r="O559" s="3517">
        <f t="shared" si="97"/>
        <v>1</v>
      </c>
      <c r="P559" s="667"/>
      <c r="Q559" s="3517">
        <f t="shared" si="98"/>
        <v>1</v>
      </c>
      <c r="R559" s="3518">
        <f t="shared" si="99"/>
        <v>0</v>
      </c>
      <c r="S559" s="955">
        <f t="shared" si="90"/>
        <v>0</v>
      </c>
    </row>
    <row r="560" spans="1:19">
      <c r="A560" s="3520"/>
      <c r="B560" s="54"/>
      <c r="C560" s="3517">
        <f t="shared" si="91"/>
        <v>1</v>
      </c>
      <c r="D560" s="2806"/>
      <c r="E560" s="3517">
        <f t="shared" si="92"/>
        <v>1</v>
      </c>
      <c r="F560" s="667"/>
      <c r="G560" s="3517">
        <f t="shared" si="93"/>
        <v>1</v>
      </c>
      <c r="H560" s="667"/>
      <c r="I560" s="3517">
        <f t="shared" si="94"/>
        <v>1</v>
      </c>
      <c r="J560" s="667"/>
      <c r="K560" s="3517">
        <f t="shared" si="95"/>
        <v>1</v>
      </c>
      <c r="L560" s="667"/>
      <c r="M560" s="3517">
        <f t="shared" si="96"/>
        <v>1</v>
      </c>
      <c r="N560" s="667"/>
      <c r="O560" s="3517">
        <f t="shared" si="97"/>
        <v>1</v>
      </c>
      <c r="P560" s="667"/>
      <c r="Q560" s="3517">
        <f t="shared" si="98"/>
        <v>1</v>
      </c>
      <c r="R560" s="3518">
        <f t="shared" si="99"/>
        <v>0</v>
      </c>
      <c r="S560" s="955">
        <f t="shared" si="90"/>
        <v>0</v>
      </c>
    </row>
    <row r="561" spans="1:19">
      <c r="A561" s="3520"/>
      <c r="B561" s="54"/>
      <c r="C561" s="3517">
        <f t="shared" si="91"/>
        <v>1</v>
      </c>
      <c r="D561" s="2806"/>
      <c r="E561" s="3517">
        <f t="shared" si="92"/>
        <v>1</v>
      </c>
      <c r="F561" s="667"/>
      <c r="G561" s="3517">
        <f t="shared" si="93"/>
        <v>1</v>
      </c>
      <c r="H561" s="667"/>
      <c r="I561" s="3517">
        <f t="shared" si="94"/>
        <v>1</v>
      </c>
      <c r="J561" s="667"/>
      <c r="K561" s="3517">
        <f t="shared" si="95"/>
        <v>1</v>
      </c>
      <c r="L561" s="667"/>
      <c r="M561" s="3517">
        <f t="shared" si="96"/>
        <v>1</v>
      </c>
      <c r="N561" s="667"/>
      <c r="O561" s="3517">
        <f t="shared" si="97"/>
        <v>1</v>
      </c>
      <c r="P561" s="667"/>
      <c r="Q561" s="3517">
        <f t="shared" si="98"/>
        <v>1</v>
      </c>
      <c r="R561" s="3518">
        <f t="shared" si="99"/>
        <v>0</v>
      </c>
      <c r="S561" s="955">
        <f t="shared" si="90"/>
        <v>0</v>
      </c>
    </row>
    <row r="562" spans="1:19">
      <c r="A562" s="3520"/>
      <c r="B562" s="54"/>
      <c r="C562" s="3517">
        <f t="shared" si="91"/>
        <v>1</v>
      </c>
      <c r="D562" s="2806"/>
      <c r="E562" s="3517">
        <f t="shared" si="92"/>
        <v>1</v>
      </c>
      <c r="F562" s="667"/>
      <c r="G562" s="3517">
        <f t="shared" si="93"/>
        <v>1</v>
      </c>
      <c r="H562" s="667"/>
      <c r="I562" s="3517">
        <f t="shared" si="94"/>
        <v>1</v>
      </c>
      <c r="J562" s="667"/>
      <c r="K562" s="3517">
        <f t="shared" si="95"/>
        <v>1</v>
      </c>
      <c r="L562" s="667"/>
      <c r="M562" s="3517">
        <f t="shared" si="96"/>
        <v>1</v>
      </c>
      <c r="N562" s="667"/>
      <c r="O562" s="3517">
        <f t="shared" si="97"/>
        <v>1</v>
      </c>
      <c r="P562" s="667"/>
      <c r="Q562" s="3517">
        <f t="shared" si="98"/>
        <v>1</v>
      </c>
      <c r="R562" s="3518">
        <f t="shared" si="99"/>
        <v>0</v>
      </c>
      <c r="S562" s="955">
        <f t="shared" si="90"/>
        <v>0</v>
      </c>
    </row>
    <row r="563" spans="1:19">
      <c r="A563" s="3520"/>
      <c r="B563" s="54"/>
      <c r="C563" s="3517">
        <f t="shared" si="91"/>
        <v>1</v>
      </c>
      <c r="D563" s="2806"/>
      <c r="E563" s="3517">
        <f t="shared" si="92"/>
        <v>1</v>
      </c>
      <c r="F563" s="667"/>
      <c r="G563" s="3517">
        <f t="shared" si="93"/>
        <v>1</v>
      </c>
      <c r="H563" s="667"/>
      <c r="I563" s="3517">
        <f t="shared" si="94"/>
        <v>1</v>
      </c>
      <c r="J563" s="667"/>
      <c r="K563" s="3517">
        <f t="shared" si="95"/>
        <v>1</v>
      </c>
      <c r="L563" s="667"/>
      <c r="M563" s="3517">
        <f t="shared" si="96"/>
        <v>1</v>
      </c>
      <c r="N563" s="667"/>
      <c r="O563" s="3517">
        <f t="shared" si="97"/>
        <v>1</v>
      </c>
      <c r="P563" s="667"/>
      <c r="Q563" s="3517">
        <f t="shared" si="98"/>
        <v>1</v>
      </c>
      <c r="R563" s="3518">
        <f t="shared" si="99"/>
        <v>0</v>
      </c>
      <c r="S563" s="955">
        <f t="shared" si="90"/>
        <v>0</v>
      </c>
    </row>
    <row r="564" spans="1:19">
      <c r="A564" s="3520"/>
      <c r="B564" s="54"/>
      <c r="C564" s="3517">
        <f t="shared" si="91"/>
        <v>1</v>
      </c>
      <c r="D564" s="2806"/>
      <c r="E564" s="3517">
        <f t="shared" si="92"/>
        <v>1</v>
      </c>
      <c r="F564" s="667"/>
      <c r="G564" s="3517">
        <f t="shared" si="93"/>
        <v>1</v>
      </c>
      <c r="H564" s="667"/>
      <c r="I564" s="3517">
        <f t="shared" si="94"/>
        <v>1</v>
      </c>
      <c r="J564" s="667"/>
      <c r="K564" s="3517">
        <f t="shared" si="95"/>
        <v>1</v>
      </c>
      <c r="L564" s="667"/>
      <c r="M564" s="3517">
        <f t="shared" si="96"/>
        <v>1</v>
      </c>
      <c r="N564" s="667"/>
      <c r="O564" s="3517">
        <f t="shared" si="97"/>
        <v>1</v>
      </c>
      <c r="P564" s="667"/>
      <c r="Q564" s="3517">
        <f t="shared" si="98"/>
        <v>1</v>
      </c>
      <c r="R564" s="3518">
        <f t="shared" si="99"/>
        <v>0</v>
      </c>
      <c r="S564" s="955">
        <f t="shared" si="90"/>
        <v>0</v>
      </c>
    </row>
    <row r="565" spans="1:19">
      <c r="A565" s="3520"/>
      <c r="B565" s="54"/>
      <c r="C565" s="3517">
        <f t="shared" si="91"/>
        <v>1</v>
      </c>
      <c r="D565" s="2806"/>
      <c r="E565" s="3517">
        <f t="shared" si="92"/>
        <v>1</v>
      </c>
      <c r="F565" s="667"/>
      <c r="G565" s="3517">
        <f t="shared" si="93"/>
        <v>1</v>
      </c>
      <c r="H565" s="667"/>
      <c r="I565" s="3517">
        <f t="shared" si="94"/>
        <v>1</v>
      </c>
      <c r="J565" s="667"/>
      <c r="K565" s="3517">
        <f t="shared" si="95"/>
        <v>1</v>
      </c>
      <c r="L565" s="667"/>
      <c r="M565" s="3517">
        <f t="shared" si="96"/>
        <v>1</v>
      </c>
      <c r="N565" s="667"/>
      <c r="O565" s="3517">
        <f t="shared" si="97"/>
        <v>1</v>
      </c>
      <c r="P565" s="667"/>
      <c r="Q565" s="3517">
        <f t="shared" si="98"/>
        <v>1</v>
      </c>
      <c r="R565" s="3518">
        <f t="shared" si="99"/>
        <v>0</v>
      </c>
      <c r="S565" s="955">
        <f t="shared" si="90"/>
        <v>0</v>
      </c>
    </row>
    <row r="566" spans="1:19">
      <c r="A566" s="3520"/>
      <c r="B566" s="54"/>
      <c r="C566" s="3517">
        <f t="shared" si="91"/>
        <v>1</v>
      </c>
      <c r="D566" s="2806"/>
      <c r="E566" s="3517">
        <f t="shared" si="92"/>
        <v>1</v>
      </c>
      <c r="F566" s="667"/>
      <c r="G566" s="3517">
        <f t="shared" si="93"/>
        <v>1</v>
      </c>
      <c r="H566" s="667"/>
      <c r="I566" s="3517">
        <f t="shared" si="94"/>
        <v>1</v>
      </c>
      <c r="J566" s="667"/>
      <c r="K566" s="3517">
        <f t="shared" si="95"/>
        <v>1</v>
      </c>
      <c r="L566" s="667"/>
      <c r="M566" s="3517">
        <f t="shared" si="96"/>
        <v>1</v>
      </c>
      <c r="N566" s="667"/>
      <c r="O566" s="3517">
        <f t="shared" si="97"/>
        <v>1</v>
      </c>
      <c r="P566" s="667"/>
      <c r="Q566" s="3517">
        <f t="shared" si="98"/>
        <v>1</v>
      </c>
      <c r="R566" s="3518">
        <f t="shared" si="99"/>
        <v>0</v>
      </c>
      <c r="S566" s="955">
        <f t="shared" si="90"/>
        <v>0</v>
      </c>
    </row>
    <row r="567" spans="1:19">
      <c r="A567" s="3520"/>
      <c r="B567" s="54"/>
      <c r="C567" s="3517">
        <f t="shared" si="91"/>
        <v>1</v>
      </c>
      <c r="D567" s="2806"/>
      <c r="E567" s="3517">
        <f t="shared" si="92"/>
        <v>1</v>
      </c>
      <c r="F567" s="667"/>
      <c r="G567" s="3517">
        <f t="shared" si="93"/>
        <v>1</v>
      </c>
      <c r="H567" s="667"/>
      <c r="I567" s="3517">
        <f t="shared" si="94"/>
        <v>1</v>
      </c>
      <c r="J567" s="667"/>
      <c r="K567" s="3517">
        <f t="shared" si="95"/>
        <v>1</v>
      </c>
      <c r="L567" s="667"/>
      <c r="M567" s="3517">
        <f t="shared" si="96"/>
        <v>1</v>
      </c>
      <c r="N567" s="667"/>
      <c r="O567" s="3517">
        <f t="shared" si="97"/>
        <v>1</v>
      </c>
      <c r="P567" s="667"/>
      <c r="Q567" s="3517">
        <f t="shared" si="98"/>
        <v>1</v>
      </c>
      <c r="R567" s="3518">
        <f t="shared" si="99"/>
        <v>0</v>
      </c>
      <c r="S567" s="955">
        <f t="shared" si="90"/>
        <v>0</v>
      </c>
    </row>
    <row r="568" spans="1:19">
      <c r="A568" s="3520"/>
      <c r="B568" s="54"/>
      <c r="C568" s="3517">
        <f t="shared" si="91"/>
        <v>1</v>
      </c>
      <c r="D568" s="2806"/>
      <c r="E568" s="3517">
        <f t="shared" si="92"/>
        <v>1</v>
      </c>
      <c r="F568" s="667"/>
      <c r="G568" s="3517">
        <f t="shared" si="93"/>
        <v>1</v>
      </c>
      <c r="H568" s="667"/>
      <c r="I568" s="3517">
        <f t="shared" si="94"/>
        <v>1</v>
      </c>
      <c r="J568" s="667"/>
      <c r="K568" s="3517">
        <f t="shared" si="95"/>
        <v>1</v>
      </c>
      <c r="L568" s="667"/>
      <c r="M568" s="3517">
        <f t="shared" si="96"/>
        <v>1</v>
      </c>
      <c r="N568" s="667"/>
      <c r="O568" s="3517">
        <f t="shared" si="97"/>
        <v>1</v>
      </c>
      <c r="P568" s="667"/>
      <c r="Q568" s="3517">
        <f t="shared" si="98"/>
        <v>1</v>
      </c>
      <c r="R568" s="3518">
        <f t="shared" si="99"/>
        <v>0</v>
      </c>
      <c r="S568" s="955">
        <f t="shared" si="90"/>
        <v>0</v>
      </c>
    </row>
    <row r="569" spans="1:19">
      <c r="A569" s="3520"/>
      <c r="B569" s="54"/>
      <c r="C569" s="3517">
        <f t="shared" si="91"/>
        <v>1</v>
      </c>
      <c r="D569" s="2806"/>
      <c r="E569" s="3517">
        <f t="shared" si="92"/>
        <v>1</v>
      </c>
      <c r="F569" s="667"/>
      <c r="G569" s="3517">
        <f t="shared" si="93"/>
        <v>1</v>
      </c>
      <c r="H569" s="667"/>
      <c r="I569" s="3517">
        <f t="shared" si="94"/>
        <v>1</v>
      </c>
      <c r="J569" s="667"/>
      <c r="K569" s="3517">
        <f t="shared" si="95"/>
        <v>1</v>
      </c>
      <c r="L569" s="667"/>
      <c r="M569" s="3517">
        <f t="shared" si="96"/>
        <v>1</v>
      </c>
      <c r="N569" s="667"/>
      <c r="O569" s="3517">
        <f t="shared" si="97"/>
        <v>1</v>
      </c>
      <c r="P569" s="667"/>
      <c r="Q569" s="3517">
        <f t="shared" si="98"/>
        <v>1</v>
      </c>
      <c r="R569" s="3518">
        <f t="shared" si="99"/>
        <v>0</v>
      </c>
      <c r="S569" s="955">
        <f t="shared" si="90"/>
        <v>0</v>
      </c>
    </row>
    <row r="570" spans="1:19">
      <c r="A570" s="3520"/>
      <c r="B570" s="54"/>
      <c r="C570" s="3517">
        <f t="shared" si="91"/>
        <v>1</v>
      </c>
      <c r="D570" s="2806"/>
      <c r="E570" s="3517">
        <f t="shared" si="92"/>
        <v>1</v>
      </c>
      <c r="F570" s="667"/>
      <c r="G570" s="3517">
        <f t="shared" si="93"/>
        <v>1</v>
      </c>
      <c r="H570" s="667"/>
      <c r="I570" s="3517">
        <f t="shared" si="94"/>
        <v>1</v>
      </c>
      <c r="J570" s="667"/>
      <c r="K570" s="3517">
        <f t="shared" si="95"/>
        <v>1</v>
      </c>
      <c r="L570" s="667"/>
      <c r="M570" s="3517">
        <f t="shared" si="96"/>
        <v>1</v>
      </c>
      <c r="N570" s="667"/>
      <c r="O570" s="3517">
        <f t="shared" si="97"/>
        <v>1</v>
      </c>
      <c r="P570" s="667"/>
      <c r="Q570" s="3517">
        <f t="shared" si="98"/>
        <v>1</v>
      </c>
      <c r="R570" s="3518">
        <f t="shared" si="99"/>
        <v>0</v>
      </c>
      <c r="S570" s="955">
        <f t="shared" si="90"/>
        <v>0</v>
      </c>
    </row>
    <row r="571" spans="1:19">
      <c r="A571" s="3520"/>
      <c r="B571" s="54"/>
      <c r="C571" s="3517">
        <f t="shared" si="91"/>
        <v>1</v>
      </c>
      <c r="D571" s="2806"/>
      <c r="E571" s="3517">
        <f t="shared" si="92"/>
        <v>1</v>
      </c>
      <c r="F571" s="667"/>
      <c r="G571" s="3517">
        <f t="shared" si="93"/>
        <v>1</v>
      </c>
      <c r="H571" s="667"/>
      <c r="I571" s="3517">
        <f t="shared" si="94"/>
        <v>1</v>
      </c>
      <c r="J571" s="667"/>
      <c r="K571" s="3517">
        <f t="shared" si="95"/>
        <v>1</v>
      </c>
      <c r="L571" s="667"/>
      <c r="M571" s="3517">
        <f t="shared" si="96"/>
        <v>1</v>
      </c>
      <c r="N571" s="667"/>
      <c r="O571" s="3517">
        <f t="shared" si="97"/>
        <v>1</v>
      </c>
      <c r="P571" s="667"/>
      <c r="Q571" s="3517">
        <f t="shared" si="98"/>
        <v>1</v>
      </c>
      <c r="R571" s="3518">
        <f t="shared" si="99"/>
        <v>0</v>
      </c>
      <c r="S571" s="955">
        <f t="shared" si="90"/>
        <v>0</v>
      </c>
    </row>
    <row r="572" spans="1:19">
      <c r="A572" s="3520"/>
      <c r="B572" s="54"/>
      <c r="C572" s="3517">
        <f t="shared" si="91"/>
        <v>1</v>
      </c>
      <c r="D572" s="2806"/>
      <c r="E572" s="3517">
        <f t="shared" si="92"/>
        <v>1</v>
      </c>
      <c r="F572" s="667"/>
      <c r="G572" s="3517">
        <f t="shared" si="93"/>
        <v>1</v>
      </c>
      <c r="H572" s="667"/>
      <c r="I572" s="3517">
        <f t="shared" si="94"/>
        <v>1</v>
      </c>
      <c r="J572" s="667"/>
      <c r="K572" s="3517">
        <f t="shared" si="95"/>
        <v>1</v>
      </c>
      <c r="L572" s="667"/>
      <c r="M572" s="3517">
        <f t="shared" si="96"/>
        <v>1</v>
      </c>
      <c r="N572" s="667"/>
      <c r="O572" s="3517">
        <f t="shared" si="97"/>
        <v>1</v>
      </c>
      <c r="P572" s="667"/>
      <c r="Q572" s="3517">
        <f t="shared" si="98"/>
        <v>1</v>
      </c>
      <c r="R572" s="3518">
        <f t="shared" si="99"/>
        <v>0</v>
      </c>
      <c r="S572" s="955">
        <f t="shared" si="90"/>
        <v>0</v>
      </c>
    </row>
    <row r="573" spans="1:19">
      <c r="A573" s="3520"/>
      <c r="B573" s="54"/>
      <c r="C573" s="3517">
        <f t="shared" si="91"/>
        <v>1</v>
      </c>
      <c r="D573" s="2806"/>
      <c r="E573" s="3517">
        <f t="shared" si="92"/>
        <v>1</v>
      </c>
      <c r="F573" s="667"/>
      <c r="G573" s="3517">
        <f t="shared" si="93"/>
        <v>1</v>
      </c>
      <c r="H573" s="667"/>
      <c r="I573" s="3517">
        <f t="shared" si="94"/>
        <v>1</v>
      </c>
      <c r="J573" s="667"/>
      <c r="K573" s="3517">
        <f t="shared" si="95"/>
        <v>1</v>
      </c>
      <c r="L573" s="667"/>
      <c r="M573" s="3517">
        <f t="shared" si="96"/>
        <v>1</v>
      </c>
      <c r="N573" s="667"/>
      <c r="O573" s="3517">
        <f t="shared" si="97"/>
        <v>1</v>
      </c>
      <c r="P573" s="667"/>
      <c r="Q573" s="3517">
        <f t="shared" si="98"/>
        <v>1</v>
      </c>
      <c r="R573" s="3518">
        <f t="shared" si="99"/>
        <v>0</v>
      </c>
      <c r="S573" s="955">
        <f t="shared" si="90"/>
        <v>0</v>
      </c>
    </row>
    <row r="574" spans="1:19">
      <c r="A574" s="3520"/>
      <c r="B574" s="54"/>
      <c r="C574" s="3517">
        <f t="shared" si="91"/>
        <v>1</v>
      </c>
      <c r="D574" s="2806"/>
      <c r="E574" s="3517">
        <f t="shared" si="92"/>
        <v>1</v>
      </c>
      <c r="F574" s="667"/>
      <c r="G574" s="3517">
        <f t="shared" si="93"/>
        <v>1</v>
      </c>
      <c r="H574" s="667"/>
      <c r="I574" s="3517">
        <f t="shared" si="94"/>
        <v>1</v>
      </c>
      <c r="J574" s="667"/>
      <c r="K574" s="3517">
        <f t="shared" si="95"/>
        <v>1</v>
      </c>
      <c r="L574" s="667"/>
      <c r="M574" s="3517">
        <f t="shared" si="96"/>
        <v>1</v>
      </c>
      <c r="N574" s="667"/>
      <c r="O574" s="3517">
        <f t="shared" si="97"/>
        <v>1</v>
      </c>
      <c r="P574" s="667"/>
      <c r="Q574" s="3517">
        <f t="shared" si="98"/>
        <v>1</v>
      </c>
      <c r="R574" s="3518">
        <f t="shared" si="99"/>
        <v>0</v>
      </c>
      <c r="S574" s="955">
        <f t="shared" si="90"/>
        <v>0</v>
      </c>
    </row>
    <row r="575" spans="1:19">
      <c r="A575" s="3520"/>
      <c r="B575" s="54"/>
      <c r="C575" s="3517">
        <f t="shared" si="91"/>
        <v>1</v>
      </c>
      <c r="D575" s="2806"/>
      <c r="E575" s="3517">
        <f t="shared" si="92"/>
        <v>1</v>
      </c>
      <c r="F575" s="667"/>
      <c r="G575" s="3517">
        <f t="shared" si="93"/>
        <v>1</v>
      </c>
      <c r="H575" s="667"/>
      <c r="I575" s="3517">
        <f t="shared" si="94"/>
        <v>1</v>
      </c>
      <c r="J575" s="667"/>
      <c r="K575" s="3517">
        <f t="shared" si="95"/>
        <v>1</v>
      </c>
      <c r="L575" s="667"/>
      <c r="M575" s="3517">
        <f t="shared" si="96"/>
        <v>1</v>
      </c>
      <c r="N575" s="667"/>
      <c r="O575" s="3517">
        <f t="shared" si="97"/>
        <v>1</v>
      </c>
      <c r="P575" s="667"/>
      <c r="Q575" s="3517">
        <f t="shared" si="98"/>
        <v>1</v>
      </c>
      <c r="R575" s="3518">
        <f t="shared" si="99"/>
        <v>0</v>
      </c>
      <c r="S575" s="955">
        <f t="shared" si="90"/>
        <v>0</v>
      </c>
    </row>
    <row r="576" spans="1:19">
      <c r="A576" s="3520"/>
      <c r="B576" s="54"/>
      <c r="C576" s="3517">
        <f t="shared" si="91"/>
        <v>1</v>
      </c>
      <c r="D576" s="2806"/>
      <c r="E576" s="3517">
        <f t="shared" si="92"/>
        <v>1</v>
      </c>
      <c r="F576" s="667"/>
      <c r="G576" s="3517">
        <f t="shared" si="93"/>
        <v>1</v>
      </c>
      <c r="H576" s="667"/>
      <c r="I576" s="3517">
        <f t="shared" si="94"/>
        <v>1</v>
      </c>
      <c r="J576" s="667"/>
      <c r="K576" s="3517">
        <f t="shared" si="95"/>
        <v>1</v>
      </c>
      <c r="L576" s="667"/>
      <c r="M576" s="3517">
        <f t="shared" si="96"/>
        <v>1</v>
      </c>
      <c r="N576" s="667"/>
      <c r="O576" s="3517">
        <f t="shared" si="97"/>
        <v>1</v>
      </c>
      <c r="P576" s="667"/>
      <c r="Q576" s="3517">
        <f t="shared" si="98"/>
        <v>1</v>
      </c>
      <c r="R576" s="3518">
        <f t="shared" si="99"/>
        <v>0</v>
      </c>
      <c r="S576" s="955">
        <f t="shared" si="90"/>
        <v>0</v>
      </c>
    </row>
    <row r="577" spans="1:19">
      <c r="A577" s="3520"/>
      <c r="B577" s="54"/>
      <c r="C577" s="3517">
        <f t="shared" si="91"/>
        <v>1</v>
      </c>
      <c r="D577" s="2806"/>
      <c r="E577" s="3517">
        <f t="shared" si="92"/>
        <v>1</v>
      </c>
      <c r="F577" s="667"/>
      <c r="G577" s="3517">
        <f t="shared" si="93"/>
        <v>1</v>
      </c>
      <c r="H577" s="667"/>
      <c r="I577" s="3517">
        <f t="shared" si="94"/>
        <v>1</v>
      </c>
      <c r="J577" s="667"/>
      <c r="K577" s="3517">
        <f t="shared" si="95"/>
        <v>1</v>
      </c>
      <c r="L577" s="667"/>
      <c r="M577" s="3517">
        <f t="shared" si="96"/>
        <v>1</v>
      </c>
      <c r="N577" s="667"/>
      <c r="O577" s="3517">
        <f t="shared" si="97"/>
        <v>1</v>
      </c>
      <c r="P577" s="667"/>
      <c r="Q577" s="3517">
        <f t="shared" si="98"/>
        <v>1</v>
      </c>
      <c r="R577" s="3518">
        <f t="shared" si="99"/>
        <v>0</v>
      </c>
      <c r="S577" s="955">
        <f t="shared" si="90"/>
        <v>0</v>
      </c>
    </row>
    <row r="578" spans="1:19">
      <c r="A578" s="3520"/>
      <c r="B578" s="54"/>
      <c r="C578" s="3517">
        <f t="shared" si="91"/>
        <v>1</v>
      </c>
      <c r="D578" s="2806"/>
      <c r="E578" s="3517">
        <f t="shared" si="92"/>
        <v>1</v>
      </c>
      <c r="F578" s="667"/>
      <c r="G578" s="3517">
        <f t="shared" si="93"/>
        <v>1</v>
      </c>
      <c r="H578" s="667"/>
      <c r="I578" s="3517">
        <f t="shared" si="94"/>
        <v>1</v>
      </c>
      <c r="J578" s="667"/>
      <c r="K578" s="3517">
        <f t="shared" si="95"/>
        <v>1</v>
      </c>
      <c r="L578" s="667"/>
      <c r="M578" s="3517">
        <f t="shared" si="96"/>
        <v>1</v>
      </c>
      <c r="N578" s="667"/>
      <c r="O578" s="3517">
        <f t="shared" si="97"/>
        <v>1</v>
      </c>
      <c r="P578" s="667"/>
      <c r="Q578" s="3517">
        <f t="shared" si="98"/>
        <v>1</v>
      </c>
      <c r="R578" s="3518">
        <f t="shared" si="99"/>
        <v>0</v>
      </c>
      <c r="S578" s="955">
        <f t="shared" si="90"/>
        <v>0</v>
      </c>
    </row>
    <row r="579" spans="1:19">
      <c r="A579" s="3520"/>
      <c r="B579" s="54"/>
      <c r="C579" s="3517">
        <f t="shared" si="91"/>
        <v>1</v>
      </c>
      <c r="D579" s="2806"/>
      <c r="E579" s="3517">
        <f t="shared" si="92"/>
        <v>1</v>
      </c>
      <c r="F579" s="667"/>
      <c r="G579" s="3517">
        <f t="shared" si="93"/>
        <v>1</v>
      </c>
      <c r="H579" s="667"/>
      <c r="I579" s="3517">
        <f t="shared" si="94"/>
        <v>1</v>
      </c>
      <c r="J579" s="667"/>
      <c r="K579" s="3517">
        <f t="shared" si="95"/>
        <v>1</v>
      </c>
      <c r="L579" s="667"/>
      <c r="M579" s="3517">
        <f t="shared" si="96"/>
        <v>1</v>
      </c>
      <c r="N579" s="667"/>
      <c r="O579" s="3517">
        <f t="shared" si="97"/>
        <v>1</v>
      </c>
      <c r="P579" s="667"/>
      <c r="Q579" s="3517">
        <f t="shared" si="98"/>
        <v>1</v>
      </c>
      <c r="R579" s="3518">
        <f t="shared" si="99"/>
        <v>0</v>
      </c>
      <c r="S579" s="955">
        <f t="shared" si="90"/>
        <v>0</v>
      </c>
    </row>
    <row r="580" spans="1:19">
      <c r="A580" s="3520"/>
      <c r="B580" s="54"/>
      <c r="C580" s="3517">
        <f t="shared" si="91"/>
        <v>1</v>
      </c>
      <c r="D580" s="2806"/>
      <c r="E580" s="3517">
        <f t="shared" si="92"/>
        <v>1</v>
      </c>
      <c r="F580" s="667"/>
      <c r="G580" s="3517">
        <f t="shared" si="93"/>
        <v>1</v>
      </c>
      <c r="H580" s="667"/>
      <c r="I580" s="3517">
        <f t="shared" si="94"/>
        <v>1</v>
      </c>
      <c r="J580" s="667"/>
      <c r="K580" s="3517">
        <f t="shared" si="95"/>
        <v>1</v>
      </c>
      <c r="L580" s="667"/>
      <c r="M580" s="3517">
        <f t="shared" si="96"/>
        <v>1</v>
      </c>
      <c r="N580" s="667"/>
      <c r="O580" s="3517">
        <f t="shared" si="97"/>
        <v>1</v>
      </c>
      <c r="P580" s="667"/>
      <c r="Q580" s="3517">
        <f t="shared" si="98"/>
        <v>1</v>
      </c>
      <c r="R580" s="3518">
        <f t="shared" si="99"/>
        <v>0</v>
      </c>
      <c r="S580" s="955">
        <f t="shared" si="90"/>
        <v>0</v>
      </c>
    </row>
    <row r="581" spans="1:19">
      <c r="A581" s="3520"/>
      <c r="B581" s="54"/>
      <c r="C581" s="3517">
        <f t="shared" si="91"/>
        <v>1</v>
      </c>
      <c r="D581" s="2806"/>
      <c r="E581" s="3517">
        <f t="shared" si="92"/>
        <v>1</v>
      </c>
      <c r="F581" s="667"/>
      <c r="G581" s="3517">
        <f t="shared" si="93"/>
        <v>1</v>
      </c>
      <c r="H581" s="667"/>
      <c r="I581" s="3517">
        <f t="shared" si="94"/>
        <v>1</v>
      </c>
      <c r="J581" s="667"/>
      <c r="K581" s="3517">
        <f t="shared" si="95"/>
        <v>1</v>
      </c>
      <c r="L581" s="667"/>
      <c r="M581" s="3517">
        <f t="shared" si="96"/>
        <v>1</v>
      </c>
      <c r="N581" s="667"/>
      <c r="O581" s="3517">
        <f t="shared" si="97"/>
        <v>1</v>
      </c>
      <c r="P581" s="667"/>
      <c r="Q581" s="3517">
        <f t="shared" si="98"/>
        <v>1</v>
      </c>
      <c r="R581" s="3518">
        <f t="shared" si="99"/>
        <v>0</v>
      </c>
      <c r="S581" s="955">
        <f t="shared" si="90"/>
        <v>0</v>
      </c>
    </row>
    <row r="582" spans="1:19">
      <c r="A582" s="3520"/>
      <c r="B582" s="54"/>
      <c r="C582" s="3517">
        <f t="shared" si="91"/>
        <v>1</v>
      </c>
      <c r="D582" s="2806"/>
      <c r="E582" s="3517">
        <f t="shared" si="92"/>
        <v>1</v>
      </c>
      <c r="F582" s="667"/>
      <c r="G582" s="3517">
        <f t="shared" si="93"/>
        <v>1</v>
      </c>
      <c r="H582" s="667"/>
      <c r="I582" s="3517">
        <f t="shared" si="94"/>
        <v>1</v>
      </c>
      <c r="J582" s="667"/>
      <c r="K582" s="3517">
        <f t="shared" si="95"/>
        <v>1</v>
      </c>
      <c r="L582" s="667"/>
      <c r="M582" s="3517">
        <f t="shared" si="96"/>
        <v>1</v>
      </c>
      <c r="N582" s="667"/>
      <c r="O582" s="3517">
        <f t="shared" si="97"/>
        <v>1</v>
      </c>
      <c r="P582" s="667"/>
      <c r="Q582" s="3517">
        <f t="shared" si="98"/>
        <v>1</v>
      </c>
      <c r="R582" s="3518">
        <f t="shared" si="99"/>
        <v>0</v>
      </c>
      <c r="S582" s="955">
        <f t="shared" si="90"/>
        <v>0</v>
      </c>
    </row>
    <row r="583" spans="1:19">
      <c r="A583" s="3520"/>
      <c r="B583" s="54"/>
      <c r="C583" s="3517">
        <f t="shared" si="91"/>
        <v>1</v>
      </c>
      <c r="D583" s="2806"/>
      <c r="E583" s="3517">
        <f t="shared" si="92"/>
        <v>1</v>
      </c>
      <c r="F583" s="667"/>
      <c r="G583" s="3517">
        <f t="shared" si="93"/>
        <v>1</v>
      </c>
      <c r="H583" s="667"/>
      <c r="I583" s="3517">
        <f t="shared" si="94"/>
        <v>1</v>
      </c>
      <c r="J583" s="667"/>
      <c r="K583" s="3517">
        <f t="shared" si="95"/>
        <v>1</v>
      </c>
      <c r="L583" s="667"/>
      <c r="M583" s="3517">
        <f t="shared" si="96"/>
        <v>1</v>
      </c>
      <c r="N583" s="667"/>
      <c r="O583" s="3517">
        <f t="shared" si="97"/>
        <v>1</v>
      </c>
      <c r="P583" s="667"/>
      <c r="Q583" s="3517">
        <f t="shared" si="98"/>
        <v>1</v>
      </c>
      <c r="R583" s="3518">
        <f t="shared" si="99"/>
        <v>0</v>
      </c>
      <c r="S583" s="955">
        <f t="shared" si="90"/>
        <v>0</v>
      </c>
    </row>
    <row r="584" spans="1:19">
      <c r="A584" s="3520"/>
      <c r="B584" s="54"/>
      <c r="C584" s="3517">
        <f t="shared" si="91"/>
        <v>1</v>
      </c>
      <c r="D584" s="2806"/>
      <c r="E584" s="3517">
        <f t="shared" si="92"/>
        <v>1</v>
      </c>
      <c r="F584" s="667"/>
      <c r="G584" s="3517">
        <f t="shared" si="93"/>
        <v>1</v>
      </c>
      <c r="H584" s="667"/>
      <c r="I584" s="3517">
        <f t="shared" si="94"/>
        <v>1</v>
      </c>
      <c r="J584" s="667"/>
      <c r="K584" s="3517">
        <f t="shared" si="95"/>
        <v>1</v>
      </c>
      <c r="L584" s="667"/>
      <c r="M584" s="3517">
        <f t="shared" si="96"/>
        <v>1</v>
      </c>
      <c r="N584" s="667"/>
      <c r="O584" s="3517">
        <f t="shared" si="97"/>
        <v>1</v>
      </c>
      <c r="P584" s="667"/>
      <c r="Q584" s="3517">
        <f t="shared" si="98"/>
        <v>1</v>
      </c>
      <c r="R584" s="3518">
        <f t="shared" si="99"/>
        <v>0</v>
      </c>
      <c r="S584" s="955">
        <f t="shared" si="90"/>
        <v>0</v>
      </c>
    </row>
    <row r="585" spans="1:19">
      <c r="A585" s="3520"/>
      <c r="B585" s="54"/>
      <c r="C585" s="3517">
        <f t="shared" si="91"/>
        <v>1</v>
      </c>
      <c r="D585" s="2806"/>
      <c r="E585" s="3517">
        <f t="shared" si="92"/>
        <v>1</v>
      </c>
      <c r="F585" s="667"/>
      <c r="G585" s="3517">
        <f t="shared" si="93"/>
        <v>1</v>
      </c>
      <c r="H585" s="667"/>
      <c r="I585" s="3517">
        <f t="shared" si="94"/>
        <v>1</v>
      </c>
      <c r="J585" s="667"/>
      <c r="K585" s="3517">
        <f t="shared" si="95"/>
        <v>1</v>
      </c>
      <c r="L585" s="667"/>
      <c r="M585" s="3517">
        <f t="shared" si="96"/>
        <v>1</v>
      </c>
      <c r="N585" s="667"/>
      <c r="O585" s="3517">
        <f t="shared" si="97"/>
        <v>1</v>
      </c>
      <c r="P585" s="667"/>
      <c r="Q585" s="3517">
        <f t="shared" si="98"/>
        <v>1</v>
      </c>
      <c r="R585" s="3518">
        <f t="shared" si="99"/>
        <v>0</v>
      </c>
      <c r="S585" s="955">
        <f t="shared" si="90"/>
        <v>0</v>
      </c>
    </row>
    <row r="586" spans="1:19">
      <c r="A586" s="3520"/>
      <c r="B586" s="54"/>
      <c r="C586" s="3517">
        <f t="shared" si="91"/>
        <v>1</v>
      </c>
      <c r="D586" s="2806"/>
      <c r="E586" s="3517">
        <f t="shared" si="92"/>
        <v>1</v>
      </c>
      <c r="F586" s="667"/>
      <c r="G586" s="3517">
        <f t="shared" si="93"/>
        <v>1</v>
      </c>
      <c r="H586" s="667"/>
      <c r="I586" s="3517">
        <f t="shared" si="94"/>
        <v>1</v>
      </c>
      <c r="J586" s="667"/>
      <c r="K586" s="3517">
        <f t="shared" si="95"/>
        <v>1</v>
      </c>
      <c r="L586" s="667"/>
      <c r="M586" s="3517">
        <f t="shared" si="96"/>
        <v>1</v>
      </c>
      <c r="N586" s="667"/>
      <c r="O586" s="3517">
        <f t="shared" si="97"/>
        <v>1</v>
      </c>
      <c r="P586" s="667"/>
      <c r="Q586" s="3517">
        <f t="shared" si="98"/>
        <v>1</v>
      </c>
      <c r="R586" s="3518">
        <f t="shared" si="99"/>
        <v>0</v>
      </c>
      <c r="S586" s="955">
        <f t="shared" si="90"/>
        <v>0</v>
      </c>
    </row>
    <row r="587" spans="1:19">
      <c r="A587" s="3520"/>
      <c r="B587" s="54"/>
      <c r="C587" s="3517">
        <f t="shared" si="91"/>
        <v>1</v>
      </c>
      <c r="D587" s="2806"/>
      <c r="E587" s="3517">
        <f t="shared" si="92"/>
        <v>1</v>
      </c>
      <c r="F587" s="667"/>
      <c r="G587" s="3517">
        <f t="shared" si="93"/>
        <v>1</v>
      </c>
      <c r="H587" s="667"/>
      <c r="I587" s="3517">
        <f t="shared" si="94"/>
        <v>1</v>
      </c>
      <c r="J587" s="667"/>
      <c r="K587" s="3517">
        <f t="shared" si="95"/>
        <v>1</v>
      </c>
      <c r="L587" s="667"/>
      <c r="M587" s="3517">
        <f t="shared" si="96"/>
        <v>1</v>
      </c>
      <c r="N587" s="667"/>
      <c r="O587" s="3517">
        <f t="shared" si="97"/>
        <v>1</v>
      </c>
      <c r="P587" s="667"/>
      <c r="Q587" s="3517">
        <f t="shared" si="98"/>
        <v>1</v>
      </c>
      <c r="R587" s="3518">
        <f t="shared" si="99"/>
        <v>0</v>
      </c>
      <c r="S587" s="955">
        <f t="shared" si="90"/>
        <v>0</v>
      </c>
    </row>
    <row r="588" spans="1:19">
      <c r="A588" s="3520"/>
      <c r="B588" s="54"/>
      <c r="C588" s="3517">
        <f t="shared" si="91"/>
        <v>1</v>
      </c>
      <c r="D588" s="2806"/>
      <c r="E588" s="3517">
        <f t="shared" si="92"/>
        <v>1</v>
      </c>
      <c r="F588" s="667"/>
      <c r="G588" s="3517">
        <f t="shared" si="93"/>
        <v>1</v>
      </c>
      <c r="H588" s="667"/>
      <c r="I588" s="3517">
        <f t="shared" si="94"/>
        <v>1</v>
      </c>
      <c r="J588" s="667"/>
      <c r="K588" s="3517">
        <f t="shared" si="95"/>
        <v>1</v>
      </c>
      <c r="L588" s="667"/>
      <c r="M588" s="3517">
        <f t="shared" si="96"/>
        <v>1</v>
      </c>
      <c r="N588" s="667"/>
      <c r="O588" s="3517">
        <f t="shared" si="97"/>
        <v>1</v>
      </c>
      <c r="P588" s="667"/>
      <c r="Q588" s="3517">
        <f t="shared" si="98"/>
        <v>1</v>
      </c>
      <c r="R588" s="3518">
        <f t="shared" si="99"/>
        <v>0</v>
      </c>
      <c r="S588" s="955">
        <f t="shared" si="90"/>
        <v>0</v>
      </c>
    </row>
    <row r="589" spans="1:19">
      <c r="A589" s="3520"/>
      <c r="B589" s="54"/>
      <c r="C589" s="3517">
        <f t="shared" si="91"/>
        <v>1</v>
      </c>
      <c r="D589" s="2806"/>
      <c r="E589" s="3517">
        <f t="shared" si="92"/>
        <v>1</v>
      </c>
      <c r="F589" s="667"/>
      <c r="G589" s="3517">
        <f t="shared" si="93"/>
        <v>1</v>
      </c>
      <c r="H589" s="667"/>
      <c r="I589" s="3517">
        <f t="shared" si="94"/>
        <v>1</v>
      </c>
      <c r="J589" s="667"/>
      <c r="K589" s="3517">
        <f t="shared" si="95"/>
        <v>1</v>
      </c>
      <c r="L589" s="667"/>
      <c r="M589" s="3517">
        <f t="shared" si="96"/>
        <v>1</v>
      </c>
      <c r="N589" s="667"/>
      <c r="O589" s="3517">
        <f t="shared" si="97"/>
        <v>1</v>
      </c>
      <c r="P589" s="667"/>
      <c r="Q589" s="3517">
        <f t="shared" si="98"/>
        <v>1</v>
      </c>
      <c r="R589" s="3518">
        <f t="shared" si="99"/>
        <v>0</v>
      </c>
      <c r="S589" s="955">
        <f t="shared" si="90"/>
        <v>0</v>
      </c>
    </row>
    <row r="590" spans="1:19">
      <c r="A590" s="3520"/>
      <c r="B590" s="54"/>
      <c r="C590" s="3517">
        <f t="shared" si="91"/>
        <v>1</v>
      </c>
      <c r="D590" s="2806"/>
      <c r="E590" s="3517">
        <f t="shared" si="92"/>
        <v>1</v>
      </c>
      <c r="F590" s="667"/>
      <c r="G590" s="3517">
        <f t="shared" si="93"/>
        <v>1</v>
      </c>
      <c r="H590" s="667"/>
      <c r="I590" s="3517">
        <f t="shared" si="94"/>
        <v>1</v>
      </c>
      <c r="J590" s="667"/>
      <c r="K590" s="3517">
        <f t="shared" si="95"/>
        <v>1</v>
      </c>
      <c r="L590" s="667"/>
      <c r="M590" s="3517">
        <f t="shared" si="96"/>
        <v>1</v>
      </c>
      <c r="N590" s="667"/>
      <c r="O590" s="3517">
        <f t="shared" si="97"/>
        <v>1</v>
      </c>
      <c r="P590" s="667"/>
      <c r="Q590" s="3517">
        <f t="shared" si="98"/>
        <v>1</v>
      </c>
      <c r="R590" s="3518">
        <f t="shared" si="99"/>
        <v>0</v>
      </c>
      <c r="S590" s="955">
        <f t="shared" si="90"/>
        <v>0</v>
      </c>
    </row>
    <row r="591" spans="1:19">
      <c r="A591" s="3520"/>
      <c r="B591" s="54"/>
      <c r="C591" s="3517">
        <f t="shared" si="91"/>
        <v>1</v>
      </c>
      <c r="D591" s="2806"/>
      <c r="E591" s="3517">
        <f t="shared" si="92"/>
        <v>1</v>
      </c>
      <c r="F591" s="667"/>
      <c r="G591" s="3517">
        <f t="shared" si="93"/>
        <v>1</v>
      </c>
      <c r="H591" s="667"/>
      <c r="I591" s="3517">
        <f t="shared" si="94"/>
        <v>1</v>
      </c>
      <c r="J591" s="667"/>
      <c r="K591" s="3517">
        <f t="shared" si="95"/>
        <v>1</v>
      </c>
      <c r="L591" s="667"/>
      <c r="M591" s="3517">
        <f t="shared" si="96"/>
        <v>1</v>
      </c>
      <c r="N591" s="667"/>
      <c r="O591" s="3517">
        <f t="shared" si="97"/>
        <v>1</v>
      </c>
      <c r="P591" s="667"/>
      <c r="Q591" s="3517">
        <f t="shared" si="98"/>
        <v>1</v>
      </c>
      <c r="R591" s="3518">
        <f t="shared" si="99"/>
        <v>0</v>
      </c>
      <c r="S591" s="955">
        <f t="shared" si="90"/>
        <v>0</v>
      </c>
    </row>
    <row r="592" spans="1:19">
      <c r="A592" s="3520"/>
      <c r="B592" s="54"/>
      <c r="C592" s="3517">
        <f t="shared" si="91"/>
        <v>1</v>
      </c>
      <c r="D592" s="2806"/>
      <c r="E592" s="3517">
        <f t="shared" si="92"/>
        <v>1</v>
      </c>
      <c r="F592" s="667"/>
      <c r="G592" s="3517">
        <f t="shared" si="93"/>
        <v>1</v>
      </c>
      <c r="H592" s="667"/>
      <c r="I592" s="3517">
        <f t="shared" si="94"/>
        <v>1</v>
      </c>
      <c r="J592" s="667"/>
      <c r="K592" s="3517">
        <f t="shared" si="95"/>
        <v>1</v>
      </c>
      <c r="L592" s="667"/>
      <c r="M592" s="3517">
        <f t="shared" si="96"/>
        <v>1</v>
      </c>
      <c r="N592" s="667"/>
      <c r="O592" s="3517">
        <f t="shared" si="97"/>
        <v>1</v>
      </c>
      <c r="P592" s="667"/>
      <c r="Q592" s="3517">
        <f t="shared" si="98"/>
        <v>1</v>
      </c>
      <c r="R592" s="3518">
        <f t="shared" si="99"/>
        <v>0</v>
      </c>
      <c r="S592" s="955">
        <f t="shared" si="90"/>
        <v>0</v>
      </c>
    </row>
    <row r="593" spans="1:19">
      <c r="A593" s="3520"/>
      <c r="B593" s="54"/>
      <c r="C593" s="3517">
        <f t="shared" si="91"/>
        <v>1</v>
      </c>
      <c r="D593" s="2806"/>
      <c r="E593" s="3517">
        <f t="shared" si="92"/>
        <v>1</v>
      </c>
      <c r="F593" s="667"/>
      <c r="G593" s="3517">
        <f t="shared" si="93"/>
        <v>1</v>
      </c>
      <c r="H593" s="667"/>
      <c r="I593" s="3517">
        <f t="shared" si="94"/>
        <v>1</v>
      </c>
      <c r="J593" s="667"/>
      <c r="K593" s="3517">
        <f t="shared" si="95"/>
        <v>1</v>
      </c>
      <c r="L593" s="667"/>
      <c r="M593" s="3517">
        <f t="shared" si="96"/>
        <v>1</v>
      </c>
      <c r="N593" s="667"/>
      <c r="O593" s="3517">
        <f t="shared" si="97"/>
        <v>1</v>
      </c>
      <c r="P593" s="667"/>
      <c r="Q593" s="3517">
        <f t="shared" si="98"/>
        <v>1</v>
      </c>
      <c r="R593" s="3518">
        <f t="shared" si="99"/>
        <v>0</v>
      </c>
      <c r="S593" s="955">
        <f t="shared" si="90"/>
        <v>0</v>
      </c>
    </row>
    <row r="594" spans="1:19">
      <c r="A594" s="3520"/>
      <c r="B594" s="54"/>
      <c r="C594" s="3517">
        <f t="shared" si="91"/>
        <v>1</v>
      </c>
      <c r="D594" s="2806"/>
      <c r="E594" s="3517">
        <f t="shared" si="92"/>
        <v>1</v>
      </c>
      <c r="F594" s="667"/>
      <c r="G594" s="3517">
        <f t="shared" si="93"/>
        <v>1</v>
      </c>
      <c r="H594" s="667"/>
      <c r="I594" s="3517">
        <f t="shared" si="94"/>
        <v>1</v>
      </c>
      <c r="J594" s="667"/>
      <c r="K594" s="3517">
        <f t="shared" si="95"/>
        <v>1</v>
      </c>
      <c r="L594" s="667"/>
      <c r="M594" s="3517">
        <f t="shared" si="96"/>
        <v>1</v>
      </c>
      <c r="N594" s="667"/>
      <c r="O594" s="3517">
        <f t="shared" si="97"/>
        <v>1</v>
      </c>
      <c r="P594" s="667"/>
      <c r="Q594" s="3517">
        <f t="shared" si="98"/>
        <v>1</v>
      </c>
      <c r="R594" s="3518">
        <f t="shared" si="99"/>
        <v>0</v>
      </c>
      <c r="S594" s="955">
        <f t="shared" si="90"/>
        <v>0</v>
      </c>
    </row>
    <row r="595" spans="1:19">
      <c r="A595" s="3520"/>
      <c r="B595" s="54"/>
      <c r="C595" s="3517">
        <f t="shared" si="91"/>
        <v>1</v>
      </c>
      <c r="D595" s="2806"/>
      <c r="E595" s="3517">
        <f t="shared" si="92"/>
        <v>1</v>
      </c>
      <c r="F595" s="667"/>
      <c r="G595" s="3517">
        <f t="shared" si="93"/>
        <v>1</v>
      </c>
      <c r="H595" s="667"/>
      <c r="I595" s="3517">
        <f t="shared" si="94"/>
        <v>1</v>
      </c>
      <c r="J595" s="667"/>
      <c r="K595" s="3517">
        <f t="shared" si="95"/>
        <v>1</v>
      </c>
      <c r="L595" s="667"/>
      <c r="M595" s="3517">
        <f t="shared" si="96"/>
        <v>1</v>
      </c>
      <c r="N595" s="667"/>
      <c r="O595" s="3517">
        <f t="shared" si="97"/>
        <v>1</v>
      </c>
      <c r="P595" s="667"/>
      <c r="Q595" s="3517">
        <f t="shared" si="98"/>
        <v>1</v>
      </c>
      <c r="R595" s="3518">
        <f t="shared" si="99"/>
        <v>0</v>
      </c>
      <c r="S595" s="955">
        <f t="shared" si="90"/>
        <v>0</v>
      </c>
    </row>
    <row r="596" spans="1:19">
      <c r="A596" s="3520"/>
      <c r="B596" s="54"/>
      <c r="C596" s="3517">
        <f t="shared" si="91"/>
        <v>1</v>
      </c>
      <c r="D596" s="2806"/>
      <c r="E596" s="3517">
        <f t="shared" si="92"/>
        <v>1</v>
      </c>
      <c r="F596" s="667"/>
      <c r="G596" s="3517">
        <f t="shared" si="93"/>
        <v>1</v>
      </c>
      <c r="H596" s="667"/>
      <c r="I596" s="3517">
        <f t="shared" si="94"/>
        <v>1</v>
      </c>
      <c r="J596" s="667"/>
      <c r="K596" s="3517">
        <f t="shared" si="95"/>
        <v>1</v>
      </c>
      <c r="L596" s="667"/>
      <c r="M596" s="3517">
        <f t="shared" si="96"/>
        <v>1</v>
      </c>
      <c r="N596" s="667"/>
      <c r="O596" s="3517">
        <f t="shared" si="97"/>
        <v>1</v>
      </c>
      <c r="P596" s="667"/>
      <c r="Q596" s="3517">
        <f t="shared" si="98"/>
        <v>1</v>
      </c>
      <c r="R596" s="3518">
        <f t="shared" si="99"/>
        <v>0</v>
      </c>
      <c r="S596" s="955">
        <f t="shared" si="90"/>
        <v>0</v>
      </c>
    </row>
    <row r="597" spans="1:19">
      <c r="A597" s="3520"/>
      <c r="B597" s="54"/>
      <c r="C597" s="3517">
        <f t="shared" si="91"/>
        <v>1</v>
      </c>
      <c r="D597" s="2806"/>
      <c r="E597" s="3517">
        <f t="shared" si="92"/>
        <v>1</v>
      </c>
      <c r="F597" s="667"/>
      <c r="G597" s="3517">
        <f t="shared" si="93"/>
        <v>1</v>
      </c>
      <c r="H597" s="667"/>
      <c r="I597" s="3517">
        <f t="shared" si="94"/>
        <v>1</v>
      </c>
      <c r="J597" s="667"/>
      <c r="K597" s="3517">
        <f t="shared" si="95"/>
        <v>1</v>
      </c>
      <c r="L597" s="667"/>
      <c r="M597" s="3517">
        <f t="shared" si="96"/>
        <v>1</v>
      </c>
      <c r="N597" s="667"/>
      <c r="O597" s="3517">
        <f t="shared" si="97"/>
        <v>1</v>
      </c>
      <c r="P597" s="667"/>
      <c r="Q597" s="3517">
        <f t="shared" si="98"/>
        <v>1</v>
      </c>
      <c r="R597" s="3518">
        <f t="shared" si="99"/>
        <v>0</v>
      </c>
      <c r="S597" s="955">
        <f t="shared" si="90"/>
        <v>0</v>
      </c>
    </row>
    <row r="598" spans="1:19">
      <c r="A598" s="3520"/>
      <c r="B598" s="54"/>
      <c r="C598" s="3517">
        <f t="shared" si="91"/>
        <v>1</v>
      </c>
      <c r="D598" s="2806"/>
      <c r="E598" s="3517">
        <f t="shared" si="92"/>
        <v>1</v>
      </c>
      <c r="F598" s="667"/>
      <c r="G598" s="3517">
        <f t="shared" si="93"/>
        <v>1</v>
      </c>
      <c r="H598" s="667"/>
      <c r="I598" s="3517">
        <f t="shared" si="94"/>
        <v>1</v>
      </c>
      <c r="J598" s="667"/>
      <c r="K598" s="3517">
        <f t="shared" si="95"/>
        <v>1</v>
      </c>
      <c r="L598" s="667"/>
      <c r="M598" s="3517">
        <f t="shared" si="96"/>
        <v>1</v>
      </c>
      <c r="N598" s="667"/>
      <c r="O598" s="3517">
        <f t="shared" si="97"/>
        <v>1</v>
      </c>
      <c r="P598" s="667"/>
      <c r="Q598" s="3517">
        <f t="shared" si="98"/>
        <v>1</v>
      </c>
      <c r="R598" s="3518">
        <f t="shared" si="99"/>
        <v>0</v>
      </c>
      <c r="S598" s="955">
        <f t="shared" si="90"/>
        <v>0</v>
      </c>
    </row>
    <row r="599" spans="1:19">
      <c r="A599" s="3520"/>
      <c r="B599" s="54"/>
      <c r="C599" s="3517">
        <f t="shared" si="91"/>
        <v>1</v>
      </c>
      <c r="D599" s="2806"/>
      <c r="E599" s="3517">
        <f t="shared" si="92"/>
        <v>1</v>
      </c>
      <c r="F599" s="667"/>
      <c r="G599" s="3517">
        <f t="shared" si="93"/>
        <v>1</v>
      </c>
      <c r="H599" s="667"/>
      <c r="I599" s="3517">
        <f t="shared" si="94"/>
        <v>1</v>
      </c>
      <c r="J599" s="667"/>
      <c r="K599" s="3517">
        <f t="shared" si="95"/>
        <v>1</v>
      </c>
      <c r="L599" s="667"/>
      <c r="M599" s="3517">
        <f t="shared" si="96"/>
        <v>1</v>
      </c>
      <c r="N599" s="667"/>
      <c r="O599" s="3517">
        <f t="shared" si="97"/>
        <v>1</v>
      </c>
      <c r="P599" s="667"/>
      <c r="Q599" s="3517">
        <f t="shared" si="98"/>
        <v>1</v>
      </c>
      <c r="R599" s="3518">
        <f t="shared" si="99"/>
        <v>0</v>
      </c>
      <c r="S599" s="955">
        <f t="shared" si="90"/>
        <v>0</v>
      </c>
    </row>
    <row r="600" spans="1:19">
      <c r="A600" s="3520"/>
      <c r="B600" s="54"/>
      <c r="C600" s="3517">
        <f t="shared" si="91"/>
        <v>1</v>
      </c>
      <c r="D600" s="2806"/>
      <c r="E600" s="3517">
        <f t="shared" si="92"/>
        <v>1</v>
      </c>
      <c r="F600" s="667"/>
      <c r="G600" s="3517">
        <f t="shared" si="93"/>
        <v>1</v>
      </c>
      <c r="H600" s="667"/>
      <c r="I600" s="3517">
        <f t="shared" si="94"/>
        <v>1</v>
      </c>
      <c r="J600" s="667"/>
      <c r="K600" s="3517">
        <f t="shared" si="95"/>
        <v>1</v>
      </c>
      <c r="L600" s="667"/>
      <c r="M600" s="3517">
        <f t="shared" si="96"/>
        <v>1</v>
      </c>
      <c r="N600" s="667"/>
      <c r="O600" s="3517">
        <f t="shared" si="97"/>
        <v>1</v>
      </c>
      <c r="P600" s="667"/>
      <c r="Q600" s="3517">
        <f t="shared" si="98"/>
        <v>1</v>
      </c>
      <c r="R600" s="3518">
        <f t="shared" si="99"/>
        <v>0</v>
      </c>
      <c r="S600" s="955">
        <f t="shared" ref="S600:S663" si="100">ROUND(R600*B600/10000,0)</f>
        <v>0</v>
      </c>
    </row>
    <row r="601" spans="1:19">
      <c r="A601" s="3520"/>
      <c r="B601" s="54"/>
      <c r="C601" s="3517">
        <f t="shared" si="91"/>
        <v>1</v>
      </c>
      <c r="D601" s="2806"/>
      <c r="E601" s="3517">
        <f t="shared" si="92"/>
        <v>1</v>
      </c>
      <c r="F601" s="667"/>
      <c r="G601" s="3517">
        <f t="shared" si="93"/>
        <v>1</v>
      </c>
      <c r="H601" s="667"/>
      <c r="I601" s="3517">
        <f t="shared" si="94"/>
        <v>1</v>
      </c>
      <c r="J601" s="667"/>
      <c r="K601" s="3517">
        <f t="shared" si="95"/>
        <v>1</v>
      </c>
      <c r="L601" s="667"/>
      <c r="M601" s="3517">
        <f t="shared" si="96"/>
        <v>1</v>
      </c>
      <c r="N601" s="667"/>
      <c r="O601" s="3517">
        <f t="shared" si="97"/>
        <v>1</v>
      </c>
      <c r="P601" s="667"/>
      <c r="Q601" s="3517">
        <f t="shared" si="98"/>
        <v>1</v>
      </c>
      <c r="R601" s="3518">
        <f t="shared" si="99"/>
        <v>0</v>
      </c>
      <c r="S601" s="955">
        <f t="shared" si="100"/>
        <v>0</v>
      </c>
    </row>
    <row r="602" spans="1:19">
      <c r="A602" s="3520"/>
      <c r="B602" s="54"/>
      <c r="C602" s="3517">
        <f t="shared" ref="C602:C665" si="101">IF(B602="",1,(LOOKUP(B602,$3:$3,$4:$4)-LOOKUP($B$24,$3:$3,$4:$4)+100)/100)</f>
        <v>1</v>
      </c>
      <c r="D602" s="2806"/>
      <c r="E602" s="3517">
        <f t="shared" ref="E602:E665" si="102">(SUMIF($5:$5,D602,$6:$6)-SUMIF($5:$5,$D$24,$6:$6)+100)/100</f>
        <v>1</v>
      </c>
      <c r="F602" s="667"/>
      <c r="G602" s="3517">
        <f t="shared" ref="G602:G665" si="103">(SUMIF($7:$7,F602,$8:$8)-SUMIF($7:$7,$F$24,$8:$8)+100)/100</f>
        <v>1</v>
      </c>
      <c r="H602" s="667"/>
      <c r="I602" s="3517">
        <f t="shared" ref="I602:I665" si="104">(SUMIF($9:$9,H602,$10:$10)-SUMIF($9:$9,$H$24,$10:$10)+100)/100</f>
        <v>1</v>
      </c>
      <c r="J602" s="667"/>
      <c r="K602" s="3517">
        <f t="shared" ref="K602:K665" si="105">(SUMIF($11:$11,J602,$12:$12)-SUMIF($11:$11,$J$24,$12:$12)+100)/100</f>
        <v>1</v>
      </c>
      <c r="L602" s="667"/>
      <c r="M602" s="3517">
        <f t="shared" ref="M602:M665" si="106">(SUMIF($13:$13,L602,$14:$14)-SUMIF($13:$13,$L$24,$14:$14)+100)/100</f>
        <v>1</v>
      </c>
      <c r="N602" s="667"/>
      <c r="O602" s="3517">
        <f t="shared" ref="O602:O665" si="107">(SUMIF($15:$15,N602,$16:$16)-SUMIF($15:$15,$N$24,$16:$16)+100)/100</f>
        <v>1</v>
      </c>
      <c r="P602" s="667"/>
      <c r="Q602" s="3517">
        <f t="shared" ref="Q602:Q665" si="108">(SUMIF($17:$17,P602,$18:$18)-SUMIF($17:$17,$P$24,$18:$18)+100)/100</f>
        <v>1</v>
      </c>
      <c r="R602" s="3518">
        <f t="shared" ref="R602:R665" si="109">IF(B602="",0,ROUND($R$24*C602*E602*G602*I602*K602*M602*O602*Q602,0))</f>
        <v>0</v>
      </c>
      <c r="S602" s="955">
        <f t="shared" si="100"/>
        <v>0</v>
      </c>
    </row>
    <row r="603" spans="1:19">
      <c r="A603" s="3520"/>
      <c r="B603" s="54"/>
      <c r="C603" s="3517">
        <f t="shared" si="101"/>
        <v>1</v>
      </c>
      <c r="D603" s="2806"/>
      <c r="E603" s="3517">
        <f t="shared" si="102"/>
        <v>1</v>
      </c>
      <c r="F603" s="667"/>
      <c r="G603" s="3517">
        <f t="shared" si="103"/>
        <v>1</v>
      </c>
      <c r="H603" s="667"/>
      <c r="I603" s="3517">
        <f t="shared" si="104"/>
        <v>1</v>
      </c>
      <c r="J603" s="667"/>
      <c r="K603" s="3517">
        <f t="shared" si="105"/>
        <v>1</v>
      </c>
      <c r="L603" s="667"/>
      <c r="M603" s="3517">
        <f t="shared" si="106"/>
        <v>1</v>
      </c>
      <c r="N603" s="667"/>
      <c r="O603" s="3517">
        <f t="shared" si="107"/>
        <v>1</v>
      </c>
      <c r="P603" s="667"/>
      <c r="Q603" s="3517">
        <f t="shared" si="108"/>
        <v>1</v>
      </c>
      <c r="R603" s="3518">
        <f t="shared" si="109"/>
        <v>0</v>
      </c>
      <c r="S603" s="955">
        <f t="shared" si="100"/>
        <v>0</v>
      </c>
    </row>
    <row r="604" spans="1:19">
      <c r="A604" s="3520"/>
      <c r="B604" s="54"/>
      <c r="C604" s="3517">
        <f t="shared" si="101"/>
        <v>1</v>
      </c>
      <c r="D604" s="2806"/>
      <c r="E604" s="3517">
        <f t="shared" si="102"/>
        <v>1</v>
      </c>
      <c r="F604" s="667"/>
      <c r="G604" s="3517">
        <f t="shared" si="103"/>
        <v>1</v>
      </c>
      <c r="H604" s="667"/>
      <c r="I604" s="3517">
        <f t="shared" si="104"/>
        <v>1</v>
      </c>
      <c r="J604" s="667"/>
      <c r="K604" s="3517">
        <f t="shared" si="105"/>
        <v>1</v>
      </c>
      <c r="L604" s="667"/>
      <c r="M604" s="3517">
        <f t="shared" si="106"/>
        <v>1</v>
      </c>
      <c r="N604" s="667"/>
      <c r="O604" s="3517">
        <f t="shared" si="107"/>
        <v>1</v>
      </c>
      <c r="P604" s="667"/>
      <c r="Q604" s="3517">
        <f t="shared" si="108"/>
        <v>1</v>
      </c>
      <c r="R604" s="3518">
        <f t="shared" si="109"/>
        <v>0</v>
      </c>
      <c r="S604" s="955">
        <f t="shared" si="100"/>
        <v>0</v>
      </c>
    </row>
    <row r="605" spans="1:19">
      <c r="A605" s="3520"/>
      <c r="B605" s="54"/>
      <c r="C605" s="3517">
        <f t="shared" si="101"/>
        <v>1</v>
      </c>
      <c r="D605" s="2806"/>
      <c r="E605" s="3517">
        <f t="shared" si="102"/>
        <v>1</v>
      </c>
      <c r="F605" s="667"/>
      <c r="G605" s="3517">
        <f t="shared" si="103"/>
        <v>1</v>
      </c>
      <c r="H605" s="667"/>
      <c r="I605" s="3517">
        <f t="shared" si="104"/>
        <v>1</v>
      </c>
      <c r="J605" s="667"/>
      <c r="K605" s="3517">
        <f t="shared" si="105"/>
        <v>1</v>
      </c>
      <c r="L605" s="667"/>
      <c r="M605" s="3517">
        <f t="shared" si="106"/>
        <v>1</v>
      </c>
      <c r="N605" s="667"/>
      <c r="O605" s="3517">
        <f t="shared" si="107"/>
        <v>1</v>
      </c>
      <c r="P605" s="667"/>
      <c r="Q605" s="3517">
        <f t="shared" si="108"/>
        <v>1</v>
      </c>
      <c r="R605" s="3518">
        <f t="shared" si="109"/>
        <v>0</v>
      </c>
      <c r="S605" s="955">
        <f t="shared" si="100"/>
        <v>0</v>
      </c>
    </row>
    <row r="606" spans="1:19">
      <c r="A606" s="3520"/>
      <c r="B606" s="54"/>
      <c r="C606" s="3517">
        <f t="shared" si="101"/>
        <v>1</v>
      </c>
      <c r="D606" s="2806"/>
      <c r="E606" s="3517">
        <f t="shared" si="102"/>
        <v>1</v>
      </c>
      <c r="F606" s="667"/>
      <c r="G606" s="3517">
        <f t="shared" si="103"/>
        <v>1</v>
      </c>
      <c r="H606" s="667"/>
      <c r="I606" s="3517">
        <f t="shared" si="104"/>
        <v>1</v>
      </c>
      <c r="J606" s="667"/>
      <c r="K606" s="3517">
        <f t="shared" si="105"/>
        <v>1</v>
      </c>
      <c r="L606" s="667"/>
      <c r="M606" s="3517">
        <f t="shared" si="106"/>
        <v>1</v>
      </c>
      <c r="N606" s="667"/>
      <c r="O606" s="3517">
        <f t="shared" si="107"/>
        <v>1</v>
      </c>
      <c r="P606" s="667"/>
      <c r="Q606" s="3517">
        <f t="shared" si="108"/>
        <v>1</v>
      </c>
      <c r="R606" s="3518">
        <f t="shared" si="109"/>
        <v>0</v>
      </c>
      <c r="S606" s="955">
        <f t="shared" si="100"/>
        <v>0</v>
      </c>
    </row>
    <row r="607" spans="1:19">
      <c r="A607" s="3520"/>
      <c r="B607" s="54"/>
      <c r="C607" s="3517">
        <f t="shared" si="101"/>
        <v>1</v>
      </c>
      <c r="D607" s="2806"/>
      <c r="E607" s="3517">
        <f t="shared" si="102"/>
        <v>1</v>
      </c>
      <c r="F607" s="667"/>
      <c r="G607" s="3517">
        <f t="shared" si="103"/>
        <v>1</v>
      </c>
      <c r="H607" s="667"/>
      <c r="I607" s="3517">
        <f t="shared" si="104"/>
        <v>1</v>
      </c>
      <c r="J607" s="667"/>
      <c r="K607" s="3517">
        <f t="shared" si="105"/>
        <v>1</v>
      </c>
      <c r="L607" s="667"/>
      <c r="M607" s="3517">
        <f t="shared" si="106"/>
        <v>1</v>
      </c>
      <c r="N607" s="667"/>
      <c r="O607" s="3517">
        <f t="shared" si="107"/>
        <v>1</v>
      </c>
      <c r="P607" s="667"/>
      <c r="Q607" s="3517">
        <f t="shared" si="108"/>
        <v>1</v>
      </c>
      <c r="R607" s="3518">
        <f t="shared" si="109"/>
        <v>0</v>
      </c>
      <c r="S607" s="955">
        <f t="shared" si="100"/>
        <v>0</v>
      </c>
    </row>
    <row r="608" spans="1:19">
      <c r="A608" s="3520"/>
      <c r="B608" s="54"/>
      <c r="C608" s="3517">
        <f t="shared" si="101"/>
        <v>1</v>
      </c>
      <c r="D608" s="2806"/>
      <c r="E608" s="3517">
        <f t="shared" si="102"/>
        <v>1</v>
      </c>
      <c r="F608" s="667"/>
      <c r="G608" s="3517">
        <f t="shared" si="103"/>
        <v>1</v>
      </c>
      <c r="H608" s="667"/>
      <c r="I608" s="3517">
        <f t="shared" si="104"/>
        <v>1</v>
      </c>
      <c r="J608" s="667"/>
      <c r="K608" s="3517">
        <f t="shared" si="105"/>
        <v>1</v>
      </c>
      <c r="L608" s="667"/>
      <c r="M608" s="3517">
        <f t="shared" si="106"/>
        <v>1</v>
      </c>
      <c r="N608" s="667"/>
      <c r="O608" s="3517">
        <f t="shared" si="107"/>
        <v>1</v>
      </c>
      <c r="P608" s="667"/>
      <c r="Q608" s="3517">
        <f t="shared" si="108"/>
        <v>1</v>
      </c>
      <c r="R608" s="3518">
        <f t="shared" si="109"/>
        <v>0</v>
      </c>
      <c r="S608" s="955">
        <f t="shared" si="100"/>
        <v>0</v>
      </c>
    </row>
    <row r="609" spans="1:19">
      <c r="A609" s="3520"/>
      <c r="B609" s="54"/>
      <c r="C609" s="3517">
        <f t="shared" si="101"/>
        <v>1</v>
      </c>
      <c r="D609" s="2806"/>
      <c r="E609" s="3517">
        <f t="shared" si="102"/>
        <v>1</v>
      </c>
      <c r="F609" s="667"/>
      <c r="G609" s="3517">
        <f t="shared" si="103"/>
        <v>1</v>
      </c>
      <c r="H609" s="667"/>
      <c r="I609" s="3517">
        <f t="shared" si="104"/>
        <v>1</v>
      </c>
      <c r="J609" s="667"/>
      <c r="K609" s="3517">
        <f t="shared" si="105"/>
        <v>1</v>
      </c>
      <c r="L609" s="667"/>
      <c r="M609" s="3517">
        <f t="shared" si="106"/>
        <v>1</v>
      </c>
      <c r="N609" s="667"/>
      <c r="O609" s="3517">
        <f t="shared" si="107"/>
        <v>1</v>
      </c>
      <c r="P609" s="667"/>
      <c r="Q609" s="3517">
        <f t="shared" si="108"/>
        <v>1</v>
      </c>
      <c r="R609" s="3518">
        <f t="shared" si="109"/>
        <v>0</v>
      </c>
      <c r="S609" s="955">
        <f t="shared" si="100"/>
        <v>0</v>
      </c>
    </row>
    <row r="610" spans="1:19">
      <c r="A610" s="3520"/>
      <c r="B610" s="54"/>
      <c r="C610" s="3517">
        <f t="shared" si="101"/>
        <v>1</v>
      </c>
      <c r="D610" s="2806"/>
      <c r="E610" s="3517">
        <f t="shared" si="102"/>
        <v>1</v>
      </c>
      <c r="F610" s="667"/>
      <c r="G610" s="3517">
        <f t="shared" si="103"/>
        <v>1</v>
      </c>
      <c r="H610" s="667"/>
      <c r="I610" s="3517">
        <f t="shared" si="104"/>
        <v>1</v>
      </c>
      <c r="J610" s="667"/>
      <c r="K610" s="3517">
        <f t="shared" si="105"/>
        <v>1</v>
      </c>
      <c r="L610" s="667"/>
      <c r="M610" s="3517">
        <f t="shared" si="106"/>
        <v>1</v>
      </c>
      <c r="N610" s="667"/>
      <c r="O610" s="3517">
        <f t="shared" si="107"/>
        <v>1</v>
      </c>
      <c r="P610" s="667"/>
      <c r="Q610" s="3517">
        <f t="shared" si="108"/>
        <v>1</v>
      </c>
      <c r="R610" s="3518">
        <f t="shared" si="109"/>
        <v>0</v>
      </c>
      <c r="S610" s="955">
        <f t="shared" si="100"/>
        <v>0</v>
      </c>
    </row>
    <row r="611" spans="1:19">
      <c r="A611" s="3520"/>
      <c r="B611" s="54"/>
      <c r="C611" s="3517">
        <f t="shared" si="101"/>
        <v>1</v>
      </c>
      <c r="D611" s="2806"/>
      <c r="E611" s="3517">
        <f t="shared" si="102"/>
        <v>1</v>
      </c>
      <c r="F611" s="667"/>
      <c r="G611" s="3517">
        <f t="shared" si="103"/>
        <v>1</v>
      </c>
      <c r="H611" s="667"/>
      <c r="I611" s="3517">
        <f t="shared" si="104"/>
        <v>1</v>
      </c>
      <c r="J611" s="667"/>
      <c r="K611" s="3517">
        <f t="shared" si="105"/>
        <v>1</v>
      </c>
      <c r="L611" s="667"/>
      <c r="M611" s="3517">
        <f t="shared" si="106"/>
        <v>1</v>
      </c>
      <c r="N611" s="667"/>
      <c r="O611" s="3517">
        <f t="shared" si="107"/>
        <v>1</v>
      </c>
      <c r="P611" s="667"/>
      <c r="Q611" s="3517">
        <f t="shared" si="108"/>
        <v>1</v>
      </c>
      <c r="R611" s="3518">
        <f t="shared" si="109"/>
        <v>0</v>
      </c>
      <c r="S611" s="955">
        <f t="shared" si="100"/>
        <v>0</v>
      </c>
    </row>
    <row r="612" spans="1:19">
      <c r="A612" s="3520"/>
      <c r="B612" s="54"/>
      <c r="C612" s="3517">
        <f t="shared" si="101"/>
        <v>1</v>
      </c>
      <c r="D612" s="2806"/>
      <c r="E612" s="3517">
        <f t="shared" si="102"/>
        <v>1</v>
      </c>
      <c r="F612" s="667"/>
      <c r="G612" s="3517">
        <f t="shared" si="103"/>
        <v>1</v>
      </c>
      <c r="H612" s="667"/>
      <c r="I612" s="3517">
        <f t="shared" si="104"/>
        <v>1</v>
      </c>
      <c r="J612" s="667"/>
      <c r="K612" s="3517">
        <f t="shared" si="105"/>
        <v>1</v>
      </c>
      <c r="L612" s="667"/>
      <c r="M612" s="3517">
        <f t="shared" si="106"/>
        <v>1</v>
      </c>
      <c r="N612" s="667"/>
      <c r="O612" s="3517">
        <f t="shared" si="107"/>
        <v>1</v>
      </c>
      <c r="P612" s="667"/>
      <c r="Q612" s="3517">
        <f t="shared" si="108"/>
        <v>1</v>
      </c>
      <c r="R612" s="3518">
        <f t="shared" si="109"/>
        <v>0</v>
      </c>
      <c r="S612" s="955">
        <f t="shared" si="100"/>
        <v>0</v>
      </c>
    </row>
    <row r="613" spans="1:19">
      <c r="A613" s="3520"/>
      <c r="B613" s="54"/>
      <c r="C613" s="3517">
        <f t="shared" si="101"/>
        <v>1</v>
      </c>
      <c r="D613" s="2806"/>
      <c r="E613" s="3517">
        <f t="shared" si="102"/>
        <v>1</v>
      </c>
      <c r="F613" s="667"/>
      <c r="G613" s="3517">
        <f t="shared" si="103"/>
        <v>1</v>
      </c>
      <c r="H613" s="667"/>
      <c r="I613" s="3517">
        <f t="shared" si="104"/>
        <v>1</v>
      </c>
      <c r="J613" s="667"/>
      <c r="K613" s="3517">
        <f t="shared" si="105"/>
        <v>1</v>
      </c>
      <c r="L613" s="667"/>
      <c r="M613" s="3517">
        <f t="shared" si="106"/>
        <v>1</v>
      </c>
      <c r="N613" s="667"/>
      <c r="O613" s="3517">
        <f t="shared" si="107"/>
        <v>1</v>
      </c>
      <c r="P613" s="667"/>
      <c r="Q613" s="3517">
        <f t="shared" si="108"/>
        <v>1</v>
      </c>
      <c r="R613" s="3518">
        <f t="shared" si="109"/>
        <v>0</v>
      </c>
      <c r="S613" s="955">
        <f t="shared" si="100"/>
        <v>0</v>
      </c>
    </row>
    <row r="614" spans="1:19">
      <c r="A614" s="3520"/>
      <c r="B614" s="54"/>
      <c r="C614" s="3517">
        <f t="shared" si="101"/>
        <v>1</v>
      </c>
      <c r="D614" s="2806"/>
      <c r="E614" s="3517">
        <f t="shared" si="102"/>
        <v>1</v>
      </c>
      <c r="F614" s="667"/>
      <c r="G614" s="3517">
        <f t="shared" si="103"/>
        <v>1</v>
      </c>
      <c r="H614" s="667"/>
      <c r="I614" s="3517">
        <f t="shared" si="104"/>
        <v>1</v>
      </c>
      <c r="J614" s="667"/>
      <c r="K614" s="3517">
        <f t="shared" si="105"/>
        <v>1</v>
      </c>
      <c r="L614" s="667"/>
      <c r="M614" s="3517">
        <f t="shared" si="106"/>
        <v>1</v>
      </c>
      <c r="N614" s="667"/>
      <c r="O614" s="3517">
        <f t="shared" si="107"/>
        <v>1</v>
      </c>
      <c r="P614" s="667"/>
      <c r="Q614" s="3517">
        <f t="shared" si="108"/>
        <v>1</v>
      </c>
      <c r="R614" s="3518">
        <f t="shared" si="109"/>
        <v>0</v>
      </c>
      <c r="S614" s="955">
        <f t="shared" si="100"/>
        <v>0</v>
      </c>
    </row>
    <row r="615" spans="1:19">
      <c r="A615" s="3520"/>
      <c r="B615" s="54"/>
      <c r="C615" s="3517">
        <f t="shared" si="101"/>
        <v>1</v>
      </c>
      <c r="D615" s="2806"/>
      <c r="E615" s="3517">
        <f t="shared" si="102"/>
        <v>1</v>
      </c>
      <c r="F615" s="667"/>
      <c r="G615" s="3517">
        <f t="shared" si="103"/>
        <v>1</v>
      </c>
      <c r="H615" s="667"/>
      <c r="I615" s="3517">
        <f t="shared" si="104"/>
        <v>1</v>
      </c>
      <c r="J615" s="667"/>
      <c r="K615" s="3517">
        <f t="shared" si="105"/>
        <v>1</v>
      </c>
      <c r="L615" s="667"/>
      <c r="M615" s="3517">
        <f t="shared" si="106"/>
        <v>1</v>
      </c>
      <c r="N615" s="667"/>
      <c r="O615" s="3517">
        <f t="shared" si="107"/>
        <v>1</v>
      </c>
      <c r="P615" s="667"/>
      <c r="Q615" s="3517">
        <f t="shared" si="108"/>
        <v>1</v>
      </c>
      <c r="R615" s="3518">
        <f t="shared" si="109"/>
        <v>0</v>
      </c>
      <c r="S615" s="955">
        <f t="shared" si="100"/>
        <v>0</v>
      </c>
    </row>
    <row r="616" spans="1:19">
      <c r="A616" s="3520"/>
      <c r="B616" s="54"/>
      <c r="C616" s="3517">
        <f t="shared" si="101"/>
        <v>1</v>
      </c>
      <c r="D616" s="2806"/>
      <c r="E616" s="3517">
        <f t="shared" si="102"/>
        <v>1</v>
      </c>
      <c r="F616" s="667"/>
      <c r="G616" s="3517">
        <f t="shared" si="103"/>
        <v>1</v>
      </c>
      <c r="H616" s="667"/>
      <c r="I616" s="3517">
        <f t="shared" si="104"/>
        <v>1</v>
      </c>
      <c r="J616" s="667"/>
      <c r="K616" s="3517">
        <f t="shared" si="105"/>
        <v>1</v>
      </c>
      <c r="L616" s="667"/>
      <c r="M616" s="3517">
        <f t="shared" si="106"/>
        <v>1</v>
      </c>
      <c r="N616" s="667"/>
      <c r="O616" s="3517">
        <f t="shared" si="107"/>
        <v>1</v>
      </c>
      <c r="P616" s="667"/>
      <c r="Q616" s="3517">
        <f t="shared" si="108"/>
        <v>1</v>
      </c>
      <c r="R616" s="3518">
        <f t="shared" si="109"/>
        <v>0</v>
      </c>
      <c r="S616" s="955">
        <f t="shared" si="100"/>
        <v>0</v>
      </c>
    </row>
    <row r="617" spans="1:19">
      <c r="A617" s="3520"/>
      <c r="B617" s="54"/>
      <c r="C617" s="3517">
        <f t="shared" si="101"/>
        <v>1</v>
      </c>
      <c r="D617" s="2806"/>
      <c r="E617" s="3517">
        <f t="shared" si="102"/>
        <v>1</v>
      </c>
      <c r="F617" s="667"/>
      <c r="G617" s="3517">
        <f t="shared" si="103"/>
        <v>1</v>
      </c>
      <c r="H617" s="667"/>
      <c r="I617" s="3517">
        <f t="shared" si="104"/>
        <v>1</v>
      </c>
      <c r="J617" s="667"/>
      <c r="K617" s="3517">
        <f t="shared" si="105"/>
        <v>1</v>
      </c>
      <c r="L617" s="667"/>
      <c r="M617" s="3517">
        <f t="shared" si="106"/>
        <v>1</v>
      </c>
      <c r="N617" s="667"/>
      <c r="O617" s="3517">
        <f t="shared" si="107"/>
        <v>1</v>
      </c>
      <c r="P617" s="667"/>
      <c r="Q617" s="3517">
        <f t="shared" si="108"/>
        <v>1</v>
      </c>
      <c r="R617" s="3518">
        <f t="shared" si="109"/>
        <v>0</v>
      </c>
      <c r="S617" s="955">
        <f t="shared" si="100"/>
        <v>0</v>
      </c>
    </row>
    <row r="618" spans="1:19">
      <c r="A618" s="3520"/>
      <c r="B618" s="54"/>
      <c r="C618" s="3517">
        <f t="shared" si="101"/>
        <v>1</v>
      </c>
      <c r="D618" s="2806"/>
      <c r="E618" s="3517">
        <f t="shared" si="102"/>
        <v>1</v>
      </c>
      <c r="F618" s="667"/>
      <c r="G618" s="3517">
        <f t="shared" si="103"/>
        <v>1</v>
      </c>
      <c r="H618" s="667"/>
      <c r="I618" s="3517">
        <f t="shared" si="104"/>
        <v>1</v>
      </c>
      <c r="J618" s="667"/>
      <c r="K618" s="3517">
        <f t="shared" si="105"/>
        <v>1</v>
      </c>
      <c r="L618" s="667"/>
      <c r="M618" s="3517">
        <f t="shared" si="106"/>
        <v>1</v>
      </c>
      <c r="N618" s="667"/>
      <c r="O618" s="3517">
        <f t="shared" si="107"/>
        <v>1</v>
      </c>
      <c r="P618" s="667"/>
      <c r="Q618" s="3517">
        <f t="shared" si="108"/>
        <v>1</v>
      </c>
      <c r="R618" s="3518">
        <f t="shared" si="109"/>
        <v>0</v>
      </c>
      <c r="S618" s="955">
        <f t="shared" si="100"/>
        <v>0</v>
      </c>
    </row>
    <row r="619" spans="1:19">
      <c r="A619" s="3520"/>
      <c r="B619" s="54"/>
      <c r="C619" s="3517">
        <f t="shared" si="101"/>
        <v>1</v>
      </c>
      <c r="D619" s="2806"/>
      <c r="E619" s="3517">
        <f t="shared" si="102"/>
        <v>1</v>
      </c>
      <c r="F619" s="667"/>
      <c r="G619" s="3517">
        <f t="shared" si="103"/>
        <v>1</v>
      </c>
      <c r="H619" s="667"/>
      <c r="I619" s="3517">
        <f t="shared" si="104"/>
        <v>1</v>
      </c>
      <c r="J619" s="667"/>
      <c r="K619" s="3517">
        <f t="shared" si="105"/>
        <v>1</v>
      </c>
      <c r="L619" s="667"/>
      <c r="M619" s="3517">
        <f t="shared" si="106"/>
        <v>1</v>
      </c>
      <c r="N619" s="667"/>
      <c r="O619" s="3517">
        <f t="shared" si="107"/>
        <v>1</v>
      </c>
      <c r="P619" s="667"/>
      <c r="Q619" s="3517">
        <f t="shared" si="108"/>
        <v>1</v>
      </c>
      <c r="R619" s="3518">
        <f t="shared" si="109"/>
        <v>0</v>
      </c>
      <c r="S619" s="955">
        <f t="shared" si="100"/>
        <v>0</v>
      </c>
    </row>
    <row r="620" spans="1:19">
      <c r="A620" s="3520"/>
      <c r="B620" s="54"/>
      <c r="C620" s="3517">
        <f t="shared" si="101"/>
        <v>1</v>
      </c>
      <c r="D620" s="2806"/>
      <c r="E620" s="3517">
        <f t="shared" si="102"/>
        <v>1</v>
      </c>
      <c r="F620" s="667"/>
      <c r="G620" s="3517">
        <f t="shared" si="103"/>
        <v>1</v>
      </c>
      <c r="H620" s="667"/>
      <c r="I620" s="3517">
        <f t="shared" si="104"/>
        <v>1</v>
      </c>
      <c r="J620" s="667"/>
      <c r="K620" s="3517">
        <f t="shared" si="105"/>
        <v>1</v>
      </c>
      <c r="L620" s="667"/>
      <c r="M620" s="3517">
        <f t="shared" si="106"/>
        <v>1</v>
      </c>
      <c r="N620" s="667"/>
      <c r="O620" s="3517">
        <f t="shared" si="107"/>
        <v>1</v>
      </c>
      <c r="P620" s="667"/>
      <c r="Q620" s="3517">
        <f t="shared" si="108"/>
        <v>1</v>
      </c>
      <c r="R620" s="3518">
        <f t="shared" si="109"/>
        <v>0</v>
      </c>
      <c r="S620" s="955">
        <f t="shared" si="100"/>
        <v>0</v>
      </c>
    </row>
    <row r="621" spans="1:19">
      <c r="A621" s="3520"/>
      <c r="B621" s="54"/>
      <c r="C621" s="3517">
        <f t="shared" si="101"/>
        <v>1</v>
      </c>
      <c r="D621" s="2806"/>
      <c r="E621" s="3517">
        <f t="shared" si="102"/>
        <v>1</v>
      </c>
      <c r="F621" s="667"/>
      <c r="G621" s="3517">
        <f t="shared" si="103"/>
        <v>1</v>
      </c>
      <c r="H621" s="667"/>
      <c r="I621" s="3517">
        <f t="shared" si="104"/>
        <v>1</v>
      </c>
      <c r="J621" s="667"/>
      <c r="K621" s="3517">
        <f t="shared" si="105"/>
        <v>1</v>
      </c>
      <c r="L621" s="667"/>
      <c r="M621" s="3517">
        <f t="shared" si="106"/>
        <v>1</v>
      </c>
      <c r="N621" s="667"/>
      <c r="O621" s="3517">
        <f t="shared" si="107"/>
        <v>1</v>
      </c>
      <c r="P621" s="667"/>
      <c r="Q621" s="3517">
        <f t="shared" si="108"/>
        <v>1</v>
      </c>
      <c r="R621" s="3518">
        <f t="shared" si="109"/>
        <v>0</v>
      </c>
      <c r="S621" s="955">
        <f t="shared" si="100"/>
        <v>0</v>
      </c>
    </row>
    <row r="622" spans="1:19">
      <c r="A622" s="3520"/>
      <c r="B622" s="54"/>
      <c r="C622" s="3517">
        <f t="shared" si="101"/>
        <v>1</v>
      </c>
      <c r="D622" s="2806"/>
      <c r="E622" s="3517">
        <f t="shared" si="102"/>
        <v>1</v>
      </c>
      <c r="F622" s="667"/>
      <c r="G622" s="3517">
        <f t="shared" si="103"/>
        <v>1</v>
      </c>
      <c r="H622" s="667"/>
      <c r="I622" s="3517">
        <f t="shared" si="104"/>
        <v>1</v>
      </c>
      <c r="J622" s="667"/>
      <c r="K622" s="3517">
        <f t="shared" si="105"/>
        <v>1</v>
      </c>
      <c r="L622" s="667"/>
      <c r="M622" s="3517">
        <f t="shared" si="106"/>
        <v>1</v>
      </c>
      <c r="N622" s="667"/>
      <c r="O622" s="3517">
        <f t="shared" si="107"/>
        <v>1</v>
      </c>
      <c r="P622" s="667"/>
      <c r="Q622" s="3517">
        <f t="shared" si="108"/>
        <v>1</v>
      </c>
      <c r="R622" s="3518">
        <f t="shared" si="109"/>
        <v>0</v>
      </c>
      <c r="S622" s="955">
        <f t="shared" si="100"/>
        <v>0</v>
      </c>
    </row>
    <row r="623" spans="1:19">
      <c r="A623" s="3520"/>
      <c r="B623" s="54"/>
      <c r="C623" s="3517">
        <f t="shared" si="101"/>
        <v>1</v>
      </c>
      <c r="D623" s="2806"/>
      <c r="E623" s="3517">
        <f t="shared" si="102"/>
        <v>1</v>
      </c>
      <c r="F623" s="667"/>
      <c r="G623" s="3517">
        <f t="shared" si="103"/>
        <v>1</v>
      </c>
      <c r="H623" s="667"/>
      <c r="I623" s="3517">
        <f t="shared" si="104"/>
        <v>1</v>
      </c>
      <c r="J623" s="667"/>
      <c r="K623" s="3517">
        <f t="shared" si="105"/>
        <v>1</v>
      </c>
      <c r="L623" s="667"/>
      <c r="M623" s="3517">
        <f t="shared" si="106"/>
        <v>1</v>
      </c>
      <c r="N623" s="667"/>
      <c r="O623" s="3517">
        <f t="shared" si="107"/>
        <v>1</v>
      </c>
      <c r="P623" s="667"/>
      <c r="Q623" s="3517">
        <f t="shared" si="108"/>
        <v>1</v>
      </c>
      <c r="R623" s="3518">
        <f t="shared" si="109"/>
        <v>0</v>
      </c>
      <c r="S623" s="955">
        <f t="shared" si="100"/>
        <v>0</v>
      </c>
    </row>
    <row r="624" spans="1:19">
      <c r="A624" s="3520"/>
      <c r="B624" s="54"/>
      <c r="C624" s="3517">
        <f t="shared" si="101"/>
        <v>1</v>
      </c>
      <c r="D624" s="2806"/>
      <c r="E624" s="3517">
        <f t="shared" si="102"/>
        <v>1</v>
      </c>
      <c r="F624" s="667"/>
      <c r="G624" s="3517">
        <f t="shared" si="103"/>
        <v>1</v>
      </c>
      <c r="H624" s="667"/>
      <c r="I624" s="3517">
        <f t="shared" si="104"/>
        <v>1</v>
      </c>
      <c r="J624" s="667"/>
      <c r="K624" s="3517">
        <f t="shared" si="105"/>
        <v>1</v>
      </c>
      <c r="L624" s="667"/>
      <c r="M624" s="3517">
        <f t="shared" si="106"/>
        <v>1</v>
      </c>
      <c r="N624" s="667"/>
      <c r="O624" s="3517">
        <f t="shared" si="107"/>
        <v>1</v>
      </c>
      <c r="P624" s="667"/>
      <c r="Q624" s="3517">
        <f t="shared" si="108"/>
        <v>1</v>
      </c>
      <c r="R624" s="3518">
        <f t="shared" si="109"/>
        <v>0</v>
      </c>
      <c r="S624" s="955">
        <f t="shared" si="100"/>
        <v>0</v>
      </c>
    </row>
    <row r="625" spans="1:19">
      <c r="A625" s="3520"/>
      <c r="B625" s="54"/>
      <c r="C625" s="3517">
        <f t="shared" si="101"/>
        <v>1</v>
      </c>
      <c r="D625" s="2806"/>
      <c r="E625" s="3517">
        <f t="shared" si="102"/>
        <v>1</v>
      </c>
      <c r="F625" s="667"/>
      <c r="G625" s="3517">
        <f t="shared" si="103"/>
        <v>1</v>
      </c>
      <c r="H625" s="667"/>
      <c r="I625" s="3517">
        <f t="shared" si="104"/>
        <v>1</v>
      </c>
      <c r="J625" s="667"/>
      <c r="K625" s="3517">
        <f t="shared" si="105"/>
        <v>1</v>
      </c>
      <c r="L625" s="667"/>
      <c r="M625" s="3517">
        <f t="shared" si="106"/>
        <v>1</v>
      </c>
      <c r="N625" s="667"/>
      <c r="O625" s="3517">
        <f t="shared" si="107"/>
        <v>1</v>
      </c>
      <c r="P625" s="667"/>
      <c r="Q625" s="3517">
        <f t="shared" si="108"/>
        <v>1</v>
      </c>
      <c r="R625" s="3518">
        <f t="shared" si="109"/>
        <v>0</v>
      </c>
      <c r="S625" s="955">
        <f t="shared" si="100"/>
        <v>0</v>
      </c>
    </row>
    <row r="626" spans="1:19">
      <c r="A626" s="3520"/>
      <c r="B626" s="54"/>
      <c r="C626" s="3517">
        <f t="shared" si="101"/>
        <v>1</v>
      </c>
      <c r="D626" s="2806"/>
      <c r="E626" s="3517">
        <f t="shared" si="102"/>
        <v>1</v>
      </c>
      <c r="F626" s="667"/>
      <c r="G626" s="3517">
        <f t="shared" si="103"/>
        <v>1</v>
      </c>
      <c r="H626" s="667"/>
      <c r="I626" s="3517">
        <f t="shared" si="104"/>
        <v>1</v>
      </c>
      <c r="J626" s="667"/>
      <c r="K626" s="3517">
        <f t="shared" si="105"/>
        <v>1</v>
      </c>
      <c r="L626" s="667"/>
      <c r="M626" s="3517">
        <f t="shared" si="106"/>
        <v>1</v>
      </c>
      <c r="N626" s="667"/>
      <c r="O626" s="3517">
        <f t="shared" si="107"/>
        <v>1</v>
      </c>
      <c r="P626" s="667"/>
      <c r="Q626" s="3517">
        <f t="shared" si="108"/>
        <v>1</v>
      </c>
      <c r="R626" s="3518">
        <f t="shared" si="109"/>
        <v>0</v>
      </c>
      <c r="S626" s="955">
        <f t="shared" si="100"/>
        <v>0</v>
      </c>
    </row>
    <row r="627" spans="1:19">
      <c r="A627" s="3520"/>
      <c r="B627" s="54"/>
      <c r="C627" s="3517">
        <f t="shared" si="101"/>
        <v>1</v>
      </c>
      <c r="D627" s="2806"/>
      <c r="E627" s="3517">
        <f t="shared" si="102"/>
        <v>1</v>
      </c>
      <c r="F627" s="667"/>
      <c r="G627" s="3517">
        <f t="shared" si="103"/>
        <v>1</v>
      </c>
      <c r="H627" s="667"/>
      <c r="I627" s="3517">
        <f t="shared" si="104"/>
        <v>1</v>
      </c>
      <c r="J627" s="667"/>
      <c r="K627" s="3517">
        <f t="shared" si="105"/>
        <v>1</v>
      </c>
      <c r="L627" s="667"/>
      <c r="M627" s="3517">
        <f t="shared" si="106"/>
        <v>1</v>
      </c>
      <c r="N627" s="667"/>
      <c r="O627" s="3517">
        <f t="shared" si="107"/>
        <v>1</v>
      </c>
      <c r="P627" s="667"/>
      <c r="Q627" s="3517">
        <f t="shared" si="108"/>
        <v>1</v>
      </c>
      <c r="R627" s="3518">
        <f t="shared" si="109"/>
        <v>0</v>
      </c>
      <c r="S627" s="955">
        <f t="shared" si="100"/>
        <v>0</v>
      </c>
    </row>
    <row r="628" spans="1:19">
      <c r="A628" s="3520"/>
      <c r="B628" s="54"/>
      <c r="C628" s="3517">
        <f t="shared" si="101"/>
        <v>1</v>
      </c>
      <c r="D628" s="2806"/>
      <c r="E628" s="3517">
        <f t="shared" si="102"/>
        <v>1</v>
      </c>
      <c r="F628" s="667"/>
      <c r="G628" s="3517">
        <f t="shared" si="103"/>
        <v>1</v>
      </c>
      <c r="H628" s="667"/>
      <c r="I628" s="3517">
        <f t="shared" si="104"/>
        <v>1</v>
      </c>
      <c r="J628" s="667"/>
      <c r="K628" s="3517">
        <f t="shared" si="105"/>
        <v>1</v>
      </c>
      <c r="L628" s="667"/>
      <c r="M628" s="3517">
        <f t="shared" si="106"/>
        <v>1</v>
      </c>
      <c r="N628" s="667"/>
      <c r="O628" s="3517">
        <f t="shared" si="107"/>
        <v>1</v>
      </c>
      <c r="P628" s="667"/>
      <c r="Q628" s="3517">
        <f t="shared" si="108"/>
        <v>1</v>
      </c>
      <c r="R628" s="3518">
        <f t="shared" si="109"/>
        <v>0</v>
      </c>
      <c r="S628" s="955">
        <f t="shared" si="100"/>
        <v>0</v>
      </c>
    </row>
    <row r="629" spans="1:19">
      <c r="A629" s="3520"/>
      <c r="B629" s="54"/>
      <c r="C629" s="3517">
        <f t="shared" si="101"/>
        <v>1</v>
      </c>
      <c r="D629" s="2806"/>
      <c r="E629" s="3517">
        <f t="shared" si="102"/>
        <v>1</v>
      </c>
      <c r="F629" s="667"/>
      <c r="G629" s="3517">
        <f t="shared" si="103"/>
        <v>1</v>
      </c>
      <c r="H629" s="667"/>
      <c r="I629" s="3517">
        <f t="shared" si="104"/>
        <v>1</v>
      </c>
      <c r="J629" s="667"/>
      <c r="K629" s="3517">
        <f t="shared" si="105"/>
        <v>1</v>
      </c>
      <c r="L629" s="667"/>
      <c r="M629" s="3517">
        <f t="shared" si="106"/>
        <v>1</v>
      </c>
      <c r="N629" s="667"/>
      <c r="O629" s="3517">
        <f t="shared" si="107"/>
        <v>1</v>
      </c>
      <c r="P629" s="667"/>
      <c r="Q629" s="3517">
        <f t="shared" si="108"/>
        <v>1</v>
      </c>
      <c r="R629" s="3518">
        <f t="shared" si="109"/>
        <v>0</v>
      </c>
      <c r="S629" s="955">
        <f t="shared" si="100"/>
        <v>0</v>
      </c>
    </row>
    <row r="630" spans="1:19">
      <c r="A630" s="3520"/>
      <c r="B630" s="54"/>
      <c r="C630" s="3517">
        <f t="shared" si="101"/>
        <v>1</v>
      </c>
      <c r="D630" s="2806"/>
      <c r="E630" s="3517">
        <f t="shared" si="102"/>
        <v>1</v>
      </c>
      <c r="F630" s="667"/>
      <c r="G630" s="3517">
        <f t="shared" si="103"/>
        <v>1</v>
      </c>
      <c r="H630" s="667"/>
      <c r="I630" s="3517">
        <f t="shared" si="104"/>
        <v>1</v>
      </c>
      <c r="J630" s="667"/>
      <c r="K630" s="3517">
        <f t="shared" si="105"/>
        <v>1</v>
      </c>
      <c r="L630" s="667"/>
      <c r="M630" s="3517">
        <f t="shared" si="106"/>
        <v>1</v>
      </c>
      <c r="N630" s="667"/>
      <c r="O630" s="3517">
        <f t="shared" si="107"/>
        <v>1</v>
      </c>
      <c r="P630" s="667"/>
      <c r="Q630" s="3517">
        <f t="shared" si="108"/>
        <v>1</v>
      </c>
      <c r="R630" s="3518">
        <f t="shared" si="109"/>
        <v>0</v>
      </c>
      <c r="S630" s="955">
        <f t="shared" si="100"/>
        <v>0</v>
      </c>
    </row>
    <row r="631" spans="1:19">
      <c r="A631" s="3520"/>
      <c r="B631" s="54"/>
      <c r="C631" s="3517">
        <f t="shared" si="101"/>
        <v>1</v>
      </c>
      <c r="D631" s="2806"/>
      <c r="E631" s="3517">
        <f t="shared" si="102"/>
        <v>1</v>
      </c>
      <c r="F631" s="667"/>
      <c r="G631" s="3517">
        <f t="shared" si="103"/>
        <v>1</v>
      </c>
      <c r="H631" s="667"/>
      <c r="I631" s="3517">
        <f t="shared" si="104"/>
        <v>1</v>
      </c>
      <c r="J631" s="667"/>
      <c r="K631" s="3517">
        <f t="shared" si="105"/>
        <v>1</v>
      </c>
      <c r="L631" s="667"/>
      <c r="M631" s="3517">
        <f t="shared" si="106"/>
        <v>1</v>
      </c>
      <c r="N631" s="667"/>
      <c r="O631" s="3517">
        <f t="shared" si="107"/>
        <v>1</v>
      </c>
      <c r="P631" s="667"/>
      <c r="Q631" s="3517">
        <f t="shared" si="108"/>
        <v>1</v>
      </c>
      <c r="R631" s="3518">
        <f t="shared" si="109"/>
        <v>0</v>
      </c>
      <c r="S631" s="955">
        <f t="shared" si="100"/>
        <v>0</v>
      </c>
    </row>
    <row r="632" spans="1:19">
      <c r="A632" s="3520"/>
      <c r="B632" s="54"/>
      <c r="C632" s="3517">
        <f t="shared" si="101"/>
        <v>1</v>
      </c>
      <c r="D632" s="2806"/>
      <c r="E632" s="3517">
        <f t="shared" si="102"/>
        <v>1</v>
      </c>
      <c r="F632" s="667"/>
      <c r="G632" s="3517">
        <f t="shared" si="103"/>
        <v>1</v>
      </c>
      <c r="H632" s="667"/>
      <c r="I632" s="3517">
        <f t="shared" si="104"/>
        <v>1</v>
      </c>
      <c r="J632" s="667"/>
      <c r="K632" s="3517">
        <f t="shared" si="105"/>
        <v>1</v>
      </c>
      <c r="L632" s="667"/>
      <c r="M632" s="3517">
        <f t="shared" si="106"/>
        <v>1</v>
      </c>
      <c r="N632" s="667"/>
      <c r="O632" s="3517">
        <f t="shared" si="107"/>
        <v>1</v>
      </c>
      <c r="P632" s="667"/>
      <c r="Q632" s="3517">
        <f t="shared" si="108"/>
        <v>1</v>
      </c>
      <c r="R632" s="3518">
        <f t="shared" si="109"/>
        <v>0</v>
      </c>
      <c r="S632" s="955">
        <f t="shared" si="100"/>
        <v>0</v>
      </c>
    </row>
    <row r="633" spans="1:19">
      <c r="A633" s="3520"/>
      <c r="B633" s="54"/>
      <c r="C633" s="3517">
        <f t="shared" si="101"/>
        <v>1</v>
      </c>
      <c r="D633" s="2806"/>
      <c r="E633" s="3517">
        <f t="shared" si="102"/>
        <v>1</v>
      </c>
      <c r="F633" s="667"/>
      <c r="G633" s="3517">
        <f t="shared" si="103"/>
        <v>1</v>
      </c>
      <c r="H633" s="667"/>
      <c r="I633" s="3517">
        <f t="shared" si="104"/>
        <v>1</v>
      </c>
      <c r="J633" s="667"/>
      <c r="K633" s="3517">
        <f t="shared" si="105"/>
        <v>1</v>
      </c>
      <c r="L633" s="667"/>
      <c r="M633" s="3517">
        <f t="shared" si="106"/>
        <v>1</v>
      </c>
      <c r="N633" s="667"/>
      <c r="O633" s="3517">
        <f t="shared" si="107"/>
        <v>1</v>
      </c>
      <c r="P633" s="667"/>
      <c r="Q633" s="3517">
        <f t="shared" si="108"/>
        <v>1</v>
      </c>
      <c r="R633" s="3518">
        <f t="shared" si="109"/>
        <v>0</v>
      </c>
      <c r="S633" s="955">
        <f t="shared" si="100"/>
        <v>0</v>
      </c>
    </row>
    <row r="634" spans="1:19">
      <c r="A634" s="3520"/>
      <c r="B634" s="54"/>
      <c r="C634" s="3517">
        <f t="shared" si="101"/>
        <v>1</v>
      </c>
      <c r="D634" s="2806"/>
      <c r="E634" s="3517">
        <f t="shared" si="102"/>
        <v>1</v>
      </c>
      <c r="F634" s="667"/>
      <c r="G634" s="3517">
        <f t="shared" si="103"/>
        <v>1</v>
      </c>
      <c r="H634" s="667"/>
      <c r="I634" s="3517">
        <f t="shared" si="104"/>
        <v>1</v>
      </c>
      <c r="J634" s="667"/>
      <c r="K634" s="3517">
        <f t="shared" si="105"/>
        <v>1</v>
      </c>
      <c r="L634" s="667"/>
      <c r="M634" s="3517">
        <f t="shared" si="106"/>
        <v>1</v>
      </c>
      <c r="N634" s="667"/>
      <c r="O634" s="3517">
        <f t="shared" si="107"/>
        <v>1</v>
      </c>
      <c r="P634" s="667"/>
      <c r="Q634" s="3517">
        <f t="shared" si="108"/>
        <v>1</v>
      </c>
      <c r="R634" s="3518">
        <f t="shared" si="109"/>
        <v>0</v>
      </c>
      <c r="S634" s="955">
        <f t="shared" si="100"/>
        <v>0</v>
      </c>
    </row>
    <row r="635" spans="1:19">
      <c r="A635" s="3520"/>
      <c r="B635" s="54"/>
      <c r="C635" s="3517">
        <f t="shared" si="101"/>
        <v>1</v>
      </c>
      <c r="D635" s="2806"/>
      <c r="E635" s="3517">
        <f t="shared" si="102"/>
        <v>1</v>
      </c>
      <c r="F635" s="667"/>
      <c r="G635" s="3517">
        <f t="shared" si="103"/>
        <v>1</v>
      </c>
      <c r="H635" s="667"/>
      <c r="I635" s="3517">
        <f t="shared" si="104"/>
        <v>1</v>
      </c>
      <c r="J635" s="667"/>
      <c r="K635" s="3517">
        <f t="shared" si="105"/>
        <v>1</v>
      </c>
      <c r="L635" s="667"/>
      <c r="M635" s="3517">
        <f t="shared" si="106"/>
        <v>1</v>
      </c>
      <c r="N635" s="667"/>
      <c r="O635" s="3517">
        <f t="shared" si="107"/>
        <v>1</v>
      </c>
      <c r="P635" s="667"/>
      <c r="Q635" s="3517">
        <f t="shared" si="108"/>
        <v>1</v>
      </c>
      <c r="R635" s="3518">
        <f t="shared" si="109"/>
        <v>0</v>
      </c>
      <c r="S635" s="955">
        <f t="shared" si="100"/>
        <v>0</v>
      </c>
    </row>
    <row r="636" spans="1:19">
      <c r="A636" s="3520"/>
      <c r="B636" s="54"/>
      <c r="C636" s="3517">
        <f t="shared" si="101"/>
        <v>1</v>
      </c>
      <c r="D636" s="2806"/>
      <c r="E636" s="3517">
        <f t="shared" si="102"/>
        <v>1</v>
      </c>
      <c r="F636" s="667"/>
      <c r="G636" s="3517">
        <f t="shared" si="103"/>
        <v>1</v>
      </c>
      <c r="H636" s="667"/>
      <c r="I636" s="3517">
        <f t="shared" si="104"/>
        <v>1</v>
      </c>
      <c r="J636" s="667"/>
      <c r="K636" s="3517">
        <f t="shared" si="105"/>
        <v>1</v>
      </c>
      <c r="L636" s="667"/>
      <c r="M636" s="3517">
        <f t="shared" si="106"/>
        <v>1</v>
      </c>
      <c r="N636" s="667"/>
      <c r="O636" s="3517">
        <f t="shared" si="107"/>
        <v>1</v>
      </c>
      <c r="P636" s="667"/>
      <c r="Q636" s="3517">
        <f t="shared" si="108"/>
        <v>1</v>
      </c>
      <c r="R636" s="3518">
        <f t="shared" si="109"/>
        <v>0</v>
      </c>
      <c r="S636" s="955">
        <f t="shared" si="100"/>
        <v>0</v>
      </c>
    </row>
    <row r="637" spans="1:19">
      <c r="A637" s="3520"/>
      <c r="B637" s="54"/>
      <c r="C637" s="3517">
        <f t="shared" si="101"/>
        <v>1</v>
      </c>
      <c r="D637" s="2806"/>
      <c r="E637" s="3517">
        <f t="shared" si="102"/>
        <v>1</v>
      </c>
      <c r="F637" s="667"/>
      <c r="G637" s="3517">
        <f t="shared" si="103"/>
        <v>1</v>
      </c>
      <c r="H637" s="667"/>
      <c r="I637" s="3517">
        <f t="shared" si="104"/>
        <v>1</v>
      </c>
      <c r="J637" s="667"/>
      <c r="K637" s="3517">
        <f t="shared" si="105"/>
        <v>1</v>
      </c>
      <c r="L637" s="667"/>
      <c r="M637" s="3517">
        <f t="shared" si="106"/>
        <v>1</v>
      </c>
      <c r="N637" s="667"/>
      <c r="O637" s="3517">
        <f t="shared" si="107"/>
        <v>1</v>
      </c>
      <c r="P637" s="667"/>
      <c r="Q637" s="3517">
        <f t="shared" si="108"/>
        <v>1</v>
      </c>
      <c r="R637" s="3518">
        <f t="shared" si="109"/>
        <v>0</v>
      </c>
      <c r="S637" s="955">
        <f t="shared" si="100"/>
        <v>0</v>
      </c>
    </row>
    <row r="638" spans="1:19">
      <c r="A638" s="3520"/>
      <c r="B638" s="54"/>
      <c r="C638" s="3517">
        <f t="shared" si="101"/>
        <v>1</v>
      </c>
      <c r="D638" s="2806"/>
      <c r="E638" s="3517">
        <f t="shared" si="102"/>
        <v>1</v>
      </c>
      <c r="F638" s="667"/>
      <c r="G638" s="3517">
        <f t="shared" si="103"/>
        <v>1</v>
      </c>
      <c r="H638" s="667"/>
      <c r="I638" s="3517">
        <f t="shared" si="104"/>
        <v>1</v>
      </c>
      <c r="J638" s="667"/>
      <c r="K638" s="3517">
        <f t="shared" si="105"/>
        <v>1</v>
      </c>
      <c r="L638" s="667"/>
      <c r="M638" s="3517">
        <f t="shared" si="106"/>
        <v>1</v>
      </c>
      <c r="N638" s="667"/>
      <c r="O638" s="3517">
        <f t="shared" si="107"/>
        <v>1</v>
      </c>
      <c r="P638" s="667"/>
      <c r="Q638" s="3517">
        <f t="shared" si="108"/>
        <v>1</v>
      </c>
      <c r="R638" s="3518">
        <f t="shared" si="109"/>
        <v>0</v>
      </c>
      <c r="S638" s="955">
        <f t="shared" si="100"/>
        <v>0</v>
      </c>
    </row>
    <row r="639" spans="1:19">
      <c r="A639" s="3520"/>
      <c r="B639" s="54"/>
      <c r="C639" s="3517">
        <f t="shared" si="101"/>
        <v>1</v>
      </c>
      <c r="D639" s="2806"/>
      <c r="E639" s="3517">
        <f t="shared" si="102"/>
        <v>1</v>
      </c>
      <c r="F639" s="667"/>
      <c r="G639" s="3517">
        <f t="shared" si="103"/>
        <v>1</v>
      </c>
      <c r="H639" s="667"/>
      <c r="I639" s="3517">
        <f t="shared" si="104"/>
        <v>1</v>
      </c>
      <c r="J639" s="667"/>
      <c r="K639" s="3517">
        <f t="shared" si="105"/>
        <v>1</v>
      </c>
      <c r="L639" s="667"/>
      <c r="M639" s="3517">
        <f t="shared" si="106"/>
        <v>1</v>
      </c>
      <c r="N639" s="667"/>
      <c r="O639" s="3517">
        <f t="shared" si="107"/>
        <v>1</v>
      </c>
      <c r="P639" s="667"/>
      <c r="Q639" s="3517">
        <f t="shared" si="108"/>
        <v>1</v>
      </c>
      <c r="R639" s="3518">
        <f t="shared" si="109"/>
        <v>0</v>
      </c>
      <c r="S639" s="955">
        <f t="shared" si="100"/>
        <v>0</v>
      </c>
    </row>
    <row r="640" spans="1:19">
      <c r="A640" s="3520"/>
      <c r="B640" s="54"/>
      <c r="C640" s="3517">
        <f t="shared" si="101"/>
        <v>1</v>
      </c>
      <c r="D640" s="2806"/>
      <c r="E640" s="3517">
        <f t="shared" si="102"/>
        <v>1</v>
      </c>
      <c r="F640" s="667"/>
      <c r="G640" s="3517">
        <f t="shared" si="103"/>
        <v>1</v>
      </c>
      <c r="H640" s="667"/>
      <c r="I640" s="3517">
        <f t="shared" si="104"/>
        <v>1</v>
      </c>
      <c r="J640" s="667"/>
      <c r="K640" s="3517">
        <f t="shared" si="105"/>
        <v>1</v>
      </c>
      <c r="L640" s="667"/>
      <c r="M640" s="3517">
        <f t="shared" si="106"/>
        <v>1</v>
      </c>
      <c r="N640" s="667"/>
      <c r="O640" s="3517">
        <f t="shared" si="107"/>
        <v>1</v>
      </c>
      <c r="P640" s="667"/>
      <c r="Q640" s="3517">
        <f t="shared" si="108"/>
        <v>1</v>
      </c>
      <c r="R640" s="3518">
        <f t="shared" si="109"/>
        <v>0</v>
      </c>
      <c r="S640" s="955">
        <f t="shared" si="100"/>
        <v>0</v>
      </c>
    </row>
    <row r="641" spans="1:19">
      <c r="A641" s="3520"/>
      <c r="B641" s="54"/>
      <c r="C641" s="3517">
        <f t="shared" si="101"/>
        <v>1</v>
      </c>
      <c r="D641" s="2806"/>
      <c r="E641" s="3517">
        <f t="shared" si="102"/>
        <v>1</v>
      </c>
      <c r="F641" s="667"/>
      <c r="G641" s="3517">
        <f t="shared" si="103"/>
        <v>1</v>
      </c>
      <c r="H641" s="667"/>
      <c r="I641" s="3517">
        <f t="shared" si="104"/>
        <v>1</v>
      </c>
      <c r="J641" s="667"/>
      <c r="K641" s="3517">
        <f t="shared" si="105"/>
        <v>1</v>
      </c>
      <c r="L641" s="667"/>
      <c r="M641" s="3517">
        <f t="shared" si="106"/>
        <v>1</v>
      </c>
      <c r="N641" s="667"/>
      <c r="O641" s="3517">
        <f t="shared" si="107"/>
        <v>1</v>
      </c>
      <c r="P641" s="667"/>
      <c r="Q641" s="3517">
        <f t="shared" si="108"/>
        <v>1</v>
      </c>
      <c r="R641" s="3518">
        <f t="shared" si="109"/>
        <v>0</v>
      </c>
      <c r="S641" s="955">
        <f t="shared" si="100"/>
        <v>0</v>
      </c>
    </row>
    <row r="642" spans="1:19">
      <c r="A642" s="3520"/>
      <c r="B642" s="54"/>
      <c r="C642" s="3517">
        <f t="shared" si="101"/>
        <v>1</v>
      </c>
      <c r="D642" s="2806"/>
      <c r="E642" s="3517">
        <f t="shared" si="102"/>
        <v>1</v>
      </c>
      <c r="F642" s="667"/>
      <c r="G642" s="3517">
        <f t="shared" si="103"/>
        <v>1</v>
      </c>
      <c r="H642" s="667"/>
      <c r="I642" s="3517">
        <f t="shared" si="104"/>
        <v>1</v>
      </c>
      <c r="J642" s="667"/>
      <c r="K642" s="3517">
        <f t="shared" si="105"/>
        <v>1</v>
      </c>
      <c r="L642" s="667"/>
      <c r="M642" s="3517">
        <f t="shared" si="106"/>
        <v>1</v>
      </c>
      <c r="N642" s="667"/>
      <c r="O642" s="3517">
        <f t="shared" si="107"/>
        <v>1</v>
      </c>
      <c r="P642" s="667"/>
      <c r="Q642" s="3517">
        <f t="shared" si="108"/>
        <v>1</v>
      </c>
      <c r="R642" s="3518">
        <f t="shared" si="109"/>
        <v>0</v>
      </c>
      <c r="S642" s="955">
        <f t="shared" si="100"/>
        <v>0</v>
      </c>
    </row>
    <row r="643" spans="1:19">
      <c r="A643" s="3520"/>
      <c r="B643" s="54"/>
      <c r="C643" s="3517">
        <f t="shared" si="101"/>
        <v>1</v>
      </c>
      <c r="D643" s="2806"/>
      <c r="E643" s="3517">
        <f t="shared" si="102"/>
        <v>1</v>
      </c>
      <c r="F643" s="667"/>
      <c r="G643" s="3517">
        <f t="shared" si="103"/>
        <v>1</v>
      </c>
      <c r="H643" s="667"/>
      <c r="I643" s="3517">
        <f t="shared" si="104"/>
        <v>1</v>
      </c>
      <c r="J643" s="667"/>
      <c r="K643" s="3517">
        <f t="shared" si="105"/>
        <v>1</v>
      </c>
      <c r="L643" s="667"/>
      <c r="M643" s="3517">
        <f t="shared" si="106"/>
        <v>1</v>
      </c>
      <c r="N643" s="667"/>
      <c r="O643" s="3517">
        <f t="shared" si="107"/>
        <v>1</v>
      </c>
      <c r="P643" s="667"/>
      <c r="Q643" s="3517">
        <f t="shared" si="108"/>
        <v>1</v>
      </c>
      <c r="R643" s="3518">
        <f t="shared" si="109"/>
        <v>0</v>
      </c>
      <c r="S643" s="955">
        <f t="shared" si="100"/>
        <v>0</v>
      </c>
    </row>
    <row r="644" spans="1:19">
      <c r="A644" s="3520"/>
      <c r="B644" s="54"/>
      <c r="C644" s="3517">
        <f t="shared" si="101"/>
        <v>1</v>
      </c>
      <c r="D644" s="2806"/>
      <c r="E644" s="3517">
        <f t="shared" si="102"/>
        <v>1</v>
      </c>
      <c r="F644" s="667"/>
      <c r="G644" s="3517">
        <f t="shared" si="103"/>
        <v>1</v>
      </c>
      <c r="H644" s="667"/>
      <c r="I644" s="3517">
        <f t="shared" si="104"/>
        <v>1</v>
      </c>
      <c r="J644" s="667"/>
      <c r="K644" s="3517">
        <f t="shared" si="105"/>
        <v>1</v>
      </c>
      <c r="L644" s="667"/>
      <c r="M644" s="3517">
        <f t="shared" si="106"/>
        <v>1</v>
      </c>
      <c r="N644" s="667"/>
      <c r="O644" s="3517">
        <f t="shared" si="107"/>
        <v>1</v>
      </c>
      <c r="P644" s="667"/>
      <c r="Q644" s="3517">
        <f t="shared" si="108"/>
        <v>1</v>
      </c>
      <c r="R644" s="3518">
        <f t="shared" si="109"/>
        <v>0</v>
      </c>
      <c r="S644" s="955">
        <f t="shared" si="100"/>
        <v>0</v>
      </c>
    </row>
    <row r="645" spans="1:19">
      <c r="A645" s="3520"/>
      <c r="B645" s="54"/>
      <c r="C645" s="3517">
        <f t="shared" si="101"/>
        <v>1</v>
      </c>
      <c r="D645" s="2806"/>
      <c r="E645" s="3517">
        <f t="shared" si="102"/>
        <v>1</v>
      </c>
      <c r="F645" s="667"/>
      <c r="G645" s="3517">
        <f t="shared" si="103"/>
        <v>1</v>
      </c>
      <c r="H645" s="667"/>
      <c r="I645" s="3517">
        <f t="shared" si="104"/>
        <v>1</v>
      </c>
      <c r="J645" s="667"/>
      <c r="K645" s="3517">
        <f t="shared" si="105"/>
        <v>1</v>
      </c>
      <c r="L645" s="667"/>
      <c r="M645" s="3517">
        <f t="shared" si="106"/>
        <v>1</v>
      </c>
      <c r="N645" s="667"/>
      <c r="O645" s="3517">
        <f t="shared" si="107"/>
        <v>1</v>
      </c>
      <c r="P645" s="667"/>
      <c r="Q645" s="3517">
        <f t="shared" si="108"/>
        <v>1</v>
      </c>
      <c r="R645" s="3518">
        <f t="shared" si="109"/>
        <v>0</v>
      </c>
      <c r="S645" s="955">
        <f t="shared" si="100"/>
        <v>0</v>
      </c>
    </row>
    <row r="646" spans="1:19">
      <c r="A646" s="3520"/>
      <c r="B646" s="54"/>
      <c r="C646" s="3517">
        <f t="shared" si="101"/>
        <v>1</v>
      </c>
      <c r="D646" s="2806"/>
      <c r="E646" s="3517">
        <f t="shared" si="102"/>
        <v>1</v>
      </c>
      <c r="F646" s="667"/>
      <c r="G646" s="3517">
        <f t="shared" si="103"/>
        <v>1</v>
      </c>
      <c r="H646" s="667"/>
      <c r="I646" s="3517">
        <f t="shared" si="104"/>
        <v>1</v>
      </c>
      <c r="J646" s="667"/>
      <c r="K646" s="3517">
        <f t="shared" si="105"/>
        <v>1</v>
      </c>
      <c r="L646" s="667"/>
      <c r="M646" s="3517">
        <f t="shared" si="106"/>
        <v>1</v>
      </c>
      <c r="N646" s="667"/>
      <c r="O646" s="3517">
        <f t="shared" si="107"/>
        <v>1</v>
      </c>
      <c r="P646" s="667"/>
      <c r="Q646" s="3517">
        <f t="shared" si="108"/>
        <v>1</v>
      </c>
      <c r="R646" s="3518">
        <f t="shared" si="109"/>
        <v>0</v>
      </c>
      <c r="S646" s="955">
        <f t="shared" si="100"/>
        <v>0</v>
      </c>
    </row>
    <row r="647" spans="1:19">
      <c r="A647" s="3520"/>
      <c r="B647" s="54"/>
      <c r="C647" s="3517">
        <f t="shared" si="101"/>
        <v>1</v>
      </c>
      <c r="D647" s="2806"/>
      <c r="E647" s="3517">
        <f t="shared" si="102"/>
        <v>1</v>
      </c>
      <c r="F647" s="667"/>
      <c r="G647" s="3517">
        <f t="shared" si="103"/>
        <v>1</v>
      </c>
      <c r="H647" s="667"/>
      <c r="I647" s="3517">
        <f t="shared" si="104"/>
        <v>1</v>
      </c>
      <c r="J647" s="667"/>
      <c r="K647" s="3517">
        <f t="shared" si="105"/>
        <v>1</v>
      </c>
      <c r="L647" s="667"/>
      <c r="M647" s="3517">
        <f t="shared" si="106"/>
        <v>1</v>
      </c>
      <c r="N647" s="667"/>
      <c r="O647" s="3517">
        <f t="shared" si="107"/>
        <v>1</v>
      </c>
      <c r="P647" s="667"/>
      <c r="Q647" s="3517">
        <f t="shared" si="108"/>
        <v>1</v>
      </c>
      <c r="R647" s="3518">
        <f t="shared" si="109"/>
        <v>0</v>
      </c>
      <c r="S647" s="955">
        <f t="shared" si="100"/>
        <v>0</v>
      </c>
    </row>
    <row r="648" spans="1:19">
      <c r="A648" s="3520"/>
      <c r="B648" s="54"/>
      <c r="C648" s="3517">
        <f t="shared" si="101"/>
        <v>1</v>
      </c>
      <c r="D648" s="2806"/>
      <c r="E648" s="3517">
        <f t="shared" si="102"/>
        <v>1</v>
      </c>
      <c r="F648" s="667"/>
      <c r="G648" s="3517">
        <f t="shared" si="103"/>
        <v>1</v>
      </c>
      <c r="H648" s="667"/>
      <c r="I648" s="3517">
        <f t="shared" si="104"/>
        <v>1</v>
      </c>
      <c r="J648" s="667"/>
      <c r="K648" s="3517">
        <f t="shared" si="105"/>
        <v>1</v>
      </c>
      <c r="L648" s="667"/>
      <c r="M648" s="3517">
        <f t="shared" si="106"/>
        <v>1</v>
      </c>
      <c r="N648" s="667"/>
      <c r="O648" s="3517">
        <f t="shared" si="107"/>
        <v>1</v>
      </c>
      <c r="P648" s="667"/>
      <c r="Q648" s="3517">
        <f t="shared" si="108"/>
        <v>1</v>
      </c>
      <c r="R648" s="3518">
        <f t="shared" si="109"/>
        <v>0</v>
      </c>
      <c r="S648" s="955">
        <f t="shared" si="100"/>
        <v>0</v>
      </c>
    </row>
    <row r="649" spans="1:19">
      <c r="A649" s="3520"/>
      <c r="B649" s="54"/>
      <c r="C649" s="3517">
        <f t="shared" si="101"/>
        <v>1</v>
      </c>
      <c r="D649" s="2806"/>
      <c r="E649" s="3517">
        <f t="shared" si="102"/>
        <v>1</v>
      </c>
      <c r="F649" s="667"/>
      <c r="G649" s="3517">
        <f t="shared" si="103"/>
        <v>1</v>
      </c>
      <c r="H649" s="667"/>
      <c r="I649" s="3517">
        <f t="shared" si="104"/>
        <v>1</v>
      </c>
      <c r="J649" s="667"/>
      <c r="K649" s="3517">
        <f t="shared" si="105"/>
        <v>1</v>
      </c>
      <c r="L649" s="667"/>
      <c r="M649" s="3517">
        <f t="shared" si="106"/>
        <v>1</v>
      </c>
      <c r="N649" s="667"/>
      <c r="O649" s="3517">
        <f t="shared" si="107"/>
        <v>1</v>
      </c>
      <c r="P649" s="667"/>
      <c r="Q649" s="3517">
        <f t="shared" si="108"/>
        <v>1</v>
      </c>
      <c r="R649" s="3518">
        <f t="shared" si="109"/>
        <v>0</v>
      </c>
      <c r="S649" s="955">
        <f t="shared" si="100"/>
        <v>0</v>
      </c>
    </row>
    <row r="650" spans="1:19">
      <c r="A650" s="3520"/>
      <c r="B650" s="54"/>
      <c r="C650" s="3517">
        <f t="shared" si="101"/>
        <v>1</v>
      </c>
      <c r="D650" s="2806"/>
      <c r="E650" s="3517">
        <f t="shared" si="102"/>
        <v>1</v>
      </c>
      <c r="F650" s="667"/>
      <c r="G650" s="3517">
        <f t="shared" si="103"/>
        <v>1</v>
      </c>
      <c r="H650" s="667"/>
      <c r="I650" s="3517">
        <f t="shared" si="104"/>
        <v>1</v>
      </c>
      <c r="J650" s="667"/>
      <c r="K650" s="3517">
        <f t="shared" si="105"/>
        <v>1</v>
      </c>
      <c r="L650" s="667"/>
      <c r="M650" s="3517">
        <f t="shared" si="106"/>
        <v>1</v>
      </c>
      <c r="N650" s="667"/>
      <c r="O650" s="3517">
        <f t="shared" si="107"/>
        <v>1</v>
      </c>
      <c r="P650" s="667"/>
      <c r="Q650" s="3517">
        <f t="shared" si="108"/>
        <v>1</v>
      </c>
      <c r="R650" s="3518">
        <f t="shared" si="109"/>
        <v>0</v>
      </c>
      <c r="S650" s="955">
        <f t="shared" si="100"/>
        <v>0</v>
      </c>
    </row>
    <row r="651" spans="1:19">
      <c r="A651" s="3520"/>
      <c r="B651" s="54"/>
      <c r="C651" s="3517">
        <f t="shared" si="101"/>
        <v>1</v>
      </c>
      <c r="D651" s="2806"/>
      <c r="E651" s="3517">
        <f t="shared" si="102"/>
        <v>1</v>
      </c>
      <c r="F651" s="667"/>
      <c r="G651" s="3517">
        <f t="shared" si="103"/>
        <v>1</v>
      </c>
      <c r="H651" s="667"/>
      <c r="I651" s="3517">
        <f t="shared" si="104"/>
        <v>1</v>
      </c>
      <c r="J651" s="667"/>
      <c r="K651" s="3517">
        <f t="shared" si="105"/>
        <v>1</v>
      </c>
      <c r="L651" s="667"/>
      <c r="M651" s="3517">
        <f t="shared" si="106"/>
        <v>1</v>
      </c>
      <c r="N651" s="667"/>
      <c r="O651" s="3517">
        <f t="shared" si="107"/>
        <v>1</v>
      </c>
      <c r="P651" s="667"/>
      <c r="Q651" s="3517">
        <f t="shared" si="108"/>
        <v>1</v>
      </c>
      <c r="R651" s="3518">
        <f t="shared" si="109"/>
        <v>0</v>
      </c>
      <c r="S651" s="955">
        <f t="shared" si="100"/>
        <v>0</v>
      </c>
    </row>
    <row r="652" spans="1:19">
      <c r="A652" s="3520"/>
      <c r="B652" s="54"/>
      <c r="C652" s="3517">
        <f t="shared" si="101"/>
        <v>1</v>
      </c>
      <c r="D652" s="2806"/>
      <c r="E652" s="3517">
        <f t="shared" si="102"/>
        <v>1</v>
      </c>
      <c r="F652" s="667"/>
      <c r="G652" s="3517">
        <f t="shared" si="103"/>
        <v>1</v>
      </c>
      <c r="H652" s="667"/>
      <c r="I652" s="3517">
        <f t="shared" si="104"/>
        <v>1</v>
      </c>
      <c r="J652" s="667"/>
      <c r="K652" s="3517">
        <f t="shared" si="105"/>
        <v>1</v>
      </c>
      <c r="L652" s="667"/>
      <c r="M652" s="3517">
        <f t="shared" si="106"/>
        <v>1</v>
      </c>
      <c r="N652" s="667"/>
      <c r="O652" s="3517">
        <f t="shared" si="107"/>
        <v>1</v>
      </c>
      <c r="P652" s="667"/>
      <c r="Q652" s="3517">
        <f t="shared" si="108"/>
        <v>1</v>
      </c>
      <c r="R652" s="3518">
        <f t="shared" si="109"/>
        <v>0</v>
      </c>
      <c r="S652" s="955">
        <f t="shared" si="100"/>
        <v>0</v>
      </c>
    </row>
    <row r="653" spans="1:19">
      <c r="A653" s="3520"/>
      <c r="B653" s="54"/>
      <c r="C653" s="3517">
        <f t="shared" si="101"/>
        <v>1</v>
      </c>
      <c r="D653" s="2806"/>
      <c r="E653" s="3517">
        <f t="shared" si="102"/>
        <v>1</v>
      </c>
      <c r="F653" s="667"/>
      <c r="G653" s="3517">
        <f t="shared" si="103"/>
        <v>1</v>
      </c>
      <c r="H653" s="667"/>
      <c r="I653" s="3517">
        <f t="shared" si="104"/>
        <v>1</v>
      </c>
      <c r="J653" s="667"/>
      <c r="K653" s="3517">
        <f t="shared" si="105"/>
        <v>1</v>
      </c>
      <c r="L653" s="667"/>
      <c r="M653" s="3517">
        <f t="shared" si="106"/>
        <v>1</v>
      </c>
      <c r="N653" s="667"/>
      <c r="O653" s="3517">
        <f t="shared" si="107"/>
        <v>1</v>
      </c>
      <c r="P653" s="667"/>
      <c r="Q653" s="3517">
        <f t="shared" si="108"/>
        <v>1</v>
      </c>
      <c r="R653" s="3518">
        <f t="shared" si="109"/>
        <v>0</v>
      </c>
      <c r="S653" s="955">
        <f t="shared" si="100"/>
        <v>0</v>
      </c>
    </row>
    <row r="654" spans="1:19">
      <c r="A654" s="3520"/>
      <c r="B654" s="54"/>
      <c r="C654" s="3517">
        <f t="shared" si="101"/>
        <v>1</v>
      </c>
      <c r="D654" s="2806"/>
      <c r="E654" s="3517">
        <f t="shared" si="102"/>
        <v>1</v>
      </c>
      <c r="F654" s="667"/>
      <c r="G654" s="3517">
        <f t="shared" si="103"/>
        <v>1</v>
      </c>
      <c r="H654" s="667"/>
      <c r="I654" s="3517">
        <f t="shared" si="104"/>
        <v>1</v>
      </c>
      <c r="J654" s="667"/>
      <c r="K654" s="3517">
        <f t="shared" si="105"/>
        <v>1</v>
      </c>
      <c r="L654" s="667"/>
      <c r="M654" s="3517">
        <f t="shared" si="106"/>
        <v>1</v>
      </c>
      <c r="N654" s="667"/>
      <c r="O654" s="3517">
        <f t="shared" si="107"/>
        <v>1</v>
      </c>
      <c r="P654" s="667"/>
      <c r="Q654" s="3517">
        <f t="shared" si="108"/>
        <v>1</v>
      </c>
      <c r="R654" s="3518">
        <f t="shared" si="109"/>
        <v>0</v>
      </c>
      <c r="S654" s="955">
        <f t="shared" si="100"/>
        <v>0</v>
      </c>
    </row>
    <row r="655" spans="1:19">
      <c r="A655" s="3520"/>
      <c r="B655" s="54"/>
      <c r="C655" s="3517">
        <f t="shared" si="101"/>
        <v>1</v>
      </c>
      <c r="D655" s="2806"/>
      <c r="E655" s="3517">
        <f t="shared" si="102"/>
        <v>1</v>
      </c>
      <c r="F655" s="667"/>
      <c r="G655" s="3517">
        <f t="shared" si="103"/>
        <v>1</v>
      </c>
      <c r="H655" s="667"/>
      <c r="I655" s="3517">
        <f t="shared" si="104"/>
        <v>1</v>
      </c>
      <c r="J655" s="667"/>
      <c r="K655" s="3517">
        <f t="shared" si="105"/>
        <v>1</v>
      </c>
      <c r="L655" s="667"/>
      <c r="M655" s="3517">
        <f t="shared" si="106"/>
        <v>1</v>
      </c>
      <c r="N655" s="667"/>
      <c r="O655" s="3517">
        <f t="shared" si="107"/>
        <v>1</v>
      </c>
      <c r="P655" s="667"/>
      <c r="Q655" s="3517">
        <f t="shared" si="108"/>
        <v>1</v>
      </c>
      <c r="R655" s="3518">
        <f t="shared" si="109"/>
        <v>0</v>
      </c>
      <c r="S655" s="955">
        <f t="shared" si="100"/>
        <v>0</v>
      </c>
    </row>
    <row r="656" spans="1:19">
      <c r="A656" s="3520"/>
      <c r="B656" s="54"/>
      <c r="C656" s="3517">
        <f t="shared" si="101"/>
        <v>1</v>
      </c>
      <c r="D656" s="2806"/>
      <c r="E656" s="3517">
        <f t="shared" si="102"/>
        <v>1</v>
      </c>
      <c r="F656" s="667"/>
      <c r="G656" s="3517">
        <f t="shared" si="103"/>
        <v>1</v>
      </c>
      <c r="H656" s="667"/>
      <c r="I656" s="3517">
        <f t="shared" si="104"/>
        <v>1</v>
      </c>
      <c r="J656" s="667"/>
      <c r="K656" s="3517">
        <f t="shared" si="105"/>
        <v>1</v>
      </c>
      <c r="L656" s="667"/>
      <c r="M656" s="3517">
        <f t="shared" si="106"/>
        <v>1</v>
      </c>
      <c r="N656" s="667"/>
      <c r="O656" s="3517">
        <f t="shared" si="107"/>
        <v>1</v>
      </c>
      <c r="P656" s="667"/>
      <c r="Q656" s="3517">
        <f t="shared" si="108"/>
        <v>1</v>
      </c>
      <c r="R656" s="3518">
        <f t="shared" si="109"/>
        <v>0</v>
      </c>
      <c r="S656" s="955">
        <f t="shared" si="100"/>
        <v>0</v>
      </c>
    </row>
    <row r="657" spans="1:19">
      <c r="A657" s="3520"/>
      <c r="B657" s="54"/>
      <c r="C657" s="3517">
        <f t="shared" si="101"/>
        <v>1</v>
      </c>
      <c r="D657" s="2806"/>
      <c r="E657" s="3517">
        <f t="shared" si="102"/>
        <v>1</v>
      </c>
      <c r="F657" s="667"/>
      <c r="G657" s="3517">
        <f t="shared" si="103"/>
        <v>1</v>
      </c>
      <c r="H657" s="667"/>
      <c r="I657" s="3517">
        <f t="shared" si="104"/>
        <v>1</v>
      </c>
      <c r="J657" s="667"/>
      <c r="K657" s="3517">
        <f t="shared" si="105"/>
        <v>1</v>
      </c>
      <c r="L657" s="667"/>
      <c r="M657" s="3517">
        <f t="shared" si="106"/>
        <v>1</v>
      </c>
      <c r="N657" s="667"/>
      <c r="O657" s="3517">
        <f t="shared" si="107"/>
        <v>1</v>
      </c>
      <c r="P657" s="667"/>
      <c r="Q657" s="3517">
        <f t="shared" si="108"/>
        <v>1</v>
      </c>
      <c r="R657" s="3518">
        <f t="shared" si="109"/>
        <v>0</v>
      </c>
      <c r="S657" s="955">
        <f t="shared" si="100"/>
        <v>0</v>
      </c>
    </row>
    <row r="658" spans="1:19">
      <c r="A658" s="3520"/>
      <c r="B658" s="54"/>
      <c r="C658" s="3517">
        <f t="shared" si="101"/>
        <v>1</v>
      </c>
      <c r="D658" s="2806"/>
      <c r="E658" s="3517">
        <f t="shared" si="102"/>
        <v>1</v>
      </c>
      <c r="F658" s="667"/>
      <c r="G658" s="3517">
        <f t="shared" si="103"/>
        <v>1</v>
      </c>
      <c r="H658" s="667"/>
      <c r="I658" s="3517">
        <f t="shared" si="104"/>
        <v>1</v>
      </c>
      <c r="J658" s="667"/>
      <c r="K658" s="3517">
        <f t="shared" si="105"/>
        <v>1</v>
      </c>
      <c r="L658" s="667"/>
      <c r="M658" s="3517">
        <f t="shared" si="106"/>
        <v>1</v>
      </c>
      <c r="N658" s="667"/>
      <c r="O658" s="3517">
        <f t="shared" si="107"/>
        <v>1</v>
      </c>
      <c r="P658" s="667"/>
      <c r="Q658" s="3517">
        <f t="shared" si="108"/>
        <v>1</v>
      </c>
      <c r="R658" s="3518">
        <f t="shared" si="109"/>
        <v>0</v>
      </c>
      <c r="S658" s="955">
        <f t="shared" si="100"/>
        <v>0</v>
      </c>
    </row>
    <row r="659" spans="1:19">
      <c r="A659" s="3520"/>
      <c r="B659" s="54"/>
      <c r="C659" s="3517">
        <f t="shared" si="101"/>
        <v>1</v>
      </c>
      <c r="D659" s="2806"/>
      <c r="E659" s="3517">
        <f t="shared" si="102"/>
        <v>1</v>
      </c>
      <c r="F659" s="667"/>
      <c r="G659" s="3517">
        <f t="shared" si="103"/>
        <v>1</v>
      </c>
      <c r="H659" s="667"/>
      <c r="I659" s="3517">
        <f t="shared" si="104"/>
        <v>1</v>
      </c>
      <c r="J659" s="667"/>
      <c r="K659" s="3517">
        <f t="shared" si="105"/>
        <v>1</v>
      </c>
      <c r="L659" s="667"/>
      <c r="M659" s="3517">
        <f t="shared" si="106"/>
        <v>1</v>
      </c>
      <c r="N659" s="667"/>
      <c r="O659" s="3517">
        <f t="shared" si="107"/>
        <v>1</v>
      </c>
      <c r="P659" s="667"/>
      <c r="Q659" s="3517">
        <f t="shared" si="108"/>
        <v>1</v>
      </c>
      <c r="R659" s="3518">
        <f t="shared" si="109"/>
        <v>0</v>
      </c>
      <c r="S659" s="955">
        <f t="shared" si="100"/>
        <v>0</v>
      </c>
    </row>
    <row r="660" spans="1:19">
      <c r="A660" s="3520"/>
      <c r="B660" s="54"/>
      <c r="C660" s="3517">
        <f t="shared" si="101"/>
        <v>1</v>
      </c>
      <c r="D660" s="2806"/>
      <c r="E660" s="3517">
        <f t="shared" si="102"/>
        <v>1</v>
      </c>
      <c r="F660" s="667"/>
      <c r="G660" s="3517">
        <f t="shared" si="103"/>
        <v>1</v>
      </c>
      <c r="H660" s="667"/>
      <c r="I660" s="3517">
        <f t="shared" si="104"/>
        <v>1</v>
      </c>
      <c r="J660" s="667"/>
      <c r="K660" s="3517">
        <f t="shared" si="105"/>
        <v>1</v>
      </c>
      <c r="L660" s="667"/>
      <c r="M660" s="3517">
        <f t="shared" si="106"/>
        <v>1</v>
      </c>
      <c r="N660" s="667"/>
      <c r="O660" s="3517">
        <f t="shared" si="107"/>
        <v>1</v>
      </c>
      <c r="P660" s="667"/>
      <c r="Q660" s="3517">
        <f t="shared" si="108"/>
        <v>1</v>
      </c>
      <c r="R660" s="3518">
        <f t="shared" si="109"/>
        <v>0</v>
      </c>
      <c r="S660" s="955">
        <f t="shared" si="100"/>
        <v>0</v>
      </c>
    </row>
    <row r="661" spans="1:19">
      <c r="A661" s="3520"/>
      <c r="B661" s="54"/>
      <c r="C661" s="3517">
        <f t="shared" si="101"/>
        <v>1</v>
      </c>
      <c r="D661" s="2806"/>
      <c r="E661" s="3517">
        <f t="shared" si="102"/>
        <v>1</v>
      </c>
      <c r="F661" s="667"/>
      <c r="G661" s="3517">
        <f t="shared" si="103"/>
        <v>1</v>
      </c>
      <c r="H661" s="667"/>
      <c r="I661" s="3517">
        <f t="shared" si="104"/>
        <v>1</v>
      </c>
      <c r="J661" s="667"/>
      <c r="K661" s="3517">
        <f t="shared" si="105"/>
        <v>1</v>
      </c>
      <c r="L661" s="667"/>
      <c r="M661" s="3517">
        <f t="shared" si="106"/>
        <v>1</v>
      </c>
      <c r="N661" s="667"/>
      <c r="O661" s="3517">
        <f t="shared" si="107"/>
        <v>1</v>
      </c>
      <c r="P661" s="667"/>
      <c r="Q661" s="3517">
        <f t="shared" si="108"/>
        <v>1</v>
      </c>
      <c r="R661" s="3518">
        <f t="shared" si="109"/>
        <v>0</v>
      </c>
      <c r="S661" s="955">
        <f t="shared" si="100"/>
        <v>0</v>
      </c>
    </row>
    <row r="662" spans="1:19">
      <c r="A662" s="3520"/>
      <c r="B662" s="54"/>
      <c r="C662" s="3517">
        <f t="shared" si="101"/>
        <v>1</v>
      </c>
      <c r="D662" s="2806"/>
      <c r="E662" s="3517">
        <f t="shared" si="102"/>
        <v>1</v>
      </c>
      <c r="F662" s="667"/>
      <c r="G662" s="3517">
        <f t="shared" si="103"/>
        <v>1</v>
      </c>
      <c r="H662" s="667"/>
      <c r="I662" s="3517">
        <f t="shared" si="104"/>
        <v>1</v>
      </c>
      <c r="J662" s="667"/>
      <c r="K662" s="3517">
        <f t="shared" si="105"/>
        <v>1</v>
      </c>
      <c r="L662" s="667"/>
      <c r="M662" s="3517">
        <f t="shared" si="106"/>
        <v>1</v>
      </c>
      <c r="N662" s="667"/>
      <c r="O662" s="3517">
        <f t="shared" si="107"/>
        <v>1</v>
      </c>
      <c r="P662" s="667"/>
      <c r="Q662" s="3517">
        <f t="shared" si="108"/>
        <v>1</v>
      </c>
      <c r="R662" s="3518">
        <f t="shared" si="109"/>
        <v>0</v>
      </c>
      <c r="S662" s="955">
        <f t="shared" si="100"/>
        <v>0</v>
      </c>
    </row>
    <row r="663" spans="1:19">
      <c r="A663" s="3520"/>
      <c r="B663" s="54"/>
      <c r="C663" s="3517">
        <f t="shared" si="101"/>
        <v>1</v>
      </c>
      <c r="D663" s="2806"/>
      <c r="E663" s="3517">
        <f t="shared" si="102"/>
        <v>1</v>
      </c>
      <c r="F663" s="667"/>
      <c r="G663" s="3517">
        <f t="shared" si="103"/>
        <v>1</v>
      </c>
      <c r="H663" s="667"/>
      <c r="I663" s="3517">
        <f t="shared" si="104"/>
        <v>1</v>
      </c>
      <c r="J663" s="667"/>
      <c r="K663" s="3517">
        <f t="shared" si="105"/>
        <v>1</v>
      </c>
      <c r="L663" s="667"/>
      <c r="M663" s="3517">
        <f t="shared" si="106"/>
        <v>1</v>
      </c>
      <c r="N663" s="667"/>
      <c r="O663" s="3517">
        <f t="shared" si="107"/>
        <v>1</v>
      </c>
      <c r="P663" s="667"/>
      <c r="Q663" s="3517">
        <f t="shared" si="108"/>
        <v>1</v>
      </c>
      <c r="R663" s="3518">
        <f t="shared" si="109"/>
        <v>0</v>
      </c>
      <c r="S663" s="955">
        <f t="shared" si="100"/>
        <v>0</v>
      </c>
    </row>
    <row r="664" spans="1:19">
      <c r="A664" s="3520"/>
      <c r="B664" s="54"/>
      <c r="C664" s="3517">
        <f t="shared" si="101"/>
        <v>1</v>
      </c>
      <c r="D664" s="2806"/>
      <c r="E664" s="3517">
        <f t="shared" si="102"/>
        <v>1</v>
      </c>
      <c r="F664" s="667"/>
      <c r="G664" s="3517">
        <f t="shared" si="103"/>
        <v>1</v>
      </c>
      <c r="H664" s="667"/>
      <c r="I664" s="3517">
        <f t="shared" si="104"/>
        <v>1</v>
      </c>
      <c r="J664" s="667"/>
      <c r="K664" s="3517">
        <f t="shared" si="105"/>
        <v>1</v>
      </c>
      <c r="L664" s="667"/>
      <c r="M664" s="3517">
        <f t="shared" si="106"/>
        <v>1</v>
      </c>
      <c r="N664" s="667"/>
      <c r="O664" s="3517">
        <f t="shared" si="107"/>
        <v>1</v>
      </c>
      <c r="P664" s="667"/>
      <c r="Q664" s="3517">
        <f t="shared" si="108"/>
        <v>1</v>
      </c>
      <c r="R664" s="3518">
        <f t="shared" si="109"/>
        <v>0</v>
      </c>
      <c r="S664" s="955">
        <f t="shared" ref="S664:S727" si="110">ROUND(R664*B664/10000,0)</f>
        <v>0</v>
      </c>
    </row>
    <row r="665" spans="1:19">
      <c r="A665" s="3520"/>
      <c r="B665" s="54"/>
      <c r="C665" s="3517">
        <f t="shared" si="101"/>
        <v>1</v>
      </c>
      <c r="D665" s="2806"/>
      <c r="E665" s="3517">
        <f t="shared" si="102"/>
        <v>1</v>
      </c>
      <c r="F665" s="667"/>
      <c r="G665" s="3517">
        <f t="shared" si="103"/>
        <v>1</v>
      </c>
      <c r="H665" s="667"/>
      <c r="I665" s="3517">
        <f t="shared" si="104"/>
        <v>1</v>
      </c>
      <c r="J665" s="667"/>
      <c r="K665" s="3517">
        <f t="shared" si="105"/>
        <v>1</v>
      </c>
      <c r="L665" s="667"/>
      <c r="M665" s="3517">
        <f t="shared" si="106"/>
        <v>1</v>
      </c>
      <c r="N665" s="667"/>
      <c r="O665" s="3517">
        <f t="shared" si="107"/>
        <v>1</v>
      </c>
      <c r="P665" s="667"/>
      <c r="Q665" s="3517">
        <f t="shared" si="108"/>
        <v>1</v>
      </c>
      <c r="R665" s="3518">
        <f t="shared" si="109"/>
        <v>0</v>
      </c>
      <c r="S665" s="955">
        <f t="shared" si="110"/>
        <v>0</v>
      </c>
    </row>
    <row r="666" spans="1:19">
      <c r="A666" s="3520"/>
      <c r="B666" s="54"/>
      <c r="C666" s="3517">
        <f t="shared" ref="C666:C729" si="111">IF(B666="",1,(LOOKUP(B666,$3:$3,$4:$4)-LOOKUP($B$24,$3:$3,$4:$4)+100)/100)</f>
        <v>1</v>
      </c>
      <c r="D666" s="2806"/>
      <c r="E666" s="3517">
        <f t="shared" ref="E666:E729" si="112">(SUMIF($5:$5,D666,$6:$6)-SUMIF($5:$5,$D$24,$6:$6)+100)/100</f>
        <v>1</v>
      </c>
      <c r="F666" s="667"/>
      <c r="G666" s="3517">
        <f t="shared" ref="G666:G729" si="113">(SUMIF($7:$7,F666,$8:$8)-SUMIF($7:$7,$F$24,$8:$8)+100)/100</f>
        <v>1</v>
      </c>
      <c r="H666" s="667"/>
      <c r="I666" s="3517">
        <f t="shared" ref="I666:I729" si="114">(SUMIF($9:$9,H666,$10:$10)-SUMIF($9:$9,$H$24,$10:$10)+100)/100</f>
        <v>1</v>
      </c>
      <c r="J666" s="667"/>
      <c r="K666" s="3517">
        <f t="shared" ref="K666:K729" si="115">(SUMIF($11:$11,J666,$12:$12)-SUMIF($11:$11,$J$24,$12:$12)+100)/100</f>
        <v>1</v>
      </c>
      <c r="L666" s="667"/>
      <c r="M666" s="3517">
        <f t="shared" ref="M666:M729" si="116">(SUMIF($13:$13,L666,$14:$14)-SUMIF($13:$13,$L$24,$14:$14)+100)/100</f>
        <v>1</v>
      </c>
      <c r="N666" s="667"/>
      <c r="O666" s="3517">
        <f t="shared" ref="O666:O729" si="117">(SUMIF($15:$15,N666,$16:$16)-SUMIF($15:$15,$N$24,$16:$16)+100)/100</f>
        <v>1</v>
      </c>
      <c r="P666" s="667"/>
      <c r="Q666" s="3517">
        <f t="shared" ref="Q666:Q729" si="118">(SUMIF($17:$17,P666,$18:$18)-SUMIF($17:$17,$P$24,$18:$18)+100)/100</f>
        <v>1</v>
      </c>
      <c r="R666" s="3518">
        <f t="shared" ref="R666:R729" si="119">IF(B666="",0,ROUND($R$24*C666*E666*G666*I666*K666*M666*O666*Q666,0))</f>
        <v>0</v>
      </c>
      <c r="S666" s="955">
        <f t="shared" si="110"/>
        <v>0</v>
      </c>
    </row>
    <row r="667" spans="1:19">
      <c r="A667" s="3520"/>
      <c r="B667" s="54"/>
      <c r="C667" s="3517">
        <f t="shared" si="111"/>
        <v>1</v>
      </c>
      <c r="D667" s="2806"/>
      <c r="E667" s="3517">
        <f t="shared" si="112"/>
        <v>1</v>
      </c>
      <c r="F667" s="667"/>
      <c r="G667" s="3517">
        <f t="shared" si="113"/>
        <v>1</v>
      </c>
      <c r="H667" s="667"/>
      <c r="I667" s="3517">
        <f t="shared" si="114"/>
        <v>1</v>
      </c>
      <c r="J667" s="667"/>
      <c r="K667" s="3517">
        <f t="shared" si="115"/>
        <v>1</v>
      </c>
      <c r="L667" s="667"/>
      <c r="M667" s="3517">
        <f t="shared" si="116"/>
        <v>1</v>
      </c>
      <c r="N667" s="667"/>
      <c r="O667" s="3517">
        <f t="shared" si="117"/>
        <v>1</v>
      </c>
      <c r="P667" s="667"/>
      <c r="Q667" s="3517">
        <f t="shared" si="118"/>
        <v>1</v>
      </c>
      <c r="R667" s="3518">
        <f t="shared" si="119"/>
        <v>0</v>
      </c>
      <c r="S667" s="955">
        <f t="shared" si="110"/>
        <v>0</v>
      </c>
    </row>
    <row r="668" spans="1:19">
      <c r="A668" s="3520"/>
      <c r="B668" s="54"/>
      <c r="C668" s="3517">
        <f t="shared" si="111"/>
        <v>1</v>
      </c>
      <c r="D668" s="2806"/>
      <c r="E668" s="3517">
        <f t="shared" si="112"/>
        <v>1</v>
      </c>
      <c r="F668" s="667"/>
      <c r="G668" s="3517">
        <f t="shared" si="113"/>
        <v>1</v>
      </c>
      <c r="H668" s="667"/>
      <c r="I668" s="3517">
        <f t="shared" si="114"/>
        <v>1</v>
      </c>
      <c r="J668" s="667"/>
      <c r="K668" s="3517">
        <f t="shared" si="115"/>
        <v>1</v>
      </c>
      <c r="L668" s="667"/>
      <c r="M668" s="3517">
        <f t="shared" si="116"/>
        <v>1</v>
      </c>
      <c r="N668" s="667"/>
      <c r="O668" s="3517">
        <f t="shared" si="117"/>
        <v>1</v>
      </c>
      <c r="P668" s="667"/>
      <c r="Q668" s="3517">
        <f t="shared" si="118"/>
        <v>1</v>
      </c>
      <c r="R668" s="3518">
        <f t="shared" si="119"/>
        <v>0</v>
      </c>
      <c r="S668" s="955">
        <f t="shared" si="110"/>
        <v>0</v>
      </c>
    </row>
    <row r="669" spans="1:19">
      <c r="A669" s="3520"/>
      <c r="B669" s="54"/>
      <c r="C669" s="3517">
        <f t="shared" si="111"/>
        <v>1</v>
      </c>
      <c r="D669" s="2806"/>
      <c r="E669" s="3517">
        <f t="shared" si="112"/>
        <v>1</v>
      </c>
      <c r="F669" s="667"/>
      <c r="G669" s="3517">
        <f t="shared" si="113"/>
        <v>1</v>
      </c>
      <c r="H669" s="667"/>
      <c r="I669" s="3517">
        <f t="shared" si="114"/>
        <v>1</v>
      </c>
      <c r="J669" s="667"/>
      <c r="K669" s="3517">
        <f t="shared" si="115"/>
        <v>1</v>
      </c>
      <c r="L669" s="667"/>
      <c r="M669" s="3517">
        <f t="shared" si="116"/>
        <v>1</v>
      </c>
      <c r="N669" s="667"/>
      <c r="O669" s="3517">
        <f t="shared" si="117"/>
        <v>1</v>
      </c>
      <c r="P669" s="667"/>
      <c r="Q669" s="3517">
        <f t="shared" si="118"/>
        <v>1</v>
      </c>
      <c r="R669" s="3518">
        <f t="shared" si="119"/>
        <v>0</v>
      </c>
      <c r="S669" s="955">
        <f t="shared" si="110"/>
        <v>0</v>
      </c>
    </row>
    <row r="670" spans="1:19">
      <c r="A670" s="3520"/>
      <c r="B670" s="54"/>
      <c r="C670" s="3517">
        <f t="shared" si="111"/>
        <v>1</v>
      </c>
      <c r="D670" s="2806"/>
      <c r="E670" s="3517">
        <f t="shared" si="112"/>
        <v>1</v>
      </c>
      <c r="F670" s="667"/>
      <c r="G670" s="3517">
        <f t="shared" si="113"/>
        <v>1</v>
      </c>
      <c r="H670" s="667"/>
      <c r="I670" s="3517">
        <f t="shared" si="114"/>
        <v>1</v>
      </c>
      <c r="J670" s="667"/>
      <c r="K670" s="3517">
        <f t="shared" si="115"/>
        <v>1</v>
      </c>
      <c r="L670" s="667"/>
      <c r="M670" s="3517">
        <f t="shared" si="116"/>
        <v>1</v>
      </c>
      <c r="N670" s="667"/>
      <c r="O670" s="3517">
        <f t="shared" si="117"/>
        <v>1</v>
      </c>
      <c r="P670" s="667"/>
      <c r="Q670" s="3517">
        <f t="shared" si="118"/>
        <v>1</v>
      </c>
      <c r="R670" s="3518">
        <f t="shared" si="119"/>
        <v>0</v>
      </c>
      <c r="S670" s="955">
        <f t="shared" si="110"/>
        <v>0</v>
      </c>
    </row>
    <row r="671" spans="1:19">
      <c r="A671" s="3520"/>
      <c r="B671" s="54"/>
      <c r="C671" s="3517">
        <f t="shared" si="111"/>
        <v>1</v>
      </c>
      <c r="D671" s="2806"/>
      <c r="E671" s="3517">
        <f t="shared" si="112"/>
        <v>1</v>
      </c>
      <c r="F671" s="667"/>
      <c r="G671" s="3517">
        <f t="shared" si="113"/>
        <v>1</v>
      </c>
      <c r="H671" s="667"/>
      <c r="I671" s="3517">
        <f t="shared" si="114"/>
        <v>1</v>
      </c>
      <c r="J671" s="667"/>
      <c r="K671" s="3517">
        <f t="shared" si="115"/>
        <v>1</v>
      </c>
      <c r="L671" s="667"/>
      <c r="M671" s="3517">
        <f t="shared" si="116"/>
        <v>1</v>
      </c>
      <c r="N671" s="667"/>
      <c r="O671" s="3517">
        <f t="shared" si="117"/>
        <v>1</v>
      </c>
      <c r="P671" s="667"/>
      <c r="Q671" s="3517">
        <f t="shared" si="118"/>
        <v>1</v>
      </c>
      <c r="R671" s="3518">
        <f t="shared" si="119"/>
        <v>0</v>
      </c>
      <c r="S671" s="955">
        <f t="shared" si="110"/>
        <v>0</v>
      </c>
    </row>
    <row r="672" spans="1:19">
      <c r="A672" s="3520"/>
      <c r="B672" s="54"/>
      <c r="C672" s="3517">
        <f t="shared" si="111"/>
        <v>1</v>
      </c>
      <c r="D672" s="2806"/>
      <c r="E672" s="3517">
        <f t="shared" si="112"/>
        <v>1</v>
      </c>
      <c r="F672" s="667"/>
      <c r="G672" s="3517">
        <f t="shared" si="113"/>
        <v>1</v>
      </c>
      <c r="H672" s="667"/>
      <c r="I672" s="3517">
        <f t="shared" si="114"/>
        <v>1</v>
      </c>
      <c r="J672" s="667"/>
      <c r="K672" s="3517">
        <f t="shared" si="115"/>
        <v>1</v>
      </c>
      <c r="L672" s="667"/>
      <c r="M672" s="3517">
        <f t="shared" si="116"/>
        <v>1</v>
      </c>
      <c r="N672" s="667"/>
      <c r="O672" s="3517">
        <f t="shared" si="117"/>
        <v>1</v>
      </c>
      <c r="P672" s="667"/>
      <c r="Q672" s="3517">
        <f t="shared" si="118"/>
        <v>1</v>
      </c>
      <c r="R672" s="3518">
        <f t="shared" si="119"/>
        <v>0</v>
      </c>
      <c r="S672" s="955">
        <f t="shared" si="110"/>
        <v>0</v>
      </c>
    </row>
    <row r="673" spans="1:19">
      <c r="A673" s="3520"/>
      <c r="B673" s="54"/>
      <c r="C673" s="3517">
        <f t="shared" si="111"/>
        <v>1</v>
      </c>
      <c r="D673" s="2806"/>
      <c r="E673" s="3517">
        <f t="shared" si="112"/>
        <v>1</v>
      </c>
      <c r="F673" s="667"/>
      <c r="G673" s="3517">
        <f t="shared" si="113"/>
        <v>1</v>
      </c>
      <c r="H673" s="667"/>
      <c r="I673" s="3517">
        <f t="shared" si="114"/>
        <v>1</v>
      </c>
      <c r="J673" s="667"/>
      <c r="K673" s="3517">
        <f t="shared" si="115"/>
        <v>1</v>
      </c>
      <c r="L673" s="667"/>
      <c r="M673" s="3517">
        <f t="shared" si="116"/>
        <v>1</v>
      </c>
      <c r="N673" s="667"/>
      <c r="O673" s="3517">
        <f t="shared" si="117"/>
        <v>1</v>
      </c>
      <c r="P673" s="667"/>
      <c r="Q673" s="3517">
        <f t="shared" si="118"/>
        <v>1</v>
      </c>
      <c r="R673" s="3518">
        <f t="shared" si="119"/>
        <v>0</v>
      </c>
      <c r="S673" s="955">
        <f t="shared" si="110"/>
        <v>0</v>
      </c>
    </row>
    <row r="674" spans="1:19">
      <c r="A674" s="3520"/>
      <c r="B674" s="54"/>
      <c r="C674" s="3517">
        <f t="shared" si="111"/>
        <v>1</v>
      </c>
      <c r="D674" s="2806"/>
      <c r="E674" s="3517">
        <f t="shared" si="112"/>
        <v>1</v>
      </c>
      <c r="F674" s="667"/>
      <c r="G674" s="3517">
        <f t="shared" si="113"/>
        <v>1</v>
      </c>
      <c r="H674" s="667"/>
      <c r="I674" s="3517">
        <f t="shared" si="114"/>
        <v>1</v>
      </c>
      <c r="J674" s="667"/>
      <c r="K674" s="3517">
        <f t="shared" si="115"/>
        <v>1</v>
      </c>
      <c r="L674" s="667"/>
      <c r="M674" s="3517">
        <f t="shared" si="116"/>
        <v>1</v>
      </c>
      <c r="N674" s="667"/>
      <c r="O674" s="3517">
        <f t="shared" si="117"/>
        <v>1</v>
      </c>
      <c r="P674" s="667"/>
      <c r="Q674" s="3517">
        <f t="shared" si="118"/>
        <v>1</v>
      </c>
      <c r="R674" s="3518">
        <f t="shared" si="119"/>
        <v>0</v>
      </c>
      <c r="S674" s="955">
        <f t="shared" si="110"/>
        <v>0</v>
      </c>
    </row>
    <row r="675" spans="1:19">
      <c r="A675" s="3520"/>
      <c r="B675" s="54"/>
      <c r="C675" s="3517">
        <f t="shared" si="111"/>
        <v>1</v>
      </c>
      <c r="D675" s="2806"/>
      <c r="E675" s="3517">
        <f t="shared" si="112"/>
        <v>1</v>
      </c>
      <c r="F675" s="667"/>
      <c r="G675" s="3517">
        <f t="shared" si="113"/>
        <v>1</v>
      </c>
      <c r="H675" s="667"/>
      <c r="I675" s="3517">
        <f t="shared" si="114"/>
        <v>1</v>
      </c>
      <c r="J675" s="667"/>
      <c r="K675" s="3517">
        <f t="shared" si="115"/>
        <v>1</v>
      </c>
      <c r="L675" s="667"/>
      <c r="M675" s="3517">
        <f t="shared" si="116"/>
        <v>1</v>
      </c>
      <c r="N675" s="667"/>
      <c r="O675" s="3517">
        <f t="shared" si="117"/>
        <v>1</v>
      </c>
      <c r="P675" s="667"/>
      <c r="Q675" s="3517">
        <f t="shared" si="118"/>
        <v>1</v>
      </c>
      <c r="R675" s="3518">
        <f t="shared" si="119"/>
        <v>0</v>
      </c>
      <c r="S675" s="955">
        <f t="shared" si="110"/>
        <v>0</v>
      </c>
    </row>
    <row r="676" spans="1:19">
      <c r="A676" s="3520"/>
      <c r="B676" s="54"/>
      <c r="C676" s="3517">
        <f t="shared" si="111"/>
        <v>1</v>
      </c>
      <c r="D676" s="2806"/>
      <c r="E676" s="3517">
        <f t="shared" si="112"/>
        <v>1</v>
      </c>
      <c r="F676" s="667"/>
      <c r="G676" s="3517">
        <f t="shared" si="113"/>
        <v>1</v>
      </c>
      <c r="H676" s="667"/>
      <c r="I676" s="3517">
        <f t="shared" si="114"/>
        <v>1</v>
      </c>
      <c r="J676" s="667"/>
      <c r="K676" s="3517">
        <f t="shared" si="115"/>
        <v>1</v>
      </c>
      <c r="L676" s="667"/>
      <c r="M676" s="3517">
        <f t="shared" si="116"/>
        <v>1</v>
      </c>
      <c r="N676" s="667"/>
      <c r="O676" s="3517">
        <f t="shared" si="117"/>
        <v>1</v>
      </c>
      <c r="P676" s="667"/>
      <c r="Q676" s="3517">
        <f t="shared" si="118"/>
        <v>1</v>
      </c>
      <c r="R676" s="3518">
        <f t="shared" si="119"/>
        <v>0</v>
      </c>
      <c r="S676" s="955">
        <f t="shared" si="110"/>
        <v>0</v>
      </c>
    </row>
    <row r="677" spans="1:19">
      <c r="A677" s="3520"/>
      <c r="B677" s="54"/>
      <c r="C677" s="3517">
        <f t="shared" si="111"/>
        <v>1</v>
      </c>
      <c r="D677" s="2806"/>
      <c r="E677" s="3517">
        <f t="shared" si="112"/>
        <v>1</v>
      </c>
      <c r="F677" s="667"/>
      <c r="G677" s="3517">
        <f t="shared" si="113"/>
        <v>1</v>
      </c>
      <c r="H677" s="667"/>
      <c r="I677" s="3517">
        <f t="shared" si="114"/>
        <v>1</v>
      </c>
      <c r="J677" s="667"/>
      <c r="K677" s="3517">
        <f t="shared" si="115"/>
        <v>1</v>
      </c>
      <c r="L677" s="667"/>
      <c r="M677" s="3517">
        <f t="shared" si="116"/>
        <v>1</v>
      </c>
      <c r="N677" s="667"/>
      <c r="O677" s="3517">
        <f t="shared" si="117"/>
        <v>1</v>
      </c>
      <c r="P677" s="667"/>
      <c r="Q677" s="3517">
        <f t="shared" si="118"/>
        <v>1</v>
      </c>
      <c r="R677" s="3518">
        <f t="shared" si="119"/>
        <v>0</v>
      </c>
      <c r="S677" s="955">
        <f t="shared" si="110"/>
        <v>0</v>
      </c>
    </row>
    <row r="678" spans="1:19">
      <c r="A678" s="3520"/>
      <c r="B678" s="54"/>
      <c r="C678" s="3517">
        <f t="shared" si="111"/>
        <v>1</v>
      </c>
      <c r="D678" s="2806"/>
      <c r="E678" s="3517">
        <f t="shared" si="112"/>
        <v>1</v>
      </c>
      <c r="F678" s="667"/>
      <c r="G678" s="3517">
        <f t="shared" si="113"/>
        <v>1</v>
      </c>
      <c r="H678" s="667"/>
      <c r="I678" s="3517">
        <f t="shared" si="114"/>
        <v>1</v>
      </c>
      <c r="J678" s="667"/>
      <c r="K678" s="3517">
        <f t="shared" si="115"/>
        <v>1</v>
      </c>
      <c r="L678" s="667"/>
      <c r="M678" s="3517">
        <f t="shared" si="116"/>
        <v>1</v>
      </c>
      <c r="N678" s="667"/>
      <c r="O678" s="3517">
        <f t="shared" si="117"/>
        <v>1</v>
      </c>
      <c r="P678" s="667"/>
      <c r="Q678" s="3517">
        <f t="shared" si="118"/>
        <v>1</v>
      </c>
      <c r="R678" s="3518">
        <f t="shared" si="119"/>
        <v>0</v>
      </c>
      <c r="S678" s="955">
        <f t="shared" si="110"/>
        <v>0</v>
      </c>
    </row>
    <row r="679" spans="1:19">
      <c r="A679" s="3520"/>
      <c r="B679" s="54"/>
      <c r="C679" s="3517">
        <f t="shared" si="111"/>
        <v>1</v>
      </c>
      <c r="D679" s="2806"/>
      <c r="E679" s="3517">
        <f t="shared" si="112"/>
        <v>1</v>
      </c>
      <c r="F679" s="667"/>
      <c r="G679" s="3517">
        <f t="shared" si="113"/>
        <v>1</v>
      </c>
      <c r="H679" s="667"/>
      <c r="I679" s="3517">
        <f t="shared" si="114"/>
        <v>1</v>
      </c>
      <c r="J679" s="667"/>
      <c r="K679" s="3517">
        <f t="shared" si="115"/>
        <v>1</v>
      </c>
      <c r="L679" s="667"/>
      <c r="M679" s="3517">
        <f t="shared" si="116"/>
        <v>1</v>
      </c>
      <c r="N679" s="667"/>
      <c r="O679" s="3517">
        <f t="shared" si="117"/>
        <v>1</v>
      </c>
      <c r="P679" s="667"/>
      <c r="Q679" s="3517">
        <f t="shared" si="118"/>
        <v>1</v>
      </c>
      <c r="R679" s="3518">
        <f t="shared" si="119"/>
        <v>0</v>
      </c>
      <c r="S679" s="955">
        <f t="shared" si="110"/>
        <v>0</v>
      </c>
    </row>
    <row r="680" spans="1:19">
      <c r="A680" s="3520"/>
      <c r="B680" s="54"/>
      <c r="C680" s="3517">
        <f t="shared" si="111"/>
        <v>1</v>
      </c>
      <c r="D680" s="2806"/>
      <c r="E680" s="3517">
        <f t="shared" si="112"/>
        <v>1</v>
      </c>
      <c r="F680" s="667"/>
      <c r="G680" s="3517">
        <f t="shared" si="113"/>
        <v>1</v>
      </c>
      <c r="H680" s="667"/>
      <c r="I680" s="3517">
        <f t="shared" si="114"/>
        <v>1</v>
      </c>
      <c r="J680" s="667"/>
      <c r="K680" s="3517">
        <f t="shared" si="115"/>
        <v>1</v>
      </c>
      <c r="L680" s="667"/>
      <c r="M680" s="3517">
        <f t="shared" si="116"/>
        <v>1</v>
      </c>
      <c r="N680" s="667"/>
      <c r="O680" s="3517">
        <f t="shared" si="117"/>
        <v>1</v>
      </c>
      <c r="P680" s="667"/>
      <c r="Q680" s="3517">
        <f t="shared" si="118"/>
        <v>1</v>
      </c>
      <c r="R680" s="3518">
        <f t="shared" si="119"/>
        <v>0</v>
      </c>
      <c r="S680" s="955">
        <f t="shared" si="110"/>
        <v>0</v>
      </c>
    </row>
    <row r="681" spans="1:19">
      <c r="A681" s="3520"/>
      <c r="B681" s="54"/>
      <c r="C681" s="3517">
        <f t="shared" si="111"/>
        <v>1</v>
      </c>
      <c r="D681" s="2806"/>
      <c r="E681" s="3517">
        <f t="shared" si="112"/>
        <v>1</v>
      </c>
      <c r="F681" s="667"/>
      <c r="G681" s="3517">
        <f t="shared" si="113"/>
        <v>1</v>
      </c>
      <c r="H681" s="667"/>
      <c r="I681" s="3517">
        <f t="shared" si="114"/>
        <v>1</v>
      </c>
      <c r="J681" s="667"/>
      <c r="K681" s="3517">
        <f t="shared" si="115"/>
        <v>1</v>
      </c>
      <c r="L681" s="667"/>
      <c r="M681" s="3517">
        <f t="shared" si="116"/>
        <v>1</v>
      </c>
      <c r="N681" s="667"/>
      <c r="O681" s="3517">
        <f t="shared" si="117"/>
        <v>1</v>
      </c>
      <c r="P681" s="667"/>
      <c r="Q681" s="3517">
        <f t="shared" si="118"/>
        <v>1</v>
      </c>
      <c r="R681" s="3518">
        <f t="shared" si="119"/>
        <v>0</v>
      </c>
      <c r="S681" s="955">
        <f t="shared" si="110"/>
        <v>0</v>
      </c>
    </row>
    <row r="682" spans="1:19">
      <c r="A682" s="3520"/>
      <c r="B682" s="54"/>
      <c r="C682" s="3517">
        <f t="shared" si="111"/>
        <v>1</v>
      </c>
      <c r="D682" s="2806"/>
      <c r="E682" s="3517">
        <f t="shared" si="112"/>
        <v>1</v>
      </c>
      <c r="F682" s="667"/>
      <c r="G682" s="3517">
        <f t="shared" si="113"/>
        <v>1</v>
      </c>
      <c r="H682" s="667"/>
      <c r="I682" s="3517">
        <f t="shared" si="114"/>
        <v>1</v>
      </c>
      <c r="J682" s="667"/>
      <c r="K682" s="3517">
        <f t="shared" si="115"/>
        <v>1</v>
      </c>
      <c r="L682" s="667"/>
      <c r="M682" s="3517">
        <f t="shared" si="116"/>
        <v>1</v>
      </c>
      <c r="N682" s="667"/>
      <c r="O682" s="3517">
        <f t="shared" si="117"/>
        <v>1</v>
      </c>
      <c r="P682" s="667"/>
      <c r="Q682" s="3517">
        <f t="shared" si="118"/>
        <v>1</v>
      </c>
      <c r="R682" s="3518">
        <f t="shared" si="119"/>
        <v>0</v>
      </c>
      <c r="S682" s="955">
        <f t="shared" si="110"/>
        <v>0</v>
      </c>
    </row>
    <row r="683" spans="1:19">
      <c r="A683" s="3520"/>
      <c r="B683" s="54"/>
      <c r="C683" s="3517">
        <f t="shared" si="111"/>
        <v>1</v>
      </c>
      <c r="D683" s="2806"/>
      <c r="E683" s="3517">
        <f t="shared" si="112"/>
        <v>1</v>
      </c>
      <c r="F683" s="667"/>
      <c r="G683" s="3517">
        <f t="shared" si="113"/>
        <v>1</v>
      </c>
      <c r="H683" s="667"/>
      <c r="I683" s="3517">
        <f t="shared" si="114"/>
        <v>1</v>
      </c>
      <c r="J683" s="667"/>
      <c r="K683" s="3517">
        <f t="shared" si="115"/>
        <v>1</v>
      </c>
      <c r="L683" s="667"/>
      <c r="M683" s="3517">
        <f t="shared" si="116"/>
        <v>1</v>
      </c>
      <c r="N683" s="667"/>
      <c r="O683" s="3517">
        <f t="shared" si="117"/>
        <v>1</v>
      </c>
      <c r="P683" s="667"/>
      <c r="Q683" s="3517">
        <f t="shared" si="118"/>
        <v>1</v>
      </c>
      <c r="R683" s="3518">
        <f t="shared" si="119"/>
        <v>0</v>
      </c>
      <c r="S683" s="955">
        <f t="shared" si="110"/>
        <v>0</v>
      </c>
    </row>
    <row r="684" spans="1:19">
      <c r="A684" s="3520"/>
      <c r="B684" s="54"/>
      <c r="C684" s="3517">
        <f t="shared" si="111"/>
        <v>1</v>
      </c>
      <c r="D684" s="2806"/>
      <c r="E684" s="3517">
        <f t="shared" si="112"/>
        <v>1</v>
      </c>
      <c r="F684" s="667"/>
      <c r="G684" s="3517">
        <f t="shared" si="113"/>
        <v>1</v>
      </c>
      <c r="H684" s="667"/>
      <c r="I684" s="3517">
        <f t="shared" si="114"/>
        <v>1</v>
      </c>
      <c r="J684" s="667"/>
      <c r="K684" s="3517">
        <f t="shared" si="115"/>
        <v>1</v>
      </c>
      <c r="L684" s="667"/>
      <c r="M684" s="3517">
        <f t="shared" si="116"/>
        <v>1</v>
      </c>
      <c r="N684" s="667"/>
      <c r="O684" s="3517">
        <f t="shared" si="117"/>
        <v>1</v>
      </c>
      <c r="P684" s="667"/>
      <c r="Q684" s="3517">
        <f t="shared" si="118"/>
        <v>1</v>
      </c>
      <c r="R684" s="3518">
        <f t="shared" si="119"/>
        <v>0</v>
      </c>
      <c r="S684" s="955">
        <f t="shared" si="110"/>
        <v>0</v>
      </c>
    </row>
    <row r="685" spans="1:19">
      <c r="A685" s="3520"/>
      <c r="B685" s="54"/>
      <c r="C685" s="3517">
        <f t="shared" si="111"/>
        <v>1</v>
      </c>
      <c r="D685" s="2806"/>
      <c r="E685" s="3517">
        <f t="shared" si="112"/>
        <v>1</v>
      </c>
      <c r="F685" s="667"/>
      <c r="G685" s="3517">
        <f t="shared" si="113"/>
        <v>1</v>
      </c>
      <c r="H685" s="667"/>
      <c r="I685" s="3517">
        <f t="shared" si="114"/>
        <v>1</v>
      </c>
      <c r="J685" s="667"/>
      <c r="K685" s="3517">
        <f t="shared" si="115"/>
        <v>1</v>
      </c>
      <c r="L685" s="667"/>
      <c r="M685" s="3517">
        <f t="shared" si="116"/>
        <v>1</v>
      </c>
      <c r="N685" s="667"/>
      <c r="O685" s="3517">
        <f t="shared" si="117"/>
        <v>1</v>
      </c>
      <c r="P685" s="667"/>
      <c r="Q685" s="3517">
        <f t="shared" si="118"/>
        <v>1</v>
      </c>
      <c r="R685" s="3518">
        <f t="shared" si="119"/>
        <v>0</v>
      </c>
      <c r="S685" s="955">
        <f t="shared" si="110"/>
        <v>0</v>
      </c>
    </row>
    <row r="686" spans="1:19">
      <c r="A686" s="3520"/>
      <c r="B686" s="54"/>
      <c r="C686" s="3517">
        <f t="shared" si="111"/>
        <v>1</v>
      </c>
      <c r="D686" s="2806"/>
      <c r="E686" s="3517">
        <f t="shared" si="112"/>
        <v>1</v>
      </c>
      <c r="F686" s="667"/>
      <c r="G686" s="3517">
        <f t="shared" si="113"/>
        <v>1</v>
      </c>
      <c r="H686" s="667"/>
      <c r="I686" s="3517">
        <f t="shared" si="114"/>
        <v>1</v>
      </c>
      <c r="J686" s="667"/>
      <c r="K686" s="3517">
        <f t="shared" si="115"/>
        <v>1</v>
      </c>
      <c r="L686" s="667"/>
      <c r="M686" s="3517">
        <f t="shared" si="116"/>
        <v>1</v>
      </c>
      <c r="N686" s="667"/>
      <c r="O686" s="3517">
        <f t="shared" si="117"/>
        <v>1</v>
      </c>
      <c r="P686" s="667"/>
      <c r="Q686" s="3517">
        <f t="shared" si="118"/>
        <v>1</v>
      </c>
      <c r="R686" s="3518">
        <f t="shared" si="119"/>
        <v>0</v>
      </c>
      <c r="S686" s="955">
        <f t="shared" si="110"/>
        <v>0</v>
      </c>
    </row>
    <row r="687" spans="1:19">
      <c r="A687" s="3520"/>
      <c r="B687" s="54"/>
      <c r="C687" s="3517">
        <f t="shared" si="111"/>
        <v>1</v>
      </c>
      <c r="D687" s="2806"/>
      <c r="E687" s="3517">
        <f t="shared" si="112"/>
        <v>1</v>
      </c>
      <c r="F687" s="667"/>
      <c r="G687" s="3517">
        <f t="shared" si="113"/>
        <v>1</v>
      </c>
      <c r="H687" s="667"/>
      <c r="I687" s="3517">
        <f t="shared" si="114"/>
        <v>1</v>
      </c>
      <c r="J687" s="667"/>
      <c r="K687" s="3517">
        <f t="shared" si="115"/>
        <v>1</v>
      </c>
      <c r="L687" s="667"/>
      <c r="M687" s="3517">
        <f t="shared" si="116"/>
        <v>1</v>
      </c>
      <c r="N687" s="667"/>
      <c r="O687" s="3517">
        <f t="shared" si="117"/>
        <v>1</v>
      </c>
      <c r="P687" s="667"/>
      <c r="Q687" s="3517">
        <f t="shared" si="118"/>
        <v>1</v>
      </c>
      <c r="R687" s="3518">
        <f t="shared" si="119"/>
        <v>0</v>
      </c>
      <c r="S687" s="955">
        <f t="shared" si="110"/>
        <v>0</v>
      </c>
    </row>
    <row r="688" spans="1:19">
      <c r="A688" s="3520"/>
      <c r="B688" s="54"/>
      <c r="C688" s="3517">
        <f t="shared" si="111"/>
        <v>1</v>
      </c>
      <c r="D688" s="2806"/>
      <c r="E688" s="3517">
        <f t="shared" si="112"/>
        <v>1</v>
      </c>
      <c r="F688" s="667"/>
      <c r="G688" s="3517">
        <f t="shared" si="113"/>
        <v>1</v>
      </c>
      <c r="H688" s="667"/>
      <c r="I688" s="3517">
        <f t="shared" si="114"/>
        <v>1</v>
      </c>
      <c r="J688" s="667"/>
      <c r="K688" s="3517">
        <f t="shared" si="115"/>
        <v>1</v>
      </c>
      <c r="L688" s="667"/>
      <c r="M688" s="3517">
        <f t="shared" si="116"/>
        <v>1</v>
      </c>
      <c r="N688" s="667"/>
      <c r="O688" s="3517">
        <f t="shared" si="117"/>
        <v>1</v>
      </c>
      <c r="P688" s="667"/>
      <c r="Q688" s="3517">
        <f t="shared" si="118"/>
        <v>1</v>
      </c>
      <c r="R688" s="3518">
        <f t="shared" si="119"/>
        <v>0</v>
      </c>
      <c r="S688" s="955">
        <f t="shared" si="110"/>
        <v>0</v>
      </c>
    </row>
    <row r="689" spans="1:19">
      <c r="A689" s="3520"/>
      <c r="B689" s="54"/>
      <c r="C689" s="3517">
        <f t="shared" si="111"/>
        <v>1</v>
      </c>
      <c r="D689" s="2806"/>
      <c r="E689" s="3517">
        <f t="shared" si="112"/>
        <v>1</v>
      </c>
      <c r="F689" s="667"/>
      <c r="G689" s="3517">
        <f t="shared" si="113"/>
        <v>1</v>
      </c>
      <c r="H689" s="667"/>
      <c r="I689" s="3517">
        <f t="shared" si="114"/>
        <v>1</v>
      </c>
      <c r="J689" s="667"/>
      <c r="K689" s="3517">
        <f t="shared" si="115"/>
        <v>1</v>
      </c>
      <c r="L689" s="667"/>
      <c r="M689" s="3517">
        <f t="shared" si="116"/>
        <v>1</v>
      </c>
      <c r="N689" s="667"/>
      <c r="O689" s="3517">
        <f t="shared" si="117"/>
        <v>1</v>
      </c>
      <c r="P689" s="667"/>
      <c r="Q689" s="3517">
        <f t="shared" si="118"/>
        <v>1</v>
      </c>
      <c r="R689" s="3518">
        <f t="shared" si="119"/>
        <v>0</v>
      </c>
      <c r="S689" s="955">
        <f t="shared" si="110"/>
        <v>0</v>
      </c>
    </row>
    <row r="690" spans="1:19">
      <c r="A690" s="3520"/>
      <c r="B690" s="54"/>
      <c r="C690" s="3517">
        <f t="shared" si="111"/>
        <v>1</v>
      </c>
      <c r="D690" s="2806"/>
      <c r="E690" s="3517">
        <f t="shared" si="112"/>
        <v>1</v>
      </c>
      <c r="F690" s="667"/>
      <c r="G690" s="3517">
        <f t="shared" si="113"/>
        <v>1</v>
      </c>
      <c r="H690" s="667"/>
      <c r="I690" s="3517">
        <f t="shared" si="114"/>
        <v>1</v>
      </c>
      <c r="J690" s="667"/>
      <c r="K690" s="3517">
        <f t="shared" si="115"/>
        <v>1</v>
      </c>
      <c r="L690" s="667"/>
      <c r="M690" s="3517">
        <f t="shared" si="116"/>
        <v>1</v>
      </c>
      <c r="N690" s="667"/>
      <c r="O690" s="3517">
        <f t="shared" si="117"/>
        <v>1</v>
      </c>
      <c r="P690" s="667"/>
      <c r="Q690" s="3517">
        <f t="shared" si="118"/>
        <v>1</v>
      </c>
      <c r="R690" s="3518">
        <f t="shared" si="119"/>
        <v>0</v>
      </c>
      <c r="S690" s="955">
        <f t="shared" si="110"/>
        <v>0</v>
      </c>
    </row>
    <row r="691" spans="1:19">
      <c r="A691" s="3520"/>
      <c r="B691" s="54"/>
      <c r="C691" s="3517">
        <f t="shared" si="111"/>
        <v>1</v>
      </c>
      <c r="D691" s="2806"/>
      <c r="E691" s="3517">
        <f t="shared" si="112"/>
        <v>1</v>
      </c>
      <c r="F691" s="667"/>
      <c r="G691" s="3517">
        <f t="shared" si="113"/>
        <v>1</v>
      </c>
      <c r="H691" s="667"/>
      <c r="I691" s="3517">
        <f t="shared" si="114"/>
        <v>1</v>
      </c>
      <c r="J691" s="667"/>
      <c r="K691" s="3517">
        <f t="shared" si="115"/>
        <v>1</v>
      </c>
      <c r="L691" s="667"/>
      <c r="M691" s="3517">
        <f t="shared" si="116"/>
        <v>1</v>
      </c>
      <c r="N691" s="667"/>
      <c r="O691" s="3517">
        <f t="shared" si="117"/>
        <v>1</v>
      </c>
      <c r="P691" s="667"/>
      <c r="Q691" s="3517">
        <f t="shared" si="118"/>
        <v>1</v>
      </c>
      <c r="R691" s="3518">
        <f t="shared" si="119"/>
        <v>0</v>
      </c>
      <c r="S691" s="955">
        <f t="shared" si="110"/>
        <v>0</v>
      </c>
    </row>
    <row r="692" spans="1:19">
      <c r="A692" s="3520"/>
      <c r="B692" s="54"/>
      <c r="C692" s="3517">
        <f t="shared" si="111"/>
        <v>1</v>
      </c>
      <c r="D692" s="2806"/>
      <c r="E692" s="3517">
        <f t="shared" si="112"/>
        <v>1</v>
      </c>
      <c r="F692" s="667"/>
      <c r="G692" s="3517">
        <f t="shared" si="113"/>
        <v>1</v>
      </c>
      <c r="H692" s="667"/>
      <c r="I692" s="3517">
        <f t="shared" si="114"/>
        <v>1</v>
      </c>
      <c r="J692" s="667"/>
      <c r="K692" s="3517">
        <f t="shared" si="115"/>
        <v>1</v>
      </c>
      <c r="L692" s="667"/>
      <c r="M692" s="3517">
        <f t="shared" si="116"/>
        <v>1</v>
      </c>
      <c r="N692" s="667"/>
      <c r="O692" s="3517">
        <f t="shared" si="117"/>
        <v>1</v>
      </c>
      <c r="P692" s="667"/>
      <c r="Q692" s="3517">
        <f t="shared" si="118"/>
        <v>1</v>
      </c>
      <c r="R692" s="3518">
        <f t="shared" si="119"/>
        <v>0</v>
      </c>
      <c r="S692" s="955">
        <f t="shared" si="110"/>
        <v>0</v>
      </c>
    </row>
    <row r="693" spans="1:19">
      <c r="A693" s="3520"/>
      <c r="B693" s="54"/>
      <c r="C693" s="3517">
        <f t="shared" si="111"/>
        <v>1</v>
      </c>
      <c r="D693" s="2806"/>
      <c r="E693" s="3517">
        <f t="shared" si="112"/>
        <v>1</v>
      </c>
      <c r="F693" s="667"/>
      <c r="G693" s="3517">
        <f t="shared" si="113"/>
        <v>1</v>
      </c>
      <c r="H693" s="667"/>
      <c r="I693" s="3517">
        <f t="shared" si="114"/>
        <v>1</v>
      </c>
      <c r="J693" s="667"/>
      <c r="K693" s="3517">
        <f t="shared" si="115"/>
        <v>1</v>
      </c>
      <c r="L693" s="667"/>
      <c r="M693" s="3517">
        <f t="shared" si="116"/>
        <v>1</v>
      </c>
      <c r="N693" s="667"/>
      <c r="O693" s="3517">
        <f t="shared" si="117"/>
        <v>1</v>
      </c>
      <c r="P693" s="667"/>
      <c r="Q693" s="3517">
        <f t="shared" si="118"/>
        <v>1</v>
      </c>
      <c r="R693" s="3518">
        <f t="shared" si="119"/>
        <v>0</v>
      </c>
      <c r="S693" s="955">
        <f t="shared" si="110"/>
        <v>0</v>
      </c>
    </row>
    <row r="694" spans="1:19">
      <c r="A694" s="3520"/>
      <c r="B694" s="54"/>
      <c r="C694" s="3517">
        <f t="shared" si="111"/>
        <v>1</v>
      </c>
      <c r="D694" s="2806"/>
      <c r="E694" s="3517">
        <f t="shared" si="112"/>
        <v>1</v>
      </c>
      <c r="F694" s="667"/>
      <c r="G694" s="3517">
        <f t="shared" si="113"/>
        <v>1</v>
      </c>
      <c r="H694" s="667"/>
      <c r="I694" s="3517">
        <f t="shared" si="114"/>
        <v>1</v>
      </c>
      <c r="J694" s="667"/>
      <c r="K694" s="3517">
        <f t="shared" si="115"/>
        <v>1</v>
      </c>
      <c r="L694" s="667"/>
      <c r="M694" s="3517">
        <f t="shared" si="116"/>
        <v>1</v>
      </c>
      <c r="N694" s="667"/>
      <c r="O694" s="3517">
        <f t="shared" si="117"/>
        <v>1</v>
      </c>
      <c r="P694" s="667"/>
      <c r="Q694" s="3517">
        <f t="shared" si="118"/>
        <v>1</v>
      </c>
      <c r="R694" s="3518">
        <f t="shared" si="119"/>
        <v>0</v>
      </c>
      <c r="S694" s="955">
        <f t="shared" si="110"/>
        <v>0</v>
      </c>
    </row>
    <row r="695" spans="1:19">
      <c r="A695" s="3520"/>
      <c r="B695" s="54"/>
      <c r="C695" s="3517">
        <f t="shared" si="111"/>
        <v>1</v>
      </c>
      <c r="D695" s="2806"/>
      <c r="E695" s="3517">
        <f t="shared" si="112"/>
        <v>1</v>
      </c>
      <c r="F695" s="667"/>
      <c r="G695" s="3517">
        <f t="shared" si="113"/>
        <v>1</v>
      </c>
      <c r="H695" s="667"/>
      <c r="I695" s="3517">
        <f t="shared" si="114"/>
        <v>1</v>
      </c>
      <c r="J695" s="667"/>
      <c r="K695" s="3517">
        <f t="shared" si="115"/>
        <v>1</v>
      </c>
      <c r="L695" s="667"/>
      <c r="M695" s="3517">
        <f t="shared" si="116"/>
        <v>1</v>
      </c>
      <c r="N695" s="667"/>
      <c r="O695" s="3517">
        <f t="shared" si="117"/>
        <v>1</v>
      </c>
      <c r="P695" s="667"/>
      <c r="Q695" s="3517">
        <f t="shared" si="118"/>
        <v>1</v>
      </c>
      <c r="R695" s="3518">
        <f t="shared" si="119"/>
        <v>0</v>
      </c>
      <c r="S695" s="955">
        <f t="shared" si="110"/>
        <v>0</v>
      </c>
    </row>
    <row r="696" spans="1:19">
      <c r="A696" s="3520"/>
      <c r="B696" s="54"/>
      <c r="C696" s="3517">
        <f t="shared" si="111"/>
        <v>1</v>
      </c>
      <c r="D696" s="2806"/>
      <c r="E696" s="3517">
        <f t="shared" si="112"/>
        <v>1</v>
      </c>
      <c r="F696" s="667"/>
      <c r="G696" s="3517">
        <f t="shared" si="113"/>
        <v>1</v>
      </c>
      <c r="H696" s="667"/>
      <c r="I696" s="3517">
        <f t="shared" si="114"/>
        <v>1</v>
      </c>
      <c r="J696" s="667"/>
      <c r="K696" s="3517">
        <f t="shared" si="115"/>
        <v>1</v>
      </c>
      <c r="L696" s="667"/>
      <c r="M696" s="3517">
        <f t="shared" si="116"/>
        <v>1</v>
      </c>
      <c r="N696" s="667"/>
      <c r="O696" s="3517">
        <f t="shared" si="117"/>
        <v>1</v>
      </c>
      <c r="P696" s="667"/>
      <c r="Q696" s="3517">
        <f t="shared" si="118"/>
        <v>1</v>
      </c>
      <c r="R696" s="3518">
        <f t="shared" si="119"/>
        <v>0</v>
      </c>
      <c r="S696" s="955">
        <f t="shared" si="110"/>
        <v>0</v>
      </c>
    </row>
    <row r="697" spans="1:19">
      <c r="A697" s="3520"/>
      <c r="B697" s="54"/>
      <c r="C697" s="3517">
        <f t="shared" si="111"/>
        <v>1</v>
      </c>
      <c r="D697" s="2806"/>
      <c r="E697" s="3517">
        <f t="shared" si="112"/>
        <v>1</v>
      </c>
      <c r="F697" s="667"/>
      <c r="G697" s="3517">
        <f t="shared" si="113"/>
        <v>1</v>
      </c>
      <c r="H697" s="667"/>
      <c r="I697" s="3517">
        <f t="shared" si="114"/>
        <v>1</v>
      </c>
      <c r="J697" s="667"/>
      <c r="K697" s="3517">
        <f t="shared" si="115"/>
        <v>1</v>
      </c>
      <c r="L697" s="667"/>
      <c r="M697" s="3517">
        <f t="shared" si="116"/>
        <v>1</v>
      </c>
      <c r="N697" s="667"/>
      <c r="O697" s="3517">
        <f t="shared" si="117"/>
        <v>1</v>
      </c>
      <c r="P697" s="667"/>
      <c r="Q697" s="3517">
        <f t="shared" si="118"/>
        <v>1</v>
      </c>
      <c r="R697" s="3518">
        <f t="shared" si="119"/>
        <v>0</v>
      </c>
      <c r="S697" s="955">
        <f t="shared" si="110"/>
        <v>0</v>
      </c>
    </row>
    <row r="698" spans="1:19">
      <c r="A698" s="3520"/>
      <c r="B698" s="54"/>
      <c r="C698" s="3517">
        <f t="shared" si="111"/>
        <v>1</v>
      </c>
      <c r="D698" s="2806"/>
      <c r="E698" s="3517">
        <f t="shared" si="112"/>
        <v>1</v>
      </c>
      <c r="F698" s="667"/>
      <c r="G698" s="3517">
        <f t="shared" si="113"/>
        <v>1</v>
      </c>
      <c r="H698" s="667"/>
      <c r="I698" s="3517">
        <f t="shared" si="114"/>
        <v>1</v>
      </c>
      <c r="J698" s="667"/>
      <c r="K698" s="3517">
        <f t="shared" si="115"/>
        <v>1</v>
      </c>
      <c r="L698" s="667"/>
      <c r="M698" s="3517">
        <f t="shared" si="116"/>
        <v>1</v>
      </c>
      <c r="N698" s="667"/>
      <c r="O698" s="3517">
        <f t="shared" si="117"/>
        <v>1</v>
      </c>
      <c r="P698" s="667"/>
      <c r="Q698" s="3517">
        <f t="shared" si="118"/>
        <v>1</v>
      </c>
      <c r="R698" s="3518">
        <f t="shared" si="119"/>
        <v>0</v>
      </c>
      <c r="S698" s="955">
        <f t="shared" si="110"/>
        <v>0</v>
      </c>
    </row>
    <row r="699" spans="1:19">
      <c r="A699" s="3520"/>
      <c r="B699" s="54"/>
      <c r="C699" s="3517">
        <f t="shared" si="111"/>
        <v>1</v>
      </c>
      <c r="D699" s="2806"/>
      <c r="E699" s="3517">
        <f t="shared" si="112"/>
        <v>1</v>
      </c>
      <c r="F699" s="667"/>
      <c r="G699" s="3517">
        <f t="shared" si="113"/>
        <v>1</v>
      </c>
      <c r="H699" s="667"/>
      <c r="I699" s="3517">
        <f t="shared" si="114"/>
        <v>1</v>
      </c>
      <c r="J699" s="667"/>
      <c r="K699" s="3517">
        <f t="shared" si="115"/>
        <v>1</v>
      </c>
      <c r="L699" s="667"/>
      <c r="M699" s="3517">
        <f t="shared" si="116"/>
        <v>1</v>
      </c>
      <c r="N699" s="667"/>
      <c r="O699" s="3517">
        <f t="shared" si="117"/>
        <v>1</v>
      </c>
      <c r="P699" s="667"/>
      <c r="Q699" s="3517">
        <f t="shared" si="118"/>
        <v>1</v>
      </c>
      <c r="R699" s="3518">
        <f t="shared" si="119"/>
        <v>0</v>
      </c>
      <c r="S699" s="955">
        <f t="shared" si="110"/>
        <v>0</v>
      </c>
    </row>
    <row r="700" spans="1:19">
      <c r="A700" s="3520"/>
      <c r="B700" s="54"/>
      <c r="C700" s="3517">
        <f t="shared" si="111"/>
        <v>1</v>
      </c>
      <c r="D700" s="2806"/>
      <c r="E700" s="3517">
        <f t="shared" si="112"/>
        <v>1</v>
      </c>
      <c r="F700" s="667"/>
      <c r="G700" s="3517">
        <f t="shared" si="113"/>
        <v>1</v>
      </c>
      <c r="H700" s="667"/>
      <c r="I700" s="3517">
        <f t="shared" si="114"/>
        <v>1</v>
      </c>
      <c r="J700" s="667"/>
      <c r="K700" s="3517">
        <f t="shared" si="115"/>
        <v>1</v>
      </c>
      <c r="L700" s="667"/>
      <c r="M700" s="3517">
        <f t="shared" si="116"/>
        <v>1</v>
      </c>
      <c r="N700" s="667"/>
      <c r="O700" s="3517">
        <f t="shared" si="117"/>
        <v>1</v>
      </c>
      <c r="P700" s="667"/>
      <c r="Q700" s="3517">
        <f t="shared" si="118"/>
        <v>1</v>
      </c>
      <c r="R700" s="3518">
        <f t="shared" si="119"/>
        <v>0</v>
      </c>
      <c r="S700" s="955">
        <f t="shared" si="110"/>
        <v>0</v>
      </c>
    </row>
    <row r="701" spans="1:19">
      <c r="A701" s="3520"/>
      <c r="B701" s="54"/>
      <c r="C701" s="3517">
        <f t="shared" si="111"/>
        <v>1</v>
      </c>
      <c r="D701" s="2806"/>
      <c r="E701" s="3517">
        <f t="shared" si="112"/>
        <v>1</v>
      </c>
      <c r="F701" s="667"/>
      <c r="G701" s="3517">
        <f t="shared" si="113"/>
        <v>1</v>
      </c>
      <c r="H701" s="667"/>
      <c r="I701" s="3517">
        <f t="shared" si="114"/>
        <v>1</v>
      </c>
      <c r="J701" s="667"/>
      <c r="K701" s="3517">
        <f t="shared" si="115"/>
        <v>1</v>
      </c>
      <c r="L701" s="667"/>
      <c r="M701" s="3517">
        <f t="shared" si="116"/>
        <v>1</v>
      </c>
      <c r="N701" s="667"/>
      <c r="O701" s="3517">
        <f t="shared" si="117"/>
        <v>1</v>
      </c>
      <c r="P701" s="667"/>
      <c r="Q701" s="3517">
        <f t="shared" si="118"/>
        <v>1</v>
      </c>
      <c r="R701" s="3518">
        <f t="shared" si="119"/>
        <v>0</v>
      </c>
      <c r="S701" s="955">
        <f t="shared" si="110"/>
        <v>0</v>
      </c>
    </row>
    <row r="702" spans="1:19">
      <c r="A702" s="3520"/>
      <c r="B702" s="54"/>
      <c r="C702" s="3517">
        <f t="shared" si="111"/>
        <v>1</v>
      </c>
      <c r="D702" s="2806"/>
      <c r="E702" s="3517">
        <f t="shared" si="112"/>
        <v>1</v>
      </c>
      <c r="F702" s="667"/>
      <c r="G702" s="3517">
        <f t="shared" si="113"/>
        <v>1</v>
      </c>
      <c r="H702" s="667"/>
      <c r="I702" s="3517">
        <f t="shared" si="114"/>
        <v>1</v>
      </c>
      <c r="J702" s="667"/>
      <c r="K702" s="3517">
        <f t="shared" si="115"/>
        <v>1</v>
      </c>
      <c r="L702" s="667"/>
      <c r="M702" s="3517">
        <f t="shared" si="116"/>
        <v>1</v>
      </c>
      <c r="N702" s="667"/>
      <c r="O702" s="3517">
        <f t="shared" si="117"/>
        <v>1</v>
      </c>
      <c r="P702" s="667"/>
      <c r="Q702" s="3517">
        <f t="shared" si="118"/>
        <v>1</v>
      </c>
      <c r="R702" s="3518">
        <f t="shared" si="119"/>
        <v>0</v>
      </c>
      <c r="S702" s="955">
        <f t="shared" si="110"/>
        <v>0</v>
      </c>
    </row>
    <row r="703" spans="1:19">
      <c r="A703" s="3520"/>
      <c r="B703" s="54"/>
      <c r="C703" s="3517">
        <f t="shared" si="111"/>
        <v>1</v>
      </c>
      <c r="D703" s="2806"/>
      <c r="E703" s="3517">
        <f t="shared" si="112"/>
        <v>1</v>
      </c>
      <c r="F703" s="667"/>
      <c r="G703" s="3517">
        <f t="shared" si="113"/>
        <v>1</v>
      </c>
      <c r="H703" s="667"/>
      <c r="I703" s="3517">
        <f t="shared" si="114"/>
        <v>1</v>
      </c>
      <c r="J703" s="667"/>
      <c r="K703" s="3517">
        <f t="shared" si="115"/>
        <v>1</v>
      </c>
      <c r="L703" s="667"/>
      <c r="M703" s="3517">
        <f t="shared" si="116"/>
        <v>1</v>
      </c>
      <c r="N703" s="667"/>
      <c r="O703" s="3517">
        <f t="shared" si="117"/>
        <v>1</v>
      </c>
      <c r="P703" s="667"/>
      <c r="Q703" s="3517">
        <f t="shared" si="118"/>
        <v>1</v>
      </c>
      <c r="R703" s="3518">
        <f t="shared" si="119"/>
        <v>0</v>
      </c>
      <c r="S703" s="955">
        <f t="shared" si="110"/>
        <v>0</v>
      </c>
    </row>
    <row r="704" spans="1:19">
      <c r="A704" s="3520"/>
      <c r="B704" s="54"/>
      <c r="C704" s="3517">
        <f t="shared" si="111"/>
        <v>1</v>
      </c>
      <c r="D704" s="2806"/>
      <c r="E704" s="3517">
        <f t="shared" si="112"/>
        <v>1</v>
      </c>
      <c r="F704" s="667"/>
      <c r="G704" s="3517">
        <f t="shared" si="113"/>
        <v>1</v>
      </c>
      <c r="H704" s="667"/>
      <c r="I704" s="3517">
        <f t="shared" si="114"/>
        <v>1</v>
      </c>
      <c r="J704" s="667"/>
      <c r="K704" s="3517">
        <f t="shared" si="115"/>
        <v>1</v>
      </c>
      <c r="L704" s="667"/>
      <c r="M704" s="3517">
        <f t="shared" si="116"/>
        <v>1</v>
      </c>
      <c r="N704" s="667"/>
      <c r="O704" s="3517">
        <f t="shared" si="117"/>
        <v>1</v>
      </c>
      <c r="P704" s="667"/>
      <c r="Q704" s="3517">
        <f t="shared" si="118"/>
        <v>1</v>
      </c>
      <c r="R704" s="3518">
        <f t="shared" si="119"/>
        <v>0</v>
      </c>
      <c r="S704" s="955">
        <f t="shared" si="110"/>
        <v>0</v>
      </c>
    </row>
    <row r="705" spans="1:19">
      <c r="A705" s="3520"/>
      <c r="B705" s="54"/>
      <c r="C705" s="3517">
        <f t="shared" si="111"/>
        <v>1</v>
      </c>
      <c r="D705" s="2806"/>
      <c r="E705" s="3517">
        <f t="shared" si="112"/>
        <v>1</v>
      </c>
      <c r="F705" s="667"/>
      <c r="G705" s="3517">
        <f t="shared" si="113"/>
        <v>1</v>
      </c>
      <c r="H705" s="667"/>
      <c r="I705" s="3517">
        <f t="shared" si="114"/>
        <v>1</v>
      </c>
      <c r="J705" s="667"/>
      <c r="K705" s="3517">
        <f t="shared" si="115"/>
        <v>1</v>
      </c>
      <c r="L705" s="667"/>
      <c r="M705" s="3517">
        <f t="shared" si="116"/>
        <v>1</v>
      </c>
      <c r="N705" s="667"/>
      <c r="O705" s="3517">
        <f t="shared" si="117"/>
        <v>1</v>
      </c>
      <c r="P705" s="667"/>
      <c r="Q705" s="3517">
        <f t="shared" si="118"/>
        <v>1</v>
      </c>
      <c r="R705" s="3518">
        <f t="shared" si="119"/>
        <v>0</v>
      </c>
      <c r="S705" s="955">
        <f t="shared" si="110"/>
        <v>0</v>
      </c>
    </row>
    <row r="706" spans="1:19">
      <c r="A706" s="3520"/>
      <c r="B706" s="54"/>
      <c r="C706" s="3517">
        <f t="shared" si="111"/>
        <v>1</v>
      </c>
      <c r="D706" s="2806"/>
      <c r="E706" s="3517">
        <f t="shared" si="112"/>
        <v>1</v>
      </c>
      <c r="F706" s="667"/>
      <c r="G706" s="3517">
        <f t="shared" si="113"/>
        <v>1</v>
      </c>
      <c r="H706" s="667"/>
      <c r="I706" s="3517">
        <f t="shared" si="114"/>
        <v>1</v>
      </c>
      <c r="J706" s="667"/>
      <c r="K706" s="3517">
        <f t="shared" si="115"/>
        <v>1</v>
      </c>
      <c r="L706" s="667"/>
      <c r="M706" s="3517">
        <f t="shared" si="116"/>
        <v>1</v>
      </c>
      <c r="N706" s="667"/>
      <c r="O706" s="3517">
        <f t="shared" si="117"/>
        <v>1</v>
      </c>
      <c r="P706" s="667"/>
      <c r="Q706" s="3517">
        <f t="shared" si="118"/>
        <v>1</v>
      </c>
      <c r="R706" s="3518">
        <f t="shared" si="119"/>
        <v>0</v>
      </c>
      <c r="S706" s="955">
        <f t="shared" si="110"/>
        <v>0</v>
      </c>
    </row>
    <row r="707" spans="1:19">
      <c r="A707" s="3520"/>
      <c r="B707" s="54"/>
      <c r="C707" s="3517">
        <f t="shared" si="111"/>
        <v>1</v>
      </c>
      <c r="D707" s="2806"/>
      <c r="E707" s="3517">
        <f t="shared" si="112"/>
        <v>1</v>
      </c>
      <c r="F707" s="667"/>
      <c r="G707" s="3517">
        <f t="shared" si="113"/>
        <v>1</v>
      </c>
      <c r="H707" s="667"/>
      <c r="I707" s="3517">
        <f t="shared" si="114"/>
        <v>1</v>
      </c>
      <c r="J707" s="667"/>
      <c r="K707" s="3517">
        <f t="shared" si="115"/>
        <v>1</v>
      </c>
      <c r="L707" s="667"/>
      <c r="M707" s="3517">
        <f t="shared" si="116"/>
        <v>1</v>
      </c>
      <c r="N707" s="667"/>
      <c r="O707" s="3517">
        <f t="shared" si="117"/>
        <v>1</v>
      </c>
      <c r="P707" s="667"/>
      <c r="Q707" s="3517">
        <f t="shared" si="118"/>
        <v>1</v>
      </c>
      <c r="R707" s="3518">
        <f t="shared" si="119"/>
        <v>0</v>
      </c>
      <c r="S707" s="955">
        <f t="shared" si="110"/>
        <v>0</v>
      </c>
    </row>
    <row r="708" spans="1:19">
      <c r="A708" s="3520"/>
      <c r="B708" s="54"/>
      <c r="C708" s="3517">
        <f t="shared" si="111"/>
        <v>1</v>
      </c>
      <c r="D708" s="2806"/>
      <c r="E708" s="3517">
        <f t="shared" si="112"/>
        <v>1</v>
      </c>
      <c r="F708" s="667"/>
      <c r="G708" s="3517">
        <f t="shared" si="113"/>
        <v>1</v>
      </c>
      <c r="H708" s="667"/>
      <c r="I708" s="3517">
        <f t="shared" si="114"/>
        <v>1</v>
      </c>
      <c r="J708" s="667"/>
      <c r="K708" s="3517">
        <f t="shared" si="115"/>
        <v>1</v>
      </c>
      <c r="L708" s="667"/>
      <c r="M708" s="3517">
        <f t="shared" si="116"/>
        <v>1</v>
      </c>
      <c r="N708" s="667"/>
      <c r="O708" s="3517">
        <f t="shared" si="117"/>
        <v>1</v>
      </c>
      <c r="P708" s="667"/>
      <c r="Q708" s="3517">
        <f t="shared" si="118"/>
        <v>1</v>
      </c>
      <c r="R708" s="3518">
        <f t="shared" si="119"/>
        <v>0</v>
      </c>
      <c r="S708" s="955">
        <f t="shared" si="110"/>
        <v>0</v>
      </c>
    </row>
    <row r="709" spans="1:19">
      <c r="A709" s="3520"/>
      <c r="B709" s="54"/>
      <c r="C709" s="3517">
        <f t="shared" si="111"/>
        <v>1</v>
      </c>
      <c r="D709" s="2806"/>
      <c r="E709" s="3517">
        <f t="shared" si="112"/>
        <v>1</v>
      </c>
      <c r="F709" s="667"/>
      <c r="G709" s="3517">
        <f t="shared" si="113"/>
        <v>1</v>
      </c>
      <c r="H709" s="667"/>
      <c r="I709" s="3517">
        <f t="shared" si="114"/>
        <v>1</v>
      </c>
      <c r="J709" s="667"/>
      <c r="K709" s="3517">
        <f t="shared" si="115"/>
        <v>1</v>
      </c>
      <c r="L709" s="667"/>
      <c r="M709" s="3517">
        <f t="shared" si="116"/>
        <v>1</v>
      </c>
      <c r="N709" s="667"/>
      <c r="O709" s="3517">
        <f t="shared" si="117"/>
        <v>1</v>
      </c>
      <c r="P709" s="667"/>
      <c r="Q709" s="3517">
        <f t="shared" si="118"/>
        <v>1</v>
      </c>
      <c r="R709" s="3518">
        <f t="shared" si="119"/>
        <v>0</v>
      </c>
      <c r="S709" s="955">
        <f t="shared" si="110"/>
        <v>0</v>
      </c>
    </row>
    <row r="710" spans="1:19">
      <c r="A710" s="3520"/>
      <c r="B710" s="54"/>
      <c r="C710" s="3517">
        <f t="shared" si="111"/>
        <v>1</v>
      </c>
      <c r="D710" s="2806"/>
      <c r="E710" s="3517">
        <f t="shared" si="112"/>
        <v>1</v>
      </c>
      <c r="F710" s="667"/>
      <c r="G710" s="3517">
        <f t="shared" si="113"/>
        <v>1</v>
      </c>
      <c r="H710" s="667"/>
      <c r="I710" s="3517">
        <f t="shared" si="114"/>
        <v>1</v>
      </c>
      <c r="J710" s="667"/>
      <c r="K710" s="3517">
        <f t="shared" si="115"/>
        <v>1</v>
      </c>
      <c r="L710" s="667"/>
      <c r="M710" s="3517">
        <f t="shared" si="116"/>
        <v>1</v>
      </c>
      <c r="N710" s="667"/>
      <c r="O710" s="3517">
        <f t="shared" si="117"/>
        <v>1</v>
      </c>
      <c r="P710" s="667"/>
      <c r="Q710" s="3517">
        <f t="shared" si="118"/>
        <v>1</v>
      </c>
      <c r="R710" s="3518">
        <f t="shared" si="119"/>
        <v>0</v>
      </c>
      <c r="S710" s="955">
        <f t="shared" si="110"/>
        <v>0</v>
      </c>
    </row>
    <row r="711" spans="1:19">
      <c r="A711" s="3520"/>
      <c r="B711" s="54"/>
      <c r="C711" s="3517">
        <f t="shared" si="111"/>
        <v>1</v>
      </c>
      <c r="D711" s="2806"/>
      <c r="E711" s="3517">
        <f t="shared" si="112"/>
        <v>1</v>
      </c>
      <c r="F711" s="667"/>
      <c r="G711" s="3517">
        <f t="shared" si="113"/>
        <v>1</v>
      </c>
      <c r="H711" s="667"/>
      <c r="I711" s="3517">
        <f t="shared" si="114"/>
        <v>1</v>
      </c>
      <c r="J711" s="667"/>
      <c r="K711" s="3517">
        <f t="shared" si="115"/>
        <v>1</v>
      </c>
      <c r="L711" s="667"/>
      <c r="M711" s="3517">
        <f t="shared" si="116"/>
        <v>1</v>
      </c>
      <c r="N711" s="667"/>
      <c r="O711" s="3517">
        <f t="shared" si="117"/>
        <v>1</v>
      </c>
      <c r="P711" s="667"/>
      <c r="Q711" s="3517">
        <f t="shared" si="118"/>
        <v>1</v>
      </c>
      <c r="R711" s="3518">
        <f t="shared" si="119"/>
        <v>0</v>
      </c>
      <c r="S711" s="955">
        <f t="shared" si="110"/>
        <v>0</v>
      </c>
    </row>
    <row r="712" spans="1:19">
      <c r="A712" s="3520"/>
      <c r="B712" s="54"/>
      <c r="C712" s="3517">
        <f t="shared" si="111"/>
        <v>1</v>
      </c>
      <c r="D712" s="2806"/>
      <c r="E712" s="3517">
        <f t="shared" si="112"/>
        <v>1</v>
      </c>
      <c r="F712" s="667"/>
      <c r="G712" s="3517">
        <f t="shared" si="113"/>
        <v>1</v>
      </c>
      <c r="H712" s="667"/>
      <c r="I712" s="3517">
        <f t="shared" si="114"/>
        <v>1</v>
      </c>
      <c r="J712" s="667"/>
      <c r="K712" s="3517">
        <f t="shared" si="115"/>
        <v>1</v>
      </c>
      <c r="L712" s="667"/>
      <c r="M712" s="3517">
        <f t="shared" si="116"/>
        <v>1</v>
      </c>
      <c r="N712" s="667"/>
      <c r="O712" s="3517">
        <f t="shared" si="117"/>
        <v>1</v>
      </c>
      <c r="P712" s="667"/>
      <c r="Q712" s="3517">
        <f t="shared" si="118"/>
        <v>1</v>
      </c>
      <c r="R712" s="3518">
        <f t="shared" si="119"/>
        <v>0</v>
      </c>
      <c r="S712" s="955">
        <f t="shared" si="110"/>
        <v>0</v>
      </c>
    </row>
    <row r="713" spans="1:19">
      <c r="A713" s="3520"/>
      <c r="B713" s="54"/>
      <c r="C713" s="3517">
        <f t="shared" si="111"/>
        <v>1</v>
      </c>
      <c r="D713" s="2806"/>
      <c r="E713" s="3517">
        <f t="shared" si="112"/>
        <v>1</v>
      </c>
      <c r="F713" s="667"/>
      <c r="G713" s="3517">
        <f t="shared" si="113"/>
        <v>1</v>
      </c>
      <c r="H713" s="667"/>
      <c r="I713" s="3517">
        <f t="shared" si="114"/>
        <v>1</v>
      </c>
      <c r="J713" s="667"/>
      <c r="K713" s="3517">
        <f t="shared" si="115"/>
        <v>1</v>
      </c>
      <c r="L713" s="667"/>
      <c r="M713" s="3517">
        <f t="shared" si="116"/>
        <v>1</v>
      </c>
      <c r="N713" s="667"/>
      <c r="O713" s="3517">
        <f t="shared" si="117"/>
        <v>1</v>
      </c>
      <c r="P713" s="667"/>
      <c r="Q713" s="3517">
        <f t="shared" si="118"/>
        <v>1</v>
      </c>
      <c r="R713" s="3518">
        <f t="shared" si="119"/>
        <v>0</v>
      </c>
      <c r="S713" s="955">
        <f t="shared" si="110"/>
        <v>0</v>
      </c>
    </row>
    <row r="714" spans="1:19">
      <c r="A714" s="3520"/>
      <c r="B714" s="54"/>
      <c r="C714" s="3517">
        <f t="shared" si="111"/>
        <v>1</v>
      </c>
      <c r="D714" s="2806"/>
      <c r="E714" s="3517">
        <f t="shared" si="112"/>
        <v>1</v>
      </c>
      <c r="F714" s="667"/>
      <c r="G714" s="3517">
        <f t="shared" si="113"/>
        <v>1</v>
      </c>
      <c r="H714" s="667"/>
      <c r="I714" s="3517">
        <f t="shared" si="114"/>
        <v>1</v>
      </c>
      <c r="J714" s="667"/>
      <c r="K714" s="3517">
        <f t="shared" si="115"/>
        <v>1</v>
      </c>
      <c r="L714" s="667"/>
      <c r="M714" s="3517">
        <f t="shared" si="116"/>
        <v>1</v>
      </c>
      <c r="N714" s="667"/>
      <c r="O714" s="3517">
        <f t="shared" si="117"/>
        <v>1</v>
      </c>
      <c r="P714" s="667"/>
      <c r="Q714" s="3517">
        <f t="shared" si="118"/>
        <v>1</v>
      </c>
      <c r="R714" s="3518">
        <f t="shared" si="119"/>
        <v>0</v>
      </c>
      <c r="S714" s="955">
        <f t="shared" si="110"/>
        <v>0</v>
      </c>
    </row>
    <row r="715" spans="1:19">
      <c r="A715" s="3520"/>
      <c r="B715" s="54"/>
      <c r="C715" s="3517">
        <f t="shared" si="111"/>
        <v>1</v>
      </c>
      <c r="D715" s="2806"/>
      <c r="E715" s="3517">
        <f t="shared" si="112"/>
        <v>1</v>
      </c>
      <c r="F715" s="667"/>
      <c r="G715" s="3517">
        <f t="shared" si="113"/>
        <v>1</v>
      </c>
      <c r="H715" s="667"/>
      <c r="I715" s="3517">
        <f t="shared" si="114"/>
        <v>1</v>
      </c>
      <c r="J715" s="667"/>
      <c r="K715" s="3517">
        <f t="shared" si="115"/>
        <v>1</v>
      </c>
      <c r="L715" s="667"/>
      <c r="M715" s="3517">
        <f t="shared" si="116"/>
        <v>1</v>
      </c>
      <c r="N715" s="667"/>
      <c r="O715" s="3517">
        <f t="shared" si="117"/>
        <v>1</v>
      </c>
      <c r="P715" s="667"/>
      <c r="Q715" s="3517">
        <f t="shared" si="118"/>
        <v>1</v>
      </c>
      <c r="R715" s="3518">
        <f t="shared" si="119"/>
        <v>0</v>
      </c>
      <c r="S715" s="955">
        <f t="shared" si="110"/>
        <v>0</v>
      </c>
    </row>
    <row r="716" spans="1:19">
      <c r="A716" s="3520"/>
      <c r="B716" s="54"/>
      <c r="C716" s="3517">
        <f t="shared" si="111"/>
        <v>1</v>
      </c>
      <c r="D716" s="2806"/>
      <c r="E716" s="3517">
        <f t="shared" si="112"/>
        <v>1</v>
      </c>
      <c r="F716" s="667"/>
      <c r="G716" s="3517">
        <f t="shared" si="113"/>
        <v>1</v>
      </c>
      <c r="H716" s="667"/>
      <c r="I716" s="3517">
        <f t="shared" si="114"/>
        <v>1</v>
      </c>
      <c r="J716" s="667"/>
      <c r="K716" s="3517">
        <f t="shared" si="115"/>
        <v>1</v>
      </c>
      <c r="L716" s="667"/>
      <c r="M716" s="3517">
        <f t="shared" si="116"/>
        <v>1</v>
      </c>
      <c r="N716" s="667"/>
      <c r="O716" s="3517">
        <f t="shared" si="117"/>
        <v>1</v>
      </c>
      <c r="P716" s="667"/>
      <c r="Q716" s="3517">
        <f t="shared" si="118"/>
        <v>1</v>
      </c>
      <c r="R716" s="3518">
        <f t="shared" si="119"/>
        <v>0</v>
      </c>
      <c r="S716" s="955">
        <f t="shared" si="110"/>
        <v>0</v>
      </c>
    </row>
    <row r="717" spans="1:19">
      <c r="A717" s="3520"/>
      <c r="B717" s="54"/>
      <c r="C717" s="3517">
        <f t="shared" si="111"/>
        <v>1</v>
      </c>
      <c r="D717" s="2806"/>
      <c r="E717" s="3517">
        <f t="shared" si="112"/>
        <v>1</v>
      </c>
      <c r="F717" s="667"/>
      <c r="G717" s="3517">
        <f t="shared" si="113"/>
        <v>1</v>
      </c>
      <c r="H717" s="667"/>
      <c r="I717" s="3517">
        <f t="shared" si="114"/>
        <v>1</v>
      </c>
      <c r="J717" s="667"/>
      <c r="K717" s="3517">
        <f t="shared" si="115"/>
        <v>1</v>
      </c>
      <c r="L717" s="667"/>
      <c r="M717" s="3517">
        <f t="shared" si="116"/>
        <v>1</v>
      </c>
      <c r="N717" s="667"/>
      <c r="O717" s="3517">
        <f t="shared" si="117"/>
        <v>1</v>
      </c>
      <c r="P717" s="667"/>
      <c r="Q717" s="3517">
        <f t="shared" si="118"/>
        <v>1</v>
      </c>
      <c r="R717" s="3518">
        <f t="shared" si="119"/>
        <v>0</v>
      </c>
      <c r="S717" s="955">
        <f t="shared" si="110"/>
        <v>0</v>
      </c>
    </row>
    <row r="718" spans="1:19">
      <c r="A718" s="3520"/>
      <c r="B718" s="54"/>
      <c r="C718" s="3517">
        <f t="shared" si="111"/>
        <v>1</v>
      </c>
      <c r="D718" s="2806"/>
      <c r="E718" s="3517">
        <f t="shared" si="112"/>
        <v>1</v>
      </c>
      <c r="F718" s="667"/>
      <c r="G718" s="3517">
        <f t="shared" si="113"/>
        <v>1</v>
      </c>
      <c r="H718" s="667"/>
      <c r="I718" s="3517">
        <f t="shared" si="114"/>
        <v>1</v>
      </c>
      <c r="J718" s="667"/>
      <c r="K718" s="3517">
        <f t="shared" si="115"/>
        <v>1</v>
      </c>
      <c r="L718" s="667"/>
      <c r="M718" s="3517">
        <f t="shared" si="116"/>
        <v>1</v>
      </c>
      <c r="N718" s="667"/>
      <c r="O718" s="3517">
        <f t="shared" si="117"/>
        <v>1</v>
      </c>
      <c r="P718" s="667"/>
      <c r="Q718" s="3517">
        <f t="shared" si="118"/>
        <v>1</v>
      </c>
      <c r="R718" s="3518">
        <f t="shared" si="119"/>
        <v>0</v>
      </c>
      <c r="S718" s="955">
        <f t="shared" si="110"/>
        <v>0</v>
      </c>
    </row>
    <row r="719" spans="1:19">
      <c r="A719" s="3520"/>
      <c r="B719" s="54"/>
      <c r="C719" s="3517">
        <f t="shared" si="111"/>
        <v>1</v>
      </c>
      <c r="D719" s="2806"/>
      <c r="E719" s="3517">
        <f t="shared" si="112"/>
        <v>1</v>
      </c>
      <c r="F719" s="667"/>
      <c r="G719" s="3517">
        <f t="shared" si="113"/>
        <v>1</v>
      </c>
      <c r="H719" s="667"/>
      <c r="I719" s="3517">
        <f t="shared" si="114"/>
        <v>1</v>
      </c>
      <c r="J719" s="667"/>
      <c r="K719" s="3517">
        <f t="shared" si="115"/>
        <v>1</v>
      </c>
      <c r="L719" s="667"/>
      <c r="M719" s="3517">
        <f t="shared" si="116"/>
        <v>1</v>
      </c>
      <c r="N719" s="667"/>
      <c r="O719" s="3517">
        <f t="shared" si="117"/>
        <v>1</v>
      </c>
      <c r="P719" s="667"/>
      <c r="Q719" s="3517">
        <f t="shared" si="118"/>
        <v>1</v>
      </c>
      <c r="R719" s="3518">
        <f t="shared" si="119"/>
        <v>0</v>
      </c>
      <c r="S719" s="955">
        <f t="shared" si="110"/>
        <v>0</v>
      </c>
    </row>
    <row r="720" spans="1:19">
      <c r="A720" s="3520"/>
      <c r="B720" s="54"/>
      <c r="C720" s="3517">
        <f t="shared" si="111"/>
        <v>1</v>
      </c>
      <c r="D720" s="2806"/>
      <c r="E720" s="3517">
        <f t="shared" si="112"/>
        <v>1</v>
      </c>
      <c r="F720" s="667"/>
      <c r="G720" s="3517">
        <f t="shared" si="113"/>
        <v>1</v>
      </c>
      <c r="H720" s="667"/>
      <c r="I720" s="3517">
        <f t="shared" si="114"/>
        <v>1</v>
      </c>
      <c r="J720" s="667"/>
      <c r="K720" s="3517">
        <f t="shared" si="115"/>
        <v>1</v>
      </c>
      <c r="L720" s="667"/>
      <c r="M720" s="3517">
        <f t="shared" si="116"/>
        <v>1</v>
      </c>
      <c r="N720" s="667"/>
      <c r="O720" s="3517">
        <f t="shared" si="117"/>
        <v>1</v>
      </c>
      <c r="P720" s="667"/>
      <c r="Q720" s="3517">
        <f t="shared" si="118"/>
        <v>1</v>
      </c>
      <c r="R720" s="3518">
        <f t="shared" si="119"/>
        <v>0</v>
      </c>
      <c r="S720" s="955">
        <f t="shared" si="110"/>
        <v>0</v>
      </c>
    </row>
    <row r="721" spans="1:19">
      <c r="A721" s="3520"/>
      <c r="B721" s="54"/>
      <c r="C721" s="3517">
        <f t="shared" si="111"/>
        <v>1</v>
      </c>
      <c r="D721" s="2806"/>
      <c r="E721" s="3517">
        <f t="shared" si="112"/>
        <v>1</v>
      </c>
      <c r="F721" s="667"/>
      <c r="G721" s="3517">
        <f t="shared" si="113"/>
        <v>1</v>
      </c>
      <c r="H721" s="667"/>
      <c r="I721" s="3517">
        <f t="shared" si="114"/>
        <v>1</v>
      </c>
      <c r="J721" s="667"/>
      <c r="K721" s="3517">
        <f t="shared" si="115"/>
        <v>1</v>
      </c>
      <c r="L721" s="667"/>
      <c r="M721" s="3517">
        <f t="shared" si="116"/>
        <v>1</v>
      </c>
      <c r="N721" s="667"/>
      <c r="O721" s="3517">
        <f t="shared" si="117"/>
        <v>1</v>
      </c>
      <c r="P721" s="667"/>
      <c r="Q721" s="3517">
        <f t="shared" si="118"/>
        <v>1</v>
      </c>
      <c r="R721" s="3518">
        <f t="shared" si="119"/>
        <v>0</v>
      </c>
      <c r="S721" s="955">
        <f t="shared" si="110"/>
        <v>0</v>
      </c>
    </row>
    <row r="722" spans="1:19">
      <c r="A722" s="3520"/>
      <c r="B722" s="54"/>
      <c r="C722" s="3517">
        <f t="shared" si="111"/>
        <v>1</v>
      </c>
      <c r="D722" s="2806"/>
      <c r="E722" s="3517">
        <f t="shared" si="112"/>
        <v>1</v>
      </c>
      <c r="F722" s="667"/>
      <c r="G722" s="3517">
        <f t="shared" si="113"/>
        <v>1</v>
      </c>
      <c r="H722" s="667"/>
      <c r="I722" s="3517">
        <f t="shared" si="114"/>
        <v>1</v>
      </c>
      <c r="J722" s="667"/>
      <c r="K722" s="3517">
        <f t="shared" si="115"/>
        <v>1</v>
      </c>
      <c r="L722" s="667"/>
      <c r="M722" s="3517">
        <f t="shared" si="116"/>
        <v>1</v>
      </c>
      <c r="N722" s="667"/>
      <c r="O722" s="3517">
        <f t="shared" si="117"/>
        <v>1</v>
      </c>
      <c r="P722" s="667"/>
      <c r="Q722" s="3517">
        <f t="shared" si="118"/>
        <v>1</v>
      </c>
      <c r="R722" s="3518">
        <f t="shared" si="119"/>
        <v>0</v>
      </c>
      <c r="S722" s="955">
        <f t="shared" si="110"/>
        <v>0</v>
      </c>
    </row>
    <row r="723" spans="1:19">
      <c r="A723" s="3520"/>
      <c r="B723" s="54"/>
      <c r="C723" s="3517">
        <f t="shared" si="111"/>
        <v>1</v>
      </c>
      <c r="D723" s="2806"/>
      <c r="E723" s="3517">
        <f t="shared" si="112"/>
        <v>1</v>
      </c>
      <c r="F723" s="667"/>
      <c r="G723" s="3517">
        <f t="shared" si="113"/>
        <v>1</v>
      </c>
      <c r="H723" s="667"/>
      <c r="I723" s="3517">
        <f t="shared" si="114"/>
        <v>1</v>
      </c>
      <c r="J723" s="667"/>
      <c r="K723" s="3517">
        <f t="shared" si="115"/>
        <v>1</v>
      </c>
      <c r="L723" s="667"/>
      <c r="M723" s="3517">
        <f t="shared" si="116"/>
        <v>1</v>
      </c>
      <c r="N723" s="667"/>
      <c r="O723" s="3517">
        <f t="shared" si="117"/>
        <v>1</v>
      </c>
      <c r="P723" s="667"/>
      <c r="Q723" s="3517">
        <f t="shared" si="118"/>
        <v>1</v>
      </c>
      <c r="R723" s="3518">
        <f t="shared" si="119"/>
        <v>0</v>
      </c>
      <c r="S723" s="955">
        <f t="shared" si="110"/>
        <v>0</v>
      </c>
    </row>
    <row r="724" spans="1:19">
      <c r="A724" s="3520"/>
      <c r="B724" s="54"/>
      <c r="C724" s="3517">
        <f t="shared" si="111"/>
        <v>1</v>
      </c>
      <c r="D724" s="2806"/>
      <c r="E724" s="3517">
        <f t="shared" si="112"/>
        <v>1</v>
      </c>
      <c r="F724" s="667"/>
      <c r="G724" s="3517">
        <f t="shared" si="113"/>
        <v>1</v>
      </c>
      <c r="H724" s="667"/>
      <c r="I724" s="3517">
        <f t="shared" si="114"/>
        <v>1</v>
      </c>
      <c r="J724" s="667"/>
      <c r="K724" s="3517">
        <f t="shared" si="115"/>
        <v>1</v>
      </c>
      <c r="L724" s="667"/>
      <c r="M724" s="3517">
        <f t="shared" si="116"/>
        <v>1</v>
      </c>
      <c r="N724" s="667"/>
      <c r="O724" s="3517">
        <f t="shared" si="117"/>
        <v>1</v>
      </c>
      <c r="P724" s="667"/>
      <c r="Q724" s="3517">
        <f t="shared" si="118"/>
        <v>1</v>
      </c>
      <c r="R724" s="3518">
        <f t="shared" si="119"/>
        <v>0</v>
      </c>
      <c r="S724" s="955">
        <f t="shared" si="110"/>
        <v>0</v>
      </c>
    </row>
    <row r="725" spans="1:19">
      <c r="A725" s="3520"/>
      <c r="B725" s="54"/>
      <c r="C725" s="3517">
        <f t="shared" si="111"/>
        <v>1</v>
      </c>
      <c r="D725" s="2806"/>
      <c r="E725" s="3517">
        <f t="shared" si="112"/>
        <v>1</v>
      </c>
      <c r="F725" s="667"/>
      <c r="G725" s="3517">
        <f t="shared" si="113"/>
        <v>1</v>
      </c>
      <c r="H725" s="667"/>
      <c r="I725" s="3517">
        <f t="shared" si="114"/>
        <v>1</v>
      </c>
      <c r="J725" s="667"/>
      <c r="K725" s="3517">
        <f t="shared" si="115"/>
        <v>1</v>
      </c>
      <c r="L725" s="667"/>
      <c r="M725" s="3517">
        <f t="shared" si="116"/>
        <v>1</v>
      </c>
      <c r="N725" s="667"/>
      <c r="O725" s="3517">
        <f t="shared" si="117"/>
        <v>1</v>
      </c>
      <c r="P725" s="667"/>
      <c r="Q725" s="3517">
        <f t="shared" si="118"/>
        <v>1</v>
      </c>
      <c r="R725" s="3518">
        <f t="shared" si="119"/>
        <v>0</v>
      </c>
      <c r="S725" s="955">
        <f t="shared" si="110"/>
        <v>0</v>
      </c>
    </row>
    <row r="726" spans="1:19">
      <c r="A726" s="3520"/>
      <c r="B726" s="54"/>
      <c r="C726" s="3517">
        <f t="shared" si="111"/>
        <v>1</v>
      </c>
      <c r="D726" s="2806"/>
      <c r="E726" s="3517">
        <f t="shared" si="112"/>
        <v>1</v>
      </c>
      <c r="F726" s="667"/>
      <c r="G726" s="3517">
        <f t="shared" si="113"/>
        <v>1</v>
      </c>
      <c r="H726" s="667"/>
      <c r="I726" s="3517">
        <f t="shared" si="114"/>
        <v>1</v>
      </c>
      <c r="J726" s="667"/>
      <c r="K726" s="3517">
        <f t="shared" si="115"/>
        <v>1</v>
      </c>
      <c r="L726" s="667"/>
      <c r="M726" s="3517">
        <f t="shared" si="116"/>
        <v>1</v>
      </c>
      <c r="N726" s="667"/>
      <c r="O726" s="3517">
        <f t="shared" si="117"/>
        <v>1</v>
      </c>
      <c r="P726" s="667"/>
      <c r="Q726" s="3517">
        <f t="shared" si="118"/>
        <v>1</v>
      </c>
      <c r="R726" s="3518">
        <f t="shared" si="119"/>
        <v>0</v>
      </c>
      <c r="S726" s="955">
        <f t="shared" si="110"/>
        <v>0</v>
      </c>
    </row>
    <row r="727" spans="1:19">
      <c r="A727" s="3520"/>
      <c r="B727" s="54"/>
      <c r="C727" s="3517">
        <f t="shared" si="111"/>
        <v>1</v>
      </c>
      <c r="D727" s="2806"/>
      <c r="E727" s="3517">
        <f t="shared" si="112"/>
        <v>1</v>
      </c>
      <c r="F727" s="667"/>
      <c r="G727" s="3517">
        <f t="shared" si="113"/>
        <v>1</v>
      </c>
      <c r="H727" s="667"/>
      <c r="I727" s="3517">
        <f t="shared" si="114"/>
        <v>1</v>
      </c>
      <c r="J727" s="667"/>
      <c r="K727" s="3517">
        <f t="shared" si="115"/>
        <v>1</v>
      </c>
      <c r="L727" s="667"/>
      <c r="M727" s="3517">
        <f t="shared" si="116"/>
        <v>1</v>
      </c>
      <c r="N727" s="667"/>
      <c r="O727" s="3517">
        <f t="shared" si="117"/>
        <v>1</v>
      </c>
      <c r="P727" s="667"/>
      <c r="Q727" s="3517">
        <f t="shared" si="118"/>
        <v>1</v>
      </c>
      <c r="R727" s="3518">
        <f t="shared" si="119"/>
        <v>0</v>
      </c>
      <c r="S727" s="955">
        <f t="shared" si="110"/>
        <v>0</v>
      </c>
    </row>
    <row r="728" spans="1:19">
      <c r="A728" s="3520"/>
      <c r="B728" s="54"/>
      <c r="C728" s="3517">
        <f t="shared" si="111"/>
        <v>1</v>
      </c>
      <c r="D728" s="2806"/>
      <c r="E728" s="3517">
        <f t="shared" si="112"/>
        <v>1</v>
      </c>
      <c r="F728" s="667"/>
      <c r="G728" s="3517">
        <f t="shared" si="113"/>
        <v>1</v>
      </c>
      <c r="H728" s="667"/>
      <c r="I728" s="3517">
        <f t="shared" si="114"/>
        <v>1</v>
      </c>
      <c r="J728" s="667"/>
      <c r="K728" s="3517">
        <f t="shared" si="115"/>
        <v>1</v>
      </c>
      <c r="L728" s="667"/>
      <c r="M728" s="3517">
        <f t="shared" si="116"/>
        <v>1</v>
      </c>
      <c r="N728" s="667"/>
      <c r="O728" s="3517">
        <f t="shared" si="117"/>
        <v>1</v>
      </c>
      <c r="P728" s="667"/>
      <c r="Q728" s="3517">
        <f t="shared" si="118"/>
        <v>1</v>
      </c>
      <c r="R728" s="3518">
        <f t="shared" si="119"/>
        <v>0</v>
      </c>
      <c r="S728" s="955">
        <f t="shared" ref="S728:S791" si="120">ROUND(R728*B728/10000,0)</f>
        <v>0</v>
      </c>
    </row>
    <row r="729" spans="1:19">
      <c r="A729" s="3520"/>
      <c r="B729" s="54"/>
      <c r="C729" s="3517">
        <f t="shared" si="111"/>
        <v>1</v>
      </c>
      <c r="D729" s="2806"/>
      <c r="E729" s="3517">
        <f t="shared" si="112"/>
        <v>1</v>
      </c>
      <c r="F729" s="667"/>
      <c r="G729" s="3517">
        <f t="shared" si="113"/>
        <v>1</v>
      </c>
      <c r="H729" s="667"/>
      <c r="I729" s="3517">
        <f t="shared" si="114"/>
        <v>1</v>
      </c>
      <c r="J729" s="667"/>
      <c r="K729" s="3517">
        <f t="shared" si="115"/>
        <v>1</v>
      </c>
      <c r="L729" s="667"/>
      <c r="M729" s="3517">
        <f t="shared" si="116"/>
        <v>1</v>
      </c>
      <c r="N729" s="667"/>
      <c r="O729" s="3517">
        <f t="shared" si="117"/>
        <v>1</v>
      </c>
      <c r="P729" s="667"/>
      <c r="Q729" s="3517">
        <f t="shared" si="118"/>
        <v>1</v>
      </c>
      <c r="R729" s="3518">
        <f t="shared" si="119"/>
        <v>0</v>
      </c>
      <c r="S729" s="955">
        <f t="shared" si="120"/>
        <v>0</v>
      </c>
    </row>
    <row r="730" spans="1:19">
      <c r="A730" s="3520"/>
      <c r="B730" s="54"/>
      <c r="C730" s="3517">
        <f t="shared" ref="C730:C793" si="121">IF(B730="",1,(LOOKUP(B730,$3:$3,$4:$4)-LOOKUP($B$24,$3:$3,$4:$4)+100)/100)</f>
        <v>1</v>
      </c>
      <c r="D730" s="2806"/>
      <c r="E730" s="3517">
        <f t="shared" ref="E730:E793" si="122">(SUMIF($5:$5,D730,$6:$6)-SUMIF($5:$5,$D$24,$6:$6)+100)/100</f>
        <v>1</v>
      </c>
      <c r="F730" s="667"/>
      <c r="G730" s="3517">
        <f t="shared" ref="G730:G793" si="123">(SUMIF($7:$7,F730,$8:$8)-SUMIF($7:$7,$F$24,$8:$8)+100)/100</f>
        <v>1</v>
      </c>
      <c r="H730" s="667"/>
      <c r="I730" s="3517">
        <f t="shared" ref="I730:I793" si="124">(SUMIF($9:$9,H730,$10:$10)-SUMIF($9:$9,$H$24,$10:$10)+100)/100</f>
        <v>1</v>
      </c>
      <c r="J730" s="667"/>
      <c r="K730" s="3517">
        <f t="shared" ref="K730:K793" si="125">(SUMIF($11:$11,J730,$12:$12)-SUMIF($11:$11,$J$24,$12:$12)+100)/100</f>
        <v>1</v>
      </c>
      <c r="L730" s="667"/>
      <c r="M730" s="3517">
        <f t="shared" ref="M730:M793" si="126">(SUMIF($13:$13,L730,$14:$14)-SUMIF($13:$13,$L$24,$14:$14)+100)/100</f>
        <v>1</v>
      </c>
      <c r="N730" s="667"/>
      <c r="O730" s="3517">
        <f t="shared" ref="O730:O793" si="127">(SUMIF($15:$15,N730,$16:$16)-SUMIF($15:$15,$N$24,$16:$16)+100)/100</f>
        <v>1</v>
      </c>
      <c r="P730" s="667"/>
      <c r="Q730" s="3517">
        <f t="shared" ref="Q730:Q793" si="128">(SUMIF($17:$17,P730,$18:$18)-SUMIF($17:$17,$P$24,$18:$18)+100)/100</f>
        <v>1</v>
      </c>
      <c r="R730" s="3518">
        <f t="shared" ref="R730:R793" si="129">IF(B730="",0,ROUND($R$24*C730*E730*G730*I730*K730*M730*O730*Q730,0))</f>
        <v>0</v>
      </c>
      <c r="S730" s="955">
        <f t="shared" si="120"/>
        <v>0</v>
      </c>
    </row>
    <row r="731" spans="1:19">
      <c r="A731" s="3520"/>
      <c r="B731" s="54"/>
      <c r="C731" s="3517">
        <f t="shared" si="121"/>
        <v>1</v>
      </c>
      <c r="D731" s="2806"/>
      <c r="E731" s="3517">
        <f t="shared" si="122"/>
        <v>1</v>
      </c>
      <c r="F731" s="667"/>
      <c r="G731" s="3517">
        <f t="shared" si="123"/>
        <v>1</v>
      </c>
      <c r="H731" s="667"/>
      <c r="I731" s="3517">
        <f t="shared" si="124"/>
        <v>1</v>
      </c>
      <c r="J731" s="667"/>
      <c r="K731" s="3517">
        <f t="shared" si="125"/>
        <v>1</v>
      </c>
      <c r="L731" s="667"/>
      <c r="M731" s="3517">
        <f t="shared" si="126"/>
        <v>1</v>
      </c>
      <c r="N731" s="667"/>
      <c r="O731" s="3517">
        <f t="shared" si="127"/>
        <v>1</v>
      </c>
      <c r="P731" s="667"/>
      <c r="Q731" s="3517">
        <f t="shared" si="128"/>
        <v>1</v>
      </c>
      <c r="R731" s="3518">
        <f t="shared" si="129"/>
        <v>0</v>
      </c>
      <c r="S731" s="955">
        <f t="shared" si="120"/>
        <v>0</v>
      </c>
    </row>
    <row r="732" spans="1:19">
      <c r="A732" s="3520"/>
      <c r="B732" s="54"/>
      <c r="C732" s="3517">
        <f t="shared" si="121"/>
        <v>1</v>
      </c>
      <c r="D732" s="2806"/>
      <c r="E732" s="3517">
        <f t="shared" si="122"/>
        <v>1</v>
      </c>
      <c r="F732" s="667"/>
      <c r="G732" s="3517">
        <f t="shared" si="123"/>
        <v>1</v>
      </c>
      <c r="H732" s="667"/>
      <c r="I732" s="3517">
        <f t="shared" si="124"/>
        <v>1</v>
      </c>
      <c r="J732" s="667"/>
      <c r="K732" s="3517">
        <f t="shared" si="125"/>
        <v>1</v>
      </c>
      <c r="L732" s="667"/>
      <c r="M732" s="3517">
        <f t="shared" si="126"/>
        <v>1</v>
      </c>
      <c r="N732" s="667"/>
      <c r="O732" s="3517">
        <f t="shared" si="127"/>
        <v>1</v>
      </c>
      <c r="P732" s="667"/>
      <c r="Q732" s="3517">
        <f t="shared" si="128"/>
        <v>1</v>
      </c>
      <c r="R732" s="3518">
        <f t="shared" si="129"/>
        <v>0</v>
      </c>
      <c r="S732" s="955">
        <f t="shared" si="120"/>
        <v>0</v>
      </c>
    </row>
    <row r="733" spans="1:19">
      <c r="A733" s="3520"/>
      <c r="B733" s="54"/>
      <c r="C733" s="3517">
        <f t="shared" si="121"/>
        <v>1</v>
      </c>
      <c r="D733" s="2806"/>
      <c r="E733" s="3517">
        <f t="shared" si="122"/>
        <v>1</v>
      </c>
      <c r="F733" s="667"/>
      <c r="G733" s="3517">
        <f t="shared" si="123"/>
        <v>1</v>
      </c>
      <c r="H733" s="667"/>
      <c r="I733" s="3517">
        <f t="shared" si="124"/>
        <v>1</v>
      </c>
      <c r="J733" s="667"/>
      <c r="K733" s="3517">
        <f t="shared" si="125"/>
        <v>1</v>
      </c>
      <c r="L733" s="667"/>
      <c r="M733" s="3517">
        <f t="shared" si="126"/>
        <v>1</v>
      </c>
      <c r="N733" s="667"/>
      <c r="O733" s="3517">
        <f t="shared" si="127"/>
        <v>1</v>
      </c>
      <c r="P733" s="667"/>
      <c r="Q733" s="3517">
        <f t="shared" si="128"/>
        <v>1</v>
      </c>
      <c r="R733" s="3518">
        <f t="shared" si="129"/>
        <v>0</v>
      </c>
      <c r="S733" s="955">
        <f t="shared" si="120"/>
        <v>0</v>
      </c>
    </row>
    <row r="734" spans="1:19">
      <c r="A734" s="3520"/>
      <c r="B734" s="54"/>
      <c r="C734" s="3517">
        <f t="shared" si="121"/>
        <v>1</v>
      </c>
      <c r="D734" s="2806"/>
      <c r="E734" s="3517">
        <f t="shared" si="122"/>
        <v>1</v>
      </c>
      <c r="F734" s="667"/>
      <c r="G734" s="3517">
        <f t="shared" si="123"/>
        <v>1</v>
      </c>
      <c r="H734" s="667"/>
      <c r="I734" s="3517">
        <f t="shared" si="124"/>
        <v>1</v>
      </c>
      <c r="J734" s="667"/>
      <c r="K734" s="3517">
        <f t="shared" si="125"/>
        <v>1</v>
      </c>
      <c r="L734" s="667"/>
      <c r="M734" s="3517">
        <f t="shared" si="126"/>
        <v>1</v>
      </c>
      <c r="N734" s="667"/>
      <c r="O734" s="3517">
        <f t="shared" si="127"/>
        <v>1</v>
      </c>
      <c r="P734" s="667"/>
      <c r="Q734" s="3517">
        <f t="shared" si="128"/>
        <v>1</v>
      </c>
      <c r="R734" s="3518">
        <f t="shared" si="129"/>
        <v>0</v>
      </c>
      <c r="S734" s="955">
        <f t="shared" si="120"/>
        <v>0</v>
      </c>
    </row>
    <row r="735" spans="1:19">
      <c r="A735" s="3520"/>
      <c r="B735" s="54"/>
      <c r="C735" s="3517">
        <f t="shared" si="121"/>
        <v>1</v>
      </c>
      <c r="D735" s="2806"/>
      <c r="E735" s="3517">
        <f t="shared" si="122"/>
        <v>1</v>
      </c>
      <c r="F735" s="667"/>
      <c r="G735" s="3517">
        <f t="shared" si="123"/>
        <v>1</v>
      </c>
      <c r="H735" s="667"/>
      <c r="I735" s="3517">
        <f t="shared" si="124"/>
        <v>1</v>
      </c>
      <c r="J735" s="667"/>
      <c r="K735" s="3517">
        <f t="shared" si="125"/>
        <v>1</v>
      </c>
      <c r="L735" s="667"/>
      <c r="M735" s="3517">
        <f t="shared" si="126"/>
        <v>1</v>
      </c>
      <c r="N735" s="667"/>
      <c r="O735" s="3517">
        <f t="shared" si="127"/>
        <v>1</v>
      </c>
      <c r="P735" s="667"/>
      <c r="Q735" s="3517">
        <f t="shared" si="128"/>
        <v>1</v>
      </c>
      <c r="R735" s="3518">
        <f t="shared" si="129"/>
        <v>0</v>
      </c>
      <c r="S735" s="955">
        <f t="shared" si="120"/>
        <v>0</v>
      </c>
    </row>
    <row r="736" spans="1:19">
      <c r="A736" s="3520"/>
      <c r="B736" s="54"/>
      <c r="C736" s="3517">
        <f t="shared" si="121"/>
        <v>1</v>
      </c>
      <c r="D736" s="2806"/>
      <c r="E736" s="3517">
        <f t="shared" si="122"/>
        <v>1</v>
      </c>
      <c r="F736" s="667"/>
      <c r="G736" s="3517">
        <f t="shared" si="123"/>
        <v>1</v>
      </c>
      <c r="H736" s="667"/>
      <c r="I736" s="3517">
        <f t="shared" si="124"/>
        <v>1</v>
      </c>
      <c r="J736" s="667"/>
      <c r="K736" s="3517">
        <f t="shared" si="125"/>
        <v>1</v>
      </c>
      <c r="L736" s="667"/>
      <c r="M736" s="3517">
        <f t="shared" si="126"/>
        <v>1</v>
      </c>
      <c r="N736" s="667"/>
      <c r="O736" s="3517">
        <f t="shared" si="127"/>
        <v>1</v>
      </c>
      <c r="P736" s="667"/>
      <c r="Q736" s="3517">
        <f t="shared" si="128"/>
        <v>1</v>
      </c>
      <c r="R736" s="3518">
        <f t="shared" si="129"/>
        <v>0</v>
      </c>
      <c r="S736" s="955">
        <f t="shared" si="120"/>
        <v>0</v>
      </c>
    </row>
    <row r="737" spans="1:19">
      <c r="A737" s="3520"/>
      <c r="B737" s="54"/>
      <c r="C737" s="3517">
        <f t="shared" si="121"/>
        <v>1</v>
      </c>
      <c r="D737" s="2806"/>
      <c r="E737" s="3517">
        <f t="shared" si="122"/>
        <v>1</v>
      </c>
      <c r="F737" s="667"/>
      <c r="G737" s="3517">
        <f t="shared" si="123"/>
        <v>1</v>
      </c>
      <c r="H737" s="667"/>
      <c r="I737" s="3517">
        <f t="shared" si="124"/>
        <v>1</v>
      </c>
      <c r="J737" s="667"/>
      <c r="K737" s="3517">
        <f t="shared" si="125"/>
        <v>1</v>
      </c>
      <c r="L737" s="667"/>
      <c r="M737" s="3517">
        <f t="shared" si="126"/>
        <v>1</v>
      </c>
      <c r="N737" s="667"/>
      <c r="O737" s="3517">
        <f t="shared" si="127"/>
        <v>1</v>
      </c>
      <c r="P737" s="667"/>
      <c r="Q737" s="3517">
        <f t="shared" si="128"/>
        <v>1</v>
      </c>
      <c r="R737" s="3518">
        <f t="shared" si="129"/>
        <v>0</v>
      </c>
      <c r="S737" s="955">
        <f t="shared" si="120"/>
        <v>0</v>
      </c>
    </row>
    <row r="738" spans="1:19">
      <c r="A738" s="3520"/>
      <c r="B738" s="54"/>
      <c r="C738" s="3517">
        <f t="shared" si="121"/>
        <v>1</v>
      </c>
      <c r="D738" s="2806"/>
      <c r="E738" s="3517">
        <f t="shared" si="122"/>
        <v>1</v>
      </c>
      <c r="F738" s="667"/>
      <c r="G738" s="3517">
        <f t="shared" si="123"/>
        <v>1</v>
      </c>
      <c r="H738" s="667"/>
      <c r="I738" s="3517">
        <f t="shared" si="124"/>
        <v>1</v>
      </c>
      <c r="J738" s="667"/>
      <c r="K738" s="3517">
        <f t="shared" si="125"/>
        <v>1</v>
      </c>
      <c r="L738" s="667"/>
      <c r="M738" s="3517">
        <f t="shared" si="126"/>
        <v>1</v>
      </c>
      <c r="N738" s="667"/>
      <c r="O738" s="3517">
        <f t="shared" si="127"/>
        <v>1</v>
      </c>
      <c r="P738" s="667"/>
      <c r="Q738" s="3517">
        <f t="shared" si="128"/>
        <v>1</v>
      </c>
      <c r="R738" s="3518">
        <f t="shared" si="129"/>
        <v>0</v>
      </c>
      <c r="S738" s="955">
        <f t="shared" si="120"/>
        <v>0</v>
      </c>
    </row>
    <row r="739" spans="1:19">
      <c r="A739" s="3520"/>
      <c r="B739" s="54"/>
      <c r="C739" s="3517">
        <f t="shared" si="121"/>
        <v>1</v>
      </c>
      <c r="D739" s="2806"/>
      <c r="E739" s="3517">
        <f t="shared" si="122"/>
        <v>1</v>
      </c>
      <c r="F739" s="667"/>
      <c r="G739" s="3517">
        <f t="shared" si="123"/>
        <v>1</v>
      </c>
      <c r="H739" s="667"/>
      <c r="I739" s="3517">
        <f t="shared" si="124"/>
        <v>1</v>
      </c>
      <c r="J739" s="667"/>
      <c r="K739" s="3517">
        <f t="shared" si="125"/>
        <v>1</v>
      </c>
      <c r="L739" s="667"/>
      <c r="M739" s="3517">
        <f t="shared" si="126"/>
        <v>1</v>
      </c>
      <c r="N739" s="667"/>
      <c r="O739" s="3517">
        <f t="shared" si="127"/>
        <v>1</v>
      </c>
      <c r="P739" s="667"/>
      <c r="Q739" s="3517">
        <f t="shared" si="128"/>
        <v>1</v>
      </c>
      <c r="R739" s="3518">
        <f t="shared" si="129"/>
        <v>0</v>
      </c>
      <c r="S739" s="955">
        <f t="shared" si="120"/>
        <v>0</v>
      </c>
    </row>
    <row r="740" spans="1:19">
      <c r="A740" s="3520"/>
      <c r="B740" s="54"/>
      <c r="C740" s="3517">
        <f t="shared" si="121"/>
        <v>1</v>
      </c>
      <c r="D740" s="2806"/>
      <c r="E740" s="3517">
        <f t="shared" si="122"/>
        <v>1</v>
      </c>
      <c r="F740" s="667"/>
      <c r="G740" s="3517">
        <f t="shared" si="123"/>
        <v>1</v>
      </c>
      <c r="H740" s="667"/>
      <c r="I740" s="3517">
        <f t="shared" si="124"/>
        <v>1</v>
      </c>
      <c r="J740" s="667"/>
      <c r="K740" s="3517">
        <f t="shared" si="125"/>
        <v>1</v>
      </c>
      <c r="L740" s="667"/>
      <c r="M740" s="3517">
        <f t="shared" si="126"/>
        <v>1</v>
      </c>
      <c r="N740" s="667"/>
      <c r="O740" s="3517">
        <f t="shared" si="127"/>
        <v>1</v>
      </c>
      <c r="P740" s="667"/>
      <c r="Q740" s="3517">
        <f t="shared" si="128"/>
        <v>1</v>
      </c>
      <c r="R740" s="3518">
        <f t="shared" si="129"/>
        <v>0</v>
      </c>
      <c r="S740" s="955">
        <f t="shared" si="120"/>
        <v>0</v>
      </c>
    </row>
    <row r="741" spans="1:19">
      <c r="A741" s="3520"/>
      <c r="B741" s="54"/>
      <c r="C741" s="3517">
        <f t="shared" si="121"/>
        <v>1</v>
      </c>
      <c r="D741" s="2806"/>
      <c r="E741" s="3517">
        <f t="shared" si="122"/>
        <v>1</v>
      </c>
      <c r="F741" s="667"/>
      <c r="G741" s="3517">
        <f t="shared" si="123"/>
        <v>1</v>
      </c>
      <c r="H741" s="667"/>
      <c r="I741" s="3517">
        <f t="shared" si="124"/>
        <v>1</v>
      </c>
      <c r="J741" s="667"/>
      <c r="K741" s="3517">
        <f t="shared" si="125"/>
        <v>1</v>
      </c>
      <c r="L741" s="667"/>
      <c r="M741" s="3517">
        <f t="shared" si="126"/>
        <v>1</v>
      </c>
      <c r="N741" s="667"/>
      <c r="O741" s="3517">
        <f t="shared" si="127"/>
        <v>1</v>
      </c>
      <c r="P741" s="667"/>
      <c r="Q741" s="3517">
        <f t="shared" si="128"/>
        <v>1</v>
      </c>
      <c r="R741" s="3518">
        <f t="shared" si="129"/>
        <v>0</v>
      </c>
      <c r="S741" s="955">
        <f t="shared" si="120"/>
        <v>0</v>
      </c>
    </row>
    <row r="742" spans="1:19">
      <c r="A742" s="3520"/>
      <c r="B742" s="54"/>
      <c r="C742" s="3517">
        <f t="shared" si="121"/>
        <v>1</v>
      </c>
      <c r="D742" s="2806"/>
      <c r="E742" s="3517">
        <f t="shared" si="122"/>
        <v>1</v>
      </c>
      <c r="F742" s="667"/>
      <c r="G742" s="3517">
        <f t="shared" si="123"/>
        <v>1</v>
      </c>
      <c r="H742" s="667"/>
      <c r="I742" s="3517">
        <f t="shared" si="124"/>
        <v>1</v>
      </c>
      <c r="J742" s="667"/>
      <c r="K742" s="3517">
        <f t="shared" si="125"/>
        <v>1</v>
      </c>
      <c r="L742" s="667"/>
      <c r="M742" s="3517">
        <f t="shared" si="126"/>
        <v>1</v>
      </c>
      <c r="N742" s="667"/>
      <c r="O742" s="3517">
        <f t="shared" si="127"/>
        <v>1</v>
      </c>
      <c r="P742" s="667"/>
      <c r="Q742" s="3517">
        <f t="shared" si="128"/>
        <v>1</v>
      </c>
      <c r="R742" s="3518">
        <f t="shared" si="129"/>
        <v>0</v>
      </c>
      <c r="S742" s="955">
        <f t="shared" si="120"/>
        <v>0</v>
      </c>
    </row>
    <row r="743" spans="1:19">
      <c r="A743" s="3520"/>
      <c r="B743" s="54"/>
      <c r="C743" s="3517">
        <f t="shared" si="121"/>
        <v>1</v>
      </c>
      <c r="D743" s="2806"/>
      <c r="E743" s="3517">
        <f t="shared" si="122"/>
        <v>1</v>
      </c>
      <c r="F743" s="667"/>
      <c r="G743" s="3517">
        <f t="shared" si="123"/>
        <v>1</v>
      </c>
      <c r="H743" s="667"/>
      <c r="I743" s="3517">
        <f t="shared" si="124"/>
        <v>1</v>
      </c>
      <c r="J743" s="667"/>
      <c r="K743" s="3517">
        <f t="shared" si="125"/>
        <v>1</v>
      </c>
      <c r="L743" s="667"/>
      <c r="M743" s="3517">
        <f t="shared" si="126"/>
        <v>1</v>
      </c>
      <c r="N743" s="667"/>
      <c r="O743" s="3517">
        <f t="shared" si="127"/>
        <v>1</v>
      </c>
      <c r="P743" s="667"/>
      <c r="Q743" s="3517">
        <f t="shared" si="128"/>
        <v>1</v>
      </c>
      <c r="R743" s="3518">
        <f t="shared" si="129"/>
        <v>0</v>
      </c>
      <c r="S743" s="955">
        <f t="shared" si="120"/>
        <v>0</v>
      </c>
    </row>
    <row r="744" spans="1:19">
      <c r="A744" s="3520"/>
      <c r="B744" s="54"/>
      <c r="C744" s="3517">
        <f t="shared" si="121"/>
        <v>1</v>
      </c>
      <c r="D744" s="2806"/>
      <c r="E744" s="3517">
        <f t="shared" si="122"/>
        <v>1</v>
      </c>
      <c r="F744" s="667"/>
      <c r="G744" s="3517">
        <f t="shared" si="123"/>
        <v>1</v>
      </c>
      <c r="H744" s="667"/>
      <c r="I744" s="3517">
        <f t="shared" si="124"/>
        <v>1</v>
      </c>
      <c r="J744" s="667"/>
      <c r="K744" s="3517">
        <f t="shared" si="125"/>
        <v>1</v>
      </c>
      <c r="L744" s="667"/>
      <c r="M744" s="3517">
        <f t="shared" si="126"/>
        <v>1</v>
      </c>
      <c r="N744" s="667"/>
      <c r="O744" s="3517">
        <f t="shared" si="127"/>
        <v>1</v>
      </c>
      <c r="P744" s="667"/>
      <c r="Q744" s="3517">
        <f t="shared" si="128"/>
        <v>1</v>
      </c>
      <c r="R744" s="3518">
        <f t="shared" si="129"/>
        <v>0</v>
      </c>
      <c r="S744" s="955">
        <f t="shared" si="120"/>
        <v>0</v>
      </c>
    </row>
    <row r="745" spans="1:19">
      <c r="A745" s="3520"/>
      <c r="B745" s="54"/>
      <c r="C745" s="3517">
        <f t="shared" si="121"/>
        <v>1</v>
      </c>
      <c r="D745" s="2806"/>
      <c r="E745" s="3517">
        <f t="shared" si="122"/>
        <v>1</v>
      </c>
      <c r="F745" s="667"/>
      <c r="G745" s="3517">
        <f t="shared" si="123"/>
        <v>1</v>
      </c>
      <c r="H745" s="667"/>
      <c r="I745" s="3517">
        <f t="shared" si="124"/>
        <v>1</v>
      </c>
      <c r="J745" s="667"/>
      <c r="K745" s="3517">
        <f t="shared" si="125"/>
        <v>1</v>
      </c>
      <c r="L745" s="667"/>
      <c r="M745" s="3517">
        <f t="shared" si="126"/>
        <v>1</v>
      </c>
      <c r="N745" s="667"/>
      <c r="O745" s="3517">
        <f t="shared" si="127"/>
        <v>1</v>
      </c>
      <c r="P745" s="667"/>
      <c r="Q745" s="3517">
        <f t="shared" si="128"/>
        <v>1</v>
      </c>
      <c r="R745" s="3518">
        <f t="shared" si="129"/>
        <v>0</v>
      </c>
      <c r="S745" s="955">
        <f t="shared" si="120"/>
        <v>0</v>
      </c>
    </row>
    <row r="746" spans="1:19">
      <c r="A746" s="3520"/>
      <c r="B746" s="54"/>
      <c r="C746" s="3517">
        <f t="shared" si="121"/>
        <v>1</v>
      </c>
      <c r="D746" s="2806"/>
      <c r="E746" s="3517">
        <f t="shared" si="122"/>
        <v>1</v>
      </c>
      <c r="F746" s="667"/>
      <c r="G746" s="3517">
        <f t="shared" si="123"/>
        <v>1</v>
      </c>
      <c r="H746" s="667"/>
      <c r="I746" s="3517">
        <f t="shared" si="124"/>
        <v>1</v>
      </c>
      <c r="J746" s="667"/>
      <c r="K746" s="3517">
        <f t="shared" si="125"/>
        <v>1</v>
      </c>
      <c r="L746" s="667"/>
      <c r="M746" s="3517">
        <f t="shared" si="126"/>
        <v>1</v>
      </c>
      <c r="N746" s="667"/>
      <c r="O746" s="3517">
        <f t="shared" si="127"/>
        <v>1</v>
      </c>
      <c r="P746" s="667"/>
      <c r="Q746" s="3517">
        <f t="shared" si="128"/>
        <v>1</v>
      </c>
      <c r="R746" s="3518">
        <f t="shared" si="129"/>
        <v>0</v>
      </c>
      <c r="S746" s="955">
        <f t="shared" si="120"/>
        <v>0</v>
      </c>
    </row>
    <row r="747" spans="1:19">
      <c r="A747" s="3520"/>
      <c r="B747" s="54"/>
      <c r="C747" s="3517">
        <f t="shared" si="121"/>
        <v>1</v>
      </c>
      <c r="D747" s="2806"/>
      <c r="E747" s="3517">
        <f t="shared" si="122"/>
        <v>1</v>
      </c>
      <c r="F747" s="667"/>
      <c r="G747" s="3517">
        <f t="shared" si="123"/>
        <v>1</v>
      </c>
      <c r="H747" s="667"/>
      <c r="I747" s="3517">
        <f t="shared" si="124"/>
        <v>1</v>
      </c>
      <c r="J747" s="667"/>
      <c r="K747" s="3517">
        <f t="shared" si="125"/>
        <v>1</v>
      </c>
      <c r="L747" s="667"/>
      <c r="M747" s="3517">
        <f t="shared" si="126"/>
        <v>1</v>
      </c>
      <c r="N747" s="667"/>
      <c r="O747" s="3517">
        <f t="shared" si="127"/>
        <v>1</v>
      </c>
      <c r="P747" s="667"/>
      <c r="Q747" s="3517">
        <f t="shared" si="128"/>
        <v>1</v>
      </c>
      <c r="R747" s="3518">
        <f t="shared" si="129"/>
        <v>0</v>
      </c>
      <c r="S747" s="955">
        <f t="shared" si="120"/>
        <v>0</v>
      </c>
    </row>
    <row r="748" spans="1:19">
      <c r="A748" s="3520"/>
      <c r="B748" s="54"/>
      <c r="C748" s="3517">
        <f t="shared" si="121"/>
        <v>1</v>
      </c>
      <c r="D748" s="2806"/>
      <c r="E748" s="3517">
        <f t="shared" si="122"/>
        <v>1</v>
      </c>
      <c r="F748" s="667"/>
      <c r="G748" s="3517">
        <f t="shared" si="123"/>
        <v>1</v>
      </c>
      <c r="H748" s="667"/>
      <c r="I748" s="3517">
        <f t="shared" si="124"/>
        <v>1</v>
      </c>
      <c r="J748" s="667"/>
      <c r="K748" s="3517">
        <f t="shared" si="125"/>
        <v>1</v>
      </c>
      <c r="L748" s="667"/>
      <c r="M748" s="3517">
        <f t="shared" si="126"/>
        <v>1</v>
      </c>
      <c r="N748" s="667"/>
      <c r="O748" s="3517">
        <f t="shared" si="127"/>
        <v>1</v>
      </c>
      <c r="P748" s="667"/>
      <c r="Q748" s="3517">
        <f t="shared" si="128"/>
        <v>1</v>
      </c>
      <c r="R748" s="3518">
        <f t="shared" si="129"/>
        <v>0</v>
      </c>
      <c r="S748" s="955">
        <f t="shared" si="120"/>
        <v>0</v>
      </c>
    </row>
    <row r="749" spans="1:19">
      <c r="A749" s="3520"/>
      <c r="B749" s="54"/>
      <c r="C749" s="3517">
        <f t="shared" si="121"/>
        <v>1</v>
      </c>
      <c r="D749" s="2806"/>
      <c r="E749" s="3517">
        <f t="shared" si="122"/>
        <v>1</v>
      </c>
      <c r="F749" s="667"/>
      <c r="G749" s="3517">
        <f t="shared" si="123"/>
        <v>1</v>
      </c>
      <c r="H749" s="667"/>
      <c r="I749" s="3517">
        <f t="shared" si="124"/>
        <v>1</v>
      </c>
      <c r="J749" s="667"/>
      <c r="K749" s="3517">
        <f t="shared" si="125"/>
        <v>1</v>
      </c>
      <c r="L749" s="667"/>
      <c r="M749" s="3517">
        <f t="shared" si="126"/>
        <v>1</v>
      </c>
      <c r="N749" s="667"/>
      <c r="O749" s="3517">
        <f t="shared" si="127"/>
        <v>1</v>
      </c>
      <c r="P749" s="667"/>
      <c r="Q749" s="3517">
        <f t="shared" si="128"/>
        <v>1</v>
      </c>
      <c r="R749" s="3518">
        <f t="shared" si="129"/>
        <v>0</v>
      </c>
      <c r="S749" s="955">
        <f t="shared" si="120"/>
        <v>0</v>
      </c>
    </row>
    <row r="750" spans="1:19">
      <c r="A750" s="3520"/>
      <c r="B750" s="54"/>
      <c r="C750" s="3517">
        <f t="shared" si="121"/>
        <v>1</v>
      </c>
      <c r="D750" s="2806"/>
      <c r="E750" s="3517">
        <f t="shared" si="122"/>
        <v>1</v>
      </c>
      <c r="F750" s="667"/>
      <c r="G750" s="3517">
        <f t="shared" si="123"/>
        <v>1</v>
      </c>
      <c r="H750" s="667"/>
      <c r="I750" s="3517">
        <f t="shared" si="124"/>
        <v>1</v>
      </c>
      <c r="J750" s="667"/>
      <c r="K750" s="3517">
        <f t="shared" si="125"/>
        <v>1</v>
      </c>
      <c r="L750" s="667"/>
      <c r="M750" s="3517">
        <f t="shared" si="126"/>
        <v>1</v>
      </c>
      <c r="N750" s="667"/>
      <c r="O750" s="3517">
        <f t="shared" si="127"/>
        <v>1</v>
      </c>
      <c r="P750" s="667"/>
      <c r="Q750" s="3517">
        <f t="shared" si="128"/>
        <v>1</v>
      </c>
      <c r="R750" s="3518">
        <f t="shared" si="129"/>
        <v>0</v>
      </c>
      <c r="S750" s="955">
        <f t="shared" si="120"/>
        <v>0</v>
      </c>
    </row>
    <row r="751" spans="1:19">
      <c r="A751" s="3520"/>
      <c r="B751" s="54"/>
      <c r="C751" s="3517">
        <f t="shared" si="121"/>
        <v>1</v>
      </c>
      <c r="D751" s="2806"/>
      <c r="E751" s="3517">
        <f t="shared" si="122"/>
        <v>1</v>
      </c>
      <c r="F751" s="667"/>
      <c r="G751" s="3517">
        <f t="shared" si="123"/>
        <v>1</v>
      </c>
      <c r="H751" s="667"/>
      <c r="I751" s="3517">
        <f t="shared" si="124"/>
        <v>1</v>
      </c>
      <c r="J751" s="667"/>
      <c r="K751" s="3517">
        <f t="shared" si="125"/>
        <v>1</v>
      </c>
      <c r="L751" s="667"/>
      <c r="M751" s="3517">
        <f t="shared" si="126"/>
        <v>1</v>
      </c>
      <c r="N751" s="667"/>
      <c r="O751" s="3517">
        <f t="shared" si="127"/>
        <v>1</v>
      </c>
      <c r="P751" s="667"/>
      <c r="Q751" s="3517">
        <f t="shared" si="128"/>
        <v>1</v>
      </c>
      <c r="R751" s="3518">
        <f t="shared" si="129"/>
        <v>0</v>
      </c>
      <c r="S751" s="955">
        <f t="shared" si="120"/>
        <v>0</v>
      </c>
    </row>
    <row r="752" spans="1:19">
      <c r="A752" s="3520"/>
      <c r="B752" s="54"/>
      <c r="C752" s="3517">
        <f t="shared" si="121"/>
        <v>1</v>
      </c>
      <c r="D752" s="2806"/>
      <c r="E752" s="3517">
        <f t="shared" si="122"/>
        <v>1</v>
      </c>
      <c r="F752" s="667"/>
      <c r="G752" s="3517">
        <f t="shared" si="123"/>
        <v>1</v>
      </c>
      <c r="H752" s="667"/>
      <c r="I752" s="3517">
        <f t="shared" si="124"/>
        <v>1</v>
      </c>
      <c r="J752" s="667"/>
      <c r="K752" s="3517">
        <f t="shared" si="125"/>
        <v>1</v>
      </c>
      <c r="L752" s="667"/>
      <c r="M752" s="3517">
        <f t="shared" si="126"/>
        <v>1</v>
      </c>
      <c r="N752" s="667"/>
      <c r="O752" s="3517">
        <f t="shared" si="127"/>
        <v>1</v>
      </c>
      <c r="P752" s="667"/>
      <c r="Q752" s="3517">
        <f t="shared" si="128"/>
        <v>1</v>
      </c>
      <c r="R752" s="3518">
        <f t="shared" si="129"/>
        <v>0</v>
      </c>
      <c r="S752" s="955">
        <f t="shared" si="120"/>
        <v>0</v>
      </c>
    </row>
    <row r="753" spans="1:19">
      <c r="A753" s="3520"/>
      <c r="B753" s="54"/>
      <c r="C753" s="3517">
        <f t="shared" si="121"/>
        <v>1</v>
      </c>
      <c r="D753" s="2806"/>
      <c r="E753" s="3517">
        <f t="shared" si="122"/>
        <v>1</v>
      </c>
      <c r="F753" s="667"/>
      <c r="G753" s="3517">
        <f t="shared" si="123"/>
        <v>1</v>
      </c>
      <c r="H753" s="667"/>
      <c r="I753" s="3517">
        <f t="shared" si="124"/>
        <v>1</v>
      </c>
      <c r="J753" s="667"/>
      <c r="K753" s="3517">
        <f t="shared" si="125"/>
        <v>1</v>
      </c>
      <c r="L753" s="667"/>
      <c r="M753" s="3517">
        <f t="shared" si="126"/>
        <v>1</v>
      </c>
      <c r="N753" s="667"/>
      <c r="O753" s="3517">
        <f t="shared" si="127"/>
        <v>1</v>
      </c>
      <c r="P753" s="667"/>
      <c r="Q753" s="3517">
        <f t="shared" si="128"/>
        <v>1</v>
      </c>
      <c r="R753" s="3518">
        <f t="shared" si="129"/>
        <v>0</v>
      </c>
      <c r="S753" s="955">
        <f t="shared" si="120"/>
        <v>0</v>
      </c>
    </row>
    <row r="754" spans="1:19">
      <c r="A754" s="3520"/>
      <c r="B754" s="54"/>
      <c r="C754" s="3517">
        <f t="shared" si="121"/>
        <v>1</v>
      </c>
      <c r="D754" s="2806"/>
      <c r="E754" s="3517">
        <f t="shared" si="122"/>
        <v>1</v>
      </c>
      <c r="F754" s="667"/>
      <c r="G754" s="3517">
        <f t="shared" si="123"/>
        <v>1</v>
      </c>
      <c r="H754" s="667"/>
      <c r="I754" s="3517">
        <f t="shared" si="124"/>
        <v>1</v>
      </c>
      <c r="J754" s="667"/>
      <c r="K754" s="3517">
        <f t="shared" si="125"/>
        <v>1</v>
      </c>
      <c r="L754" s="667"/>
      <c r="M754" s="3517">
        <f t="shared" si="126"/>
        <v>1</v>
      </c>
      <c r="N754" s="667"/>
      <c r="O754" s="3517">
        <f t="shared" si="127"/>
        <v>1</v>
      </c>
      <c r="P754" s="667"/>
      <c r="Q754" s="3517">
        <f t="shared" si="128"/>
        <v>1</v>
      </c>
      <c r="R754" s="3518">
        <f t="shared" si="129"/>
        <v>0</v>
      </c>
      <c r="S754" s="955">
        <f t="shared" si="120"/>
        <v>0</v>
      </c>
    </row>
    <row r="755" spans="1:19">
      <c r="A755" s="3520"/>
      <c r="B755" s="54"/>
      <c r="C755" s="3517">
        <f t="shared" si="121"/>
        <v>1</v>
      </c>
      <c r="D755" s="2806"/>
      <c r="E755" s="3517">
        <f t="shared" si="122"/>
        <v>1</v>
      </c>
      <c r="F755" s="667"/>
      <c r="G755" s="3517">
        <f t="shared" si="123"/>
        <v>1</v>
      </c>
      <c r="H755" s="667"/>
      <c r="I755" s="3517">
        <f t="shared" si="124"/>
        <v>1</v>
      </c>
      <c r="J755" s="667"/>
      <c r="K755" s="3517">
        <f t="shared" si="125"/>
        <v>1</v>
      </c>
      <c r="L755" s="667"/>
      <c r="M755" s="3517">
        <f t="shared" si="126"/>
        <v>1</v>
      </c>
      <c r="N755" s="667"/>
      <c r="O755" s="3517">
        <f t="shared" si="127"/>
        <v>1</v>
      </c>
      <c r="P755" s="667"/>
      <c r="Q755" s="3517">
        <f t="shared" si="128"/>
        <v>1</v>
      </c>
      <c r="R755" s="3518">
        <f t="shared" si="129"/>
        <v>0</v>
      </c>
      <c r="S755" s="955">
        <f t="shared" si="120"/>
        <v>0</v>
      </c>
    </row>
    <row r="756" spans="1:19">
      <c r="A756" s="3520"/>
      <c r="B756" s="54"/>
      <c r="C756" s="3517">
        <f t="shared" si="121"/>
        <v>1</v>
      </c>
      <c r="D756" s="2806"/>
      <c r="E756" s="3517">
        <f t="shared" si="122"/>
        <v>1</v>
      </c>
      <c r="F756" s="667"/>
      <c r="G756" s="3517">
        <f t="shared" si="123"/>
        <v>1</v>
      </c>
      <c r="H756" s="667"/>
      <c r="I756" s="3517">
        <f t="shared" si="124"/>
        <v>1</v>
      </c>
      <c r="J756" s="667"/>
      <c r="K756" s="3517">
        <f t="shared" si="125"/>
        <v>1</v>
      </c>
      <c r="L756" s="667"/>
      <c r="M756" s="3517">
        <f t="shared" si="126"/>
        <v>1</v>
      </c>
      <c r="N756" s="667"/>
      <c r="O756" s="3517">
        <f t="shared" si="127"/>
        <v>1</v>
      </c>
      <c r="P756" s="667"/>
      <c r="Q756" s="3517">
        <f t="shared" si="128"/>
        <v>1</v>
      </c>
      <c r="R756" s="3518">
        <f t="shared" si="129"/>
        <v>0</v>
      </c>
      <c r="S756" s="955">
        <f t="shared" si="120"/>
        <v>0</v>
      </c>
    </row>
    <row r="757" spans="1:19">
      <c r="A757" s="3520"/>
      <c r="B757" s="54"/>
      <c r="C757" s="3517">
        <f t="shared" si="121"/>
        <v>1</v>
      </c>
      <c r="D757" s="2806"/>
      <c r="E757" s="3517">
        <f t="shared" si="122"/>
        <v>1</v>
      </c>
      <c r="F757" s="667"/>
      <c r="G757" s="3517">
        <f t="shared" si="123"/>
        <v>1</v>
      </c>
      <c r="H757" s="667"/>
      <c r="I757" s="3517">
        <f t="shared" si="124"/>
        <v>1</v>
      </c>
      <c r="J757" s="667"/>
      <c r="K757" s="3517">
        <f t="shared" si="125"/>
        <v>1</v>
      </c>
      <c r="L757" s="667"/>
      <c r="M757" s="3517">
        <f t="shared" si="126"/>
        <v>1</v>
      </c>
      <c r="N757" s="667"/>
      <c r="O757" s="3517">
        <f t="shared" si="127"/>
        <v>1</v>
      </c>
      <c r="P757" s="667"/>
      <c r="Q757" s="3517">
        <f t="shared" si="128"/>
        <v>1</v>
      </c>
      <c r="R757" s="3518">
        <f t="shared" si="129"/>
        <v>0</v>
      </c>
      <c r="S757" s="955">
        <f t="shared" si="120"/>
        <v>0</v>
      </c>
    </row>
    <row r="758" spans="1:19">
      <c r="A758" s="3520"/>
      <c r="B758" s="54"/>
      <c r="C758" s="3517">
        <f t="shared" si="121"/>
        <v>1</v>
      </c>
      <c r="D758" s="2806"/>
      <c r="E758" s="3517">
        <f t="shared" si="122"/>
        <v>1</v>
      </c>
      <c r="F758" s="667"/>
      <c r="G758" s="3517">
        <f t="shared" si="123"/>
        <v>1</v>
      </c>
      <c r="H758" s="667"/>
      <c r="I758" s="3517">
        <f t="shared" si="124"/>
        <v>1</v>
      </c>
      <c r="J758" s="667"/>
      <c r="K758" s="3517">
        <f t="shared" si="125"/>
        <v>1</v>
      </c>
      <c r="L758" s="667"/>
      <c r="M758" s="3517">
        <f t="shared" si="126"/>
        <v>1</v>
      </c>
      <c r="N758" s="667"/>
      <c r="O758" s="3517">
        <f t="shared" si="127"/>
        <v>1</v>
      </c>
      <c r="P758" s="667"/>
      <c r="Q758" s="3517">
        <f t="shared" si="128"/>
        <v>1</v>
      </c>
      <c r="R758" s="3518">
        <f t="shared" si="129"/>
        <v>0</v>
      </c>
      <c r="S758" s="955">
        <f t="shared" si="120"/>
        <v>0</v>
      </c>
    </row>
    <row r="759" spans="1:19">
      <c r="A759" s="3520"/>
      <c r="B759" s="54"/>
      <c r="C759" s="3517">
        <f t="shared" si="121"/>
        <v>1</v>
      </c>
      <c r="D759" s="2806"/>
      <c r="E759" s="3517">
        <f t="shared" si="122"/>
        <v>1</v>
      </c>
      <c r="F759" s="667"/>
      <c r="G759" s="3517">
        <f t="shared" si="123"/>
        <v>1</v>
      </c>
      <c r="H759" s="667"/>
      <c r="I759" s="3517">
        <f t="shared" si="124"/>
        <v>1</v>
      </c>
      <c r="J759" s="667"/>
      <c r="K759" s="3517">
        <f t="shared" si="125"/>
        <v>1</v>
      </c>
      <c r="L759" s="667"/>
      <c r="M759" s="3517">
        <f t="shared" si="126"/>
        <v>1</v>
      </c>
      <c r="N759" s="667"/>
      <c r="O759" s="3517">
        <f t="shared" si="127"/>
        <v>1</v>
      </c>
      <c r="P759" s="667"/>
      <c r="Q759" s="3517">
        <f t="shared" si="128"/>
        <v>1</v>
      </c>
      <c r="R759" s="3518">
        <f t="shared" si="129"/>
        <v>0</v>
      </c>
      <c r="S759" s="955">
        <f t="shared" si="120"/>
        <v>0</v>
      </c>
    </row>
    <row r="760" spans="1:19">
      <c r="A760" s="3520"/>
      <c r="B760" s="54"/>
      <c r="C760" s="3517">
        <f t="shared" si="121"/>
        <v>1</v>
      </c>
      <c r="D760" s="2806"/>
      <c r="E760" s="3517">
        <f t="shared" si="122"/>
        <v>1</v>
      </c>
      <c r="F760" s="667"/>
      <c r="G760" s="3517">
        <f t="shared" si="123"/>
        <v>1</v>
      </c>
      <c r="H760" s="667"/>
      <c r="I760" s="3517">
        <f t="shared" si="124"/>
        <v>1</v>
      </c>
      <c r="J760" s="667"/>
      <c r="K760" s="3517">
        <f t="shared" si="125"/>
        <v>1</v>
      </c>
      <c r="L760" s="667"/>
      <c r="M760" s="3517">
        <f t="shared" si="126"/>
        <v>1</v>
      </c>
      <c r="N760" s="667"/>
      <c r="O760" s="3517">
        <f t="shared" si="127"/>
        <v>1</v>
      </c>
      <c r="P760" s="667"/>
      <c r="Q760" s="3517">
        <f t="shared" si="128"/>
        <v>1</v>
      </c>
      <c r="R760" s="3518">
        <f t="shared" si="129"/>
        <v>0</v>
      </c>
      <c r="S760" s="955">
        <f t="shared" si="120"/>
        <v>0</v>
      </c>
    </row>
    <row r="761" spans="1:19">
      <c r="A761" s="3520"/>
      <c r="B761" s="54"/>
      <c r="C761" s="3517">
        <f t="shared" si="121"/>
        <v>1</v>
      </c>
      <c r="D761" s="2806"/>
      <c r="E761" s="3517">
        <f t="shared" si="122"/>
        <v>1</v>
      </c>
      <c r="F761" s="667"/>
      <c r="G761" s="3517">
        <f t="shared" si="123"/>
        <v>1</v>
      </c>
      <c r="H761" s="667"/>
      <c r="I761" s="3517">
        <f t="shared" si="124"/>
        <v>1</v>
      </c>
      <c r="J761" s="667"/>
      <c r="K761" s="3517">
        <f t="shared" si="125"/>
        <v>1</v>
      </c>
      <c r="L761" s="667"/>
      <c r="M761" s="3517">
        <f t="shared" si="126"/>
        <v>1</v>
      </c>
      <c r="N761" s="667"/>
      <c r="O761" s="3517">
        <f t="shared" si="127"/>
        <v>1</v>
      </c>
      <c r="P761" s="667"/>
      <c r="Q761" s="3517">
        <f t="shared" si="128"/>
        <v>1</v>
      </c>
      <c r="R761" s="3518">
        <f t="shared" si="129"/>
        <v>0</v>
      </c>
      <c r="S761" s="955">
        <f t="shared" si="120"/>
        <v>0</v>
      </c>
    </row>
    <row r="762" spans="1:19">
      <c r="A762" s="3520"/>
      <c r="B762" s="54"/>
      <c r="C762" s="3517">
        <f t="shared" si="121"/>
        <v>1</v>
      </c>
      <c r="D762" s="2806"/>
      <c r="E762" s="3517">
        <f t="shared" si="122"/>
        <v>1</v>
      </c>
      <c r="F762" s="667"/>
      <c r="G762" s="3517">
        <f t="shared" si="123"/>
        <v>1</v>
      </c>
      <c r="H762" s="667"/>
      <c r="I762" s="3517">
        <f t="shared" si="124"/>
        <v>1</v>
      </c>
      <c r="J762" s="667"/>
      <c r="K762" s="3517">
        <f t="shared" si="125"/>
        <v>1</v>
      </c>
      <c r="L762" s="667"/>
      <c r="M762" s="3517">
        <f t="shared" si="126"/>
        <v>1</v>
      </c>
      <c r="N762" s="667"/>
      <c r="O762" s="3517">
        <f t="shared" si="127"/>
        <v>1</v>
      </c>
      <c r="P762" s="667"/>
      <c r="Q762" s="3517">
        <f t="shared" si="128"/>
        <v>1</v>
      </c>
      <c r="R762" s="3518">
        <f t="shared" si="129"/>
        <v>0</v>
      </c>
      <c r="S762" s="955">
        <f t="shared" si="120"/>
        <v>0</v>
      </c>
    </row>
    <row r="763" spans="1:19">
      <c r="A763" s="3520"/>
      <c r="B763" s="54"/>
      <c r="C763" s="3517">
        <f t="shared" si="121"/>
        <v>1</v>
      </c>
      <c r="D763" s="2806"/>
      <c r="E763" s="3517">
        <f t="shared" si="122"/>
        <v>1</v>
      </c>
      <c r="F763" s="667"/>
      <c r="G763" s="3517">
        <f t="shared" si="123"/>
        <v>1</v>
      </c>
      <c r="H763" s="667"/>
      <c r="I763" s="3517">
        <f t="shared" si="124"/>
        <v>1</v>
      </c>
      <c r="J763" s="667"/>
      <c r="K763" s="3517">
        <f t="shared" si="125"/>
        <v>1</v>
      </c>
      <c r="L763" s="667"/>
      <c r="M763" s="3517">
        <f t="shared" si="126"/>
        <v>1</v>
      </c>
      <c r="N763" s="667"/>
      <c r="O763" s="3517">
        <f t="shared" si="127"/>
        <v>1</v>
      </c>
      <c r="P763" s="667"/>
      <c r="Q763" s="3517">
        <f t="shared" si="128"/>
        <v>1</v>
      </c>
      <c r="R763" s="3518">
        <f t="shared" si="129"/>
        <v>0</v>
      </c>
      <c r="S763" s="955">
        <f t="shared" si="120"/>
        <v>0</v>
      </c>
    </row>
    <row r="764" spans="1:19">
      <c r="A764" s="3520"/>
      <c r="B764" s="54"/>
      <c r="C764" s="3517">
        <f t="shared" si="121"/>
        <v>1</v>
      </c>
      <c r="D764" s="2806"/>
      <c r="E764" s="3517">
        <f t="shared" si="122"/>
        <v>1</v>
      </c>
      <c r="F764" s="667"/>
      <c r="G764" s="3517">
        <f t="shared" si="123"/>
        <v>1</v>
      </c>
      <c r="H764" s="667"/>
      <c r="I764" s="3517">
        <f t="shared" si="124"/>
        <v>1</v>
      </c>
      <c r="J764" s="667"/>
      <c r="K764" s="3517">
        <f t="shared" si="125"/>
        <v>1</v>
      </c>
      <c r="L764" s="667"/>
      <c r="M764" s="3517">
        <f t="shared" si="126"/>
        <v>1</v>
      </c>
      <c r="N764" s="667"/>
      <c r="O764" s="3517">
        <f t="shared" si="127"/>
        <v>1</v>
      </c>
      <c r="P764" s="667"/>
      <c r="Q764" s="3517">
        <f t="shared" si="128"/>
        <v>1</v>
      </c>
      <c r="R764" s="3518">
        <f t="shared" si="129"/>
        <v>0</v>
      </c>
      <c r="S764" s="955">
        <f t="shared" si="120"/>
        <v>0</v>
      </c>
    </row>
    <row r="765" spans="1:19">
      <c r="A765" s="3520"/>
      <c r="B765" s="54"/>
      <c r="C765" s="3517">
        <f t="shared" si="121"/>
        <v>1</v>
      </c>
      <c r="D765" s="2806"/>
      <c r="E765" s="3517">
        <f t="shared" si="122"/>
        <v>1</v>
      </c>
      <c r="F765" s="667"/>
      <c r="G765" s="3517">
        <f t="shared" si="123"/>
        <v>1</v>
      </c>
      <c r="H765" s="667"/>
      <c r="I765" s="3517">
        <f t="shared" si="124"/>
        <v>1</v>
      </c>
      <c r="J765" s="667"/>
      <c r="K765" s="3517">
        <f t="shared" si="125"/>
        <v>1</v>
      </c>
      <c r="L765" s="667"/>
      <c r="M765" s="3517">
        <f t="shared" si="126"/>
        <v>1</v>
      </c>
      <c r="N765" s="667"/>
      <c r="O765" s="3517">
        <f t="shared" si="127"/>
        <v>1</v>
      </c>
      <c r="P765" s="667"/>
      <c r="Q765" s="3517">
        <f t="shared" si="128"/>
        <v>1</v>
      </c>
      <c r="R765" s="3518">
        <f t="shared" si="129"/>
        <v>0</v>
      </c>
      <c r="S765" s="955">
        <f t="shared" si="120"/>
        <v>0</v>
      </c>
    </row>
    <row r="766" spans="1:19">
      <c r="A766" s="3520"/>
      <c r="B766" s="54"/>
      <c r="C766" s="3517">
        <f t="shared" si="121"/>
        <v>1</v>
      </c>
      <c r="D766" s="2806"/>
      <c r="E766" s="3517">
        <f t="shared" si="122"/>
        <v>1</v>
      </c>
      <c r="F766" s="667"/>
      <c r="G766" s="3517">
        <f t="shared" si="123"/>
        <v>1</v>
      </c>
      <c r="H766" s="667"/>
      <c r="I766" s="3517">
        <f t="shared" si="124"/>
        <v>1</v>
      </c>
      <c r="J766" s="667"/>
      <c r="K766" s="3517">
        <f t="shared" si="125"/>
        <v>1</v>
      </c>
      <c r="L766" s="667"/>
      <c r="M766" s="3517">
        <f t="shared" si="126"/>
        <v>1</v>
      </c>
      <c r="N766" s="667"/>
      <c r="O766" s="3517">
        <f t="shared" si="127"/>
        <v>1</v>
      </c>
      <c r="P766" s="667"/>
      <c r="Q766" s="3517">
        <f t="shared" si="128"/>
        <v>1</v>
      </c>
      <c r="R766" s="3518">
        <f t="shared" si="129"/>
        <v>0</v>
      </c>
      <c r="S766" s="955">
        <f t="shared" si="120"/>
        <v>0</v>
      </c>
    </row>
    <row r="767" spans="1:19">
      <c r="A767" s="3520"/>
      <c r="B767" s="54"/>
      <c r="C767" s="3517">
        <f t="shared" si="121"/>
        <v>1</v>
      </c>
      <c r="D767" s="2806"/>
      <c r="E767" s="3517">
        <f t="shared" si="122"/>
        <v>1</v>
      </c>
      <c r="F767" s="667"/>
      <c r="G767" s="3517">
        <f t="shared" si="123"/>
        <v>1</v>
      </c>
      <c r="H767" s="667"/>
      <c r="I767" s="3517">
        <f t="shared" si="124"/>
        <v>1</v>
      </c>
      <c r="J767" s="667"/>
      <c r="K767" s="3517">
        <f t="shared" si="125"/>
        <v>1</v>
      </c>
      <c r="L767" s="667"/>
      <c r="M767" s="3517">
        <f t="shared" si="126"/>
        <v>1</v>
      </c>
      <c r="N767" s="667"/>
      <c r="O767" s="3517">
        <f t="shared" si="127"/>
        <v>1</v>
      </c>
      <c r="P767" s="667"/>
      <c r="Q767" s="3517">
        <f t="shared" si="128"/>
        <v>1</v>
      </c>
      <c r="R767" s="3518">
        <f t="shared" si="129"/>
        <v>0</v>
      </c>
      <c r="S767" s="955">
        <f t="shared" si="120"/>
        <v>0</v>
      </c>
    </row>
    <row r="768" spans="1:19">
      <c r="A768" s="3520"/>
      <c r="B768" s="54"/>
      <c r="C768" s="3517">
        <f t="shared" si="121"/>
        <v>1</v>
      </c>
      <c r="D768" s="2806"/>
      <c r="E768" s="3517">
        <f t="shared" si="122"/>
        <v>1</v>
      </c>
      <c r="F768" s="667"/>
      <c r="G768" s="3517">
        <f t="shared" si="123"/>
        <v>1</v>
      </c>
      <c r="H768" s="667"/>
      <c r="I768" s="3517">
        <f t="shared" si="124"/>
        <v>1</v>
      </c>
      <c r="J768" s="667"/>
      <c r="K768" s="3517">
        <f t="shared" si="125"/>
        <v>1</v>
      </c>
      <c r="L768" s="667"/>
      <c r="M768" s="3517">
        <f t="shared" si="126"/>
        <v>1</v>
      </c>
      <c r="N768" s="667"/>
      <c r="O768" s="3517">
        <f t="shared" si="127"/>
        <v>1</v>
      </c>
      <c r="P768" s="667"/>
      <c r="Q768" s="3517">
        <f t="shared" si="128"/>
        <v>1</v>
      </c>
      <c r="R768" s="3518">
        <f t="shared" si="129"/>
        <v>0</v>
      </c>
      <c r="S768" s="955">
        <f t="shared" si="120"/>
        <v>0</v>
      </c>
    </row>
    <row r="769" spans="1:19">
      <c r="A769" s="3520"/>
      <c r="B769" s="54"/>
      <c r="C769" s="3517">
        <f t="shared" si="121"/>
        <v>1</v>
      </c>
      <c r="D769" s="2806"/>
      <c r="E769" s="3517">
        <f t="shared" si="122"/>
        <v>1</v>
      </c>
      <c r="F769" s="667"/>
      <c r="G769" s="3517">
        <f t="shared" si="123"/>
        <v>1</v>
      </c>
      <c r="H769" s="667"/>
      <c r="I769" s="3517">
        <f t="shared" si="124"/>
        <v>1</v>
      </c>
      <c r="J769" s="667"/>
      <c r="K769" s="3517">
        <f t="shared" si="125"/>
        <v>1</v>
      </c>
      <c r="L769" s="667"/>
      <c r="M769" s="3517">
        <f t="shared" si="126"/>
        <v>1</v>
      </c>
      <c r="N769" s="667"/>
      <c r="O769" s="3517">
        <f t="shared" si="127"/>
        <v>1</v>
      </c>
      <c r="P769" s="667"/>
      <c r="Q769" s="3517">
        <f t="shared" si="128"/>
        <v>1</v>
      </c>
      <c r="R769" s="3518">
        <f t="shared" si="129"/>
        <v>0</v>
      </c>
      <c r="S769" s="955">
        <f t="shared" si="120"/>
        <v>0</v>
      </c>
    </row>
    <row r="770" spans="1:19">
      <c r="A770" s="3520"/>
      <c r="B770" s="54"/>
      <c r="C770" s="3517">
        <f t="shared" si="121"/>
        <v>1</v>
      </c>
      <c r="D770" s="2806"/>
      <c r="E770" s="3517">
        <f t="shared" si="122"/>
        <v>1</v>
      </c>
      <c r="F770" s="667"/>
      <c r="G770" s="3517">
        <f t="shared" si="123"/>
        <v>1</v>
      </c>
      <c r="H770" s="667"/>
      <c r="I770" s="3517">
        <f t="shared" si="124"/>
        <v>1</v>
      </c>
      <c r="J770" s="667"/>
      <c r="K770" s="3517">
        <f t="shared" si="125"/>
        <v>1</v>
      </c>
      <c r="L770" s="667"/>
      <c r="M770" s="3517">
        <f t="shared" si="126"/>
        <v>1</v>
      </c>
      <c r="N770" s="667"/>
      <c r="O770" s="3517">
        <f t="shared" si="127"/>
        <v>1</v>
      </c>
      <c r="P770" s="667"/>
      <c r="Q770" s="3517">
        <f t="shared" si="128"/>
        <v>1</v>
      </c>
      <c r="R770" s="3518">
        <f t="shared" si="129"/>
        <v>0</v>
      </c>
      <c r="S770" s="955">
        <f t="shared" si="120"/>
        <v>0</v>
      </c>
    </row>
    <row r="771" spans="1:19">
      <c r="A771" s="3520"/>
      <c r="B771" s="54"/>
      <c r="C771" s="3517">
        <f t="shared" si="121"/>
        <v>1</v>
      </c>
      <c r="D771" s="2806"/>
      <c r="E771" s="3517">
        <f t="shared" si="122"/>
        <v>1</v>
      </c>
      <c r="F771" s="667"/>
      <c r="G771" s="3517">
        <f t="shared" si="123"/>
        <v>1</v>
      </c>
      <c r="H771" s="667"/>
      <c r="I771" s="3517">
        <f t="shared" si="124"/>
        <v>1</v>
      </c>
      <c r="J771" s="667"/>
      <c r="K771" s="3517">
        <f t="shared" si="125"/>
        <v>1</v>
      </c>
      <c r="L771" s="667"/>
      <c r="M771" s="3517">
        <f t="shared" si="126"/>
        <v>1</v>
      </c>
      <c r="N771" s="667"/>
      <c r="O771" s="3517">
        <f t="shared" si="127"/>
        <v>1</v>
      </c>
      <c r="P771" s="667"/>
      <c r="Q771" s="3517">
        <f t="shared" si="128"/>
        <v>1</v>
      </c>
      <c r="R771" s="3518">
        <f t="shared" si="129"/>
        <v>0</v>
      </c>
      <c r="S771" s="955">
        <f t="shared" si="120"/>
        <v>0</v>
      </c>
    </row>
    <row r="772" spans="1:19">
      <c r="A772" s="3520"/>
      <c r="B772" s="54"/>
      <c r="C772" s="3517">
        <f t="shared" si="121"/>
        <v>1</v>
      </c>
      <c r="D772" s="2806"/>
      <c r="E772" s="3517">
        <f t="shared" si="122"/>
        <v>1</v>
      </c>
      <c r="F772" s="667"/>
      <c r="G772" s="3517">
        <f t="shared" si="123"/>
        <v>1</v>
      </c>
      <c r="H772" s="667"/>
      <c r="I772" s="3517">
        <f t="shared" si="124"/>
        <v>1</v>
      </c>
      <c r="J772" s="667"/>
      <c r="K772" s="3517">
        <f t="shared" si="125"/>
        <v>1</v>
      </c>
      <c r="L772" s="667"/>
      <c r="M772" s="3517">
        <f t="shared" si="126"/>
        <v>1</v>
      </c>
      <c r="N772" s="667"/>
      <c r="O772" s="3517">
        <f t="shared" si="127"/>
        <v>1</v>
      </c>
      <c r="P772" s="667"/>
      <c r="Q772" s="3517">
        <f t="shared" si="128"/>
        <v>1</v>
      </c>
      <c r="R772" s="3518">
        <f t="shared" si="129"/>
        <v>0</v>
      </c>
      <c r="S772" s="955">
        <f t="shared" si="120"/>
        <v>0</v>
      </c>
    </row>
    <row r="773" spans="1:19">
      <c r="A773" s="3520"/>
      <c r="B773" s="54"/>
      <c r="C773" s="3517">
        <f t="shared" si="121"/>
        <v>1</v>
      </c>
      <c r="D773" s="2806"/>
      <c r="E773" s="3517">
        <f t="shared" si="122"/>
        <v>1</v>
      </c>
      <c r="F773" s="667"/>
      <c r="G773" s="3517">
        <f t="shared" si="123"/>
        <v>1</v>
      </c>
      <c r="H773" s="667"/>
      <c r="I773" s="3517">
        <f t="shared" si="124"/>
        <v>1</v>
      </c>
      <c r="J773" s="667"/>
      <c r="K773" s="3517">
        <f t="shared" si="125"/>
        <v>1</v>
      </c>
      <c r="L773" s="667"/>
      <c r="M773" s="3517">
        <f t="shared" si="126"/>
        <v>1</v>
      </c>
      <c r="N773" s="667"/>
      <c r="O773" s="3517">
        <f t="shared" si="127"/>
        <v>1</v>
      </c>
      <c r="P773" s="667"/>
      <c r="Q773" s="3517">
        <f t="shared" si="128"/>
        <v>1</v>
      </c>
      <c r="R773" s="3518">
        <f t="shared" si="129"/>
        <v>0</v>
      </c>
      <c r="S773" s="955">
        <f t="shared" si="120"/>
        <v>0</v>
      </c>
    </row>
    <row r="774" spans="1:19">
      <c r="A774" s="3520"/>
      <c r="B774" s="54"/>
      <c r="C774" s="3517">
        <f t="shared" si="121"/>
        <v>1</v>
      </c>
      <c r="D774" s="2806"/>
      <c r="E774" s="3517">
        <f t="shared" si="122"/>
        <v>1</v>
      </c>
      <c r="F774" s="667"/>
      <c r="G774" s="3517">
        <f t="shared" si="123"/>
        <v>1</v>
      </c>
      <c r="H774" s="667"/>
      <c r="I774" s="3517">
        <f t="shared" si="124"/>
        <v>1</v>
      </c>
      <c r="J774" s="667"/>
      <c r="K774" s="3517">
        <f t="shared" si="125"/>
        <v>1</v>
      </c>
      <c r="L774" s="667"/>
      <c r="M774" s="3517">
        <f t="shared" si="126"/>
        <v>1</v>
      </c>
      <c r="N774" s="667"/>
      <c r="O774" s="3517">
        <f t="shared" si="127"/>
        <v>1</v>
      </c>
      <c r="P774" s="667"/>
      <c r="Q774" s="3517">
        <f t="shared" si="128"/>
        <v>1</v>
      </c>
      <c r="R774" s="3518">
        <f t="shared" si="129"/>
        <v>0</v>
      </c>
      <c r="S774" s="955">
        <f t="shared" si="120"/>
        <v>0</v>
      </c>
    </row>
    <row r="775" spans="1:19">
      <c r="A775" s="3520"/>
      <c r="B775" s="54"/>
      <c r="C775" s="3517">
        <f t="shared" si="121"/>
        <v>1</v>
      </c>
      <c r="D775" s="2806"/>
      <c r="E775" s="3517">
        <f t="shared" si="122"/>
        <v>1</v>
      </c>
      <c r="F775" s="667"/>
      <c r="G775" s="3517">
        <f t="shared" si="123"/>
        <v>1</v>
      </c>
      <c r="H775" s="667"/>
      <c r="I775" s="3517">
        <f t="shared" si="124"/>
        <v>1</v>
      </c>
      <c r="J775" s="667"/>
      <c r="K775" s="3517">
        <f t="shared" si="125"/>
        <v>1</v>
      </c>
      <c r="L775" s="667"/>
      <c r="M775" s="3517">
        <f t="shared" si="126"/>
        <v>1</v>
      </c>
      <c r="N775" s="667"/>
      <c r="O775" s="3517">
        <f t="shared" si="127"/>
        <v>1</v>
      </c>
      <c r="P775" s="667"/>
      <c r="Q775" s="3517">
        <f t="shared" si="128"/>
        <v>1</v>
      </c>
      <c r="R775" s="3518">
        <f t="shared" si="129"/>
        <v>0</v>
      </c>
      <c r="S775" s="955">
        <f t="shared" si="120"/>
        <v>0</v>
      </c>
    </row>
    <row r="776" spans="1:19">
      <c r="A776" s="3520"/>
      <c r="B776" s="54"/>
      <c r="C776" s="3517">
        <f t="shared" si="121"/>
        <v>1</v>
      </c>
      <c r="D776" s="2806"/>
      <c r="E776" s="3517">
        <f t="shared" si="122"/>
        <v>1</v>
      </c>
      <c r="F776" s="667"/>
      <c r="G776" s="3517">
        <f t="shared" si="123"/>
        <v>1</v>
      </c>
      <c r="H776" s="667"/>
      <c r="I776" s="3517">
        <f t="shared" si="124"/>
        <v>1</v>
      </c>
      <c r="J776" s="667"/>
      <c r="K776" s="3517">
        <f t="shared" si="125"/>
        <v>1</v>
      </c>
      <c r="L776" s="667"/>
      <c r="M776" s="3517">
        <f t="shared" si="126"/>
        <v>1</v>
      </c>
      <c r="N776" s="667"/>
      <c r="O776" s="3517">
        <f t="shared" si="127"/>
        <v>1</v>
      </c>
      <c r="P776" s="667"/>
      <c r="Q776" s="3517">
        <f t="shared" si="128"/>
        <v>1</v>
      </c>
      <c r="R776" s="3518">
        <f t="shared" si="129"/>
        <v>0</v>
      </c>
      <c r="S776" s="955">
        <f t="shared" si="120"/>
        <v>0</v>
      </c>
    </row>
    <row r="777" spans="1:19">
      <c r="A777" s="3520"/>
      <c r="B777" s="54"/>
      <c r="C777" s="3517">
        <f t="shared" si="121"/>
        <v>1</v>
      </c>
      <c r="D777" s="2806"/>
      <c r="E777" s="3517">
        <f t="shared" si="122"/>
        <v>1</v>
      </c>
      <c r="F777" s="667"/>
      <c r="G777" s="3517">
        <f t="shared" si="123"/>
        <v>1</v>
      </c>
      <c r="H777" s="667"/>
      <c r="I777" s="3517">
        <f t="shared" si="124"/>
        <v>1</v>
      </c>
      <c r="J777" s="667"/>
      <c r="K777" s="3517">
        <f t="shared" si="125"/>
        <v>1</v>
      </c>
      <c r="L777" s="667"/>
      <c r="M777" s="3517">
        <f t="shared" si="126"/>
        <v>1</v>
      </c>
      <c r="N777" s="667"/>
      <c r="O777" s="3517">
        <f t="shared" si="127"/>
        <v>1</v>
      </c>
      <c r="P777" s="667"/>
      <c r="Q777" s="3517">
        <f t="shared" si="128"/>
        <v>1</v>
      </c>
      <c r="R777" s="3518">
        <f t="shared" si="129"/>
        <v>0</v>
      </c>
      <c r="S777" s="955">
        <f t="shared" si="120"/>
        <v>0</v>
      </c>
    </row>
    <row r="778" spans="1:19">
      <c r="A778" s="3520"/>
      <c r="B778" s="54"/>
      <c r="C778" s="3517">
        <f t="shared" si="121"/>
        <v>1</v>
      </c>
      <c r="D778" s="2806"/>
      <c r="E778" s="3517">
        <f t="shared" si="122"/>
        <v>1</v>
      </c>
      <c r="F778" s="667"/>
      <c r="G778" s="3517">
        <f t="shared" si="123"/>
        <v>1</v>
      </c>
      <c r="H778" s="667"/>
      <c r="I778" s="3517">
        <f t="shared" si="124"/>
        <v>1</v>
      </c>
      <c r="J778" s="667"/>
      <c r="K778" s="3517">
        <f t="shared" si="125"/>
        <v>1</v>
      </c>
      <c r="L778" s="667"/>
      <c r="M778" s="3517">
        <f t="shared" si="126"/>
        <v>1</v>
      </c>
      <c r="N778" s="667"/>
      <c r="O778" s="3517">
        <f t="shared" si="127"/>
        <v>1</v>
      </c>
      <c r="P778" s="667"/>
      <c r="Q778" s="3517">
        <f t="shared" si="128"/>
        <v>1</v>
      </c>
      <c r="R778" s="3518">
        <f t="shared" si="129"/>
        <v>0</v>
      </c>
      <c r="S778" s="955">
        <f t="shared" si="120"/>
        <v>0</v>
      </c>
    </row>
    <row r="779" spans="1:19">
      <c r="A779" s="3520"/>
      <c r="B779" s="54"/>
      <c r="C779" s="3517">
        <f t="shared" si="121"/>
        <v>1</v>
      </c>
      <c r="D779" s="2806"/>
      <c r="E779" s="3517">
        <f t="shared" si="122"/>
        <v>1</v>
      </c>
      <c r="F779" s="667"/>
      <c r="G779" s="3517">
        <f t="shared" si="123"/>
        <v>1</v>
      </c>
      <c r="H779" s="667"/>
      <c r="I779" s="3517">
        <f t="shared" si="124"/>
        <v>1</v>
      </c>
      <c r="J779" s="667"/>
      <c r="K779" s="3517">
        <f t="shared" si="125"/>
        <v>1</v>
      </c>
      <c r="L779" s="667"/>
      <c r="M779" s="3517">
        <f t="shared" si="126"/>
        <v>1</v>
      </c>
      <c r="N779" s="667"/>
      <c r="O779" s="3517">
        <f t="shared" si="127"/>
        <v>1</v>
      </c>
      <c r="P779" s="667"/>
      <c r="Q779" s="3517">
        <f t="shared" si="128"/>
        <v>1</v>
      </c>
      <c r="R779" s="3518">
        <f t="shared" si="129"/>
        <v>0</v>
      </c>
      <c r="S779" s="955">
        <f t="shared" si="120"/>
        <v>0</v>
      </c>
    </row>
    <row r="780" spans="1:19">
      <c r="A780" s="3520"/>
      <c r="B780" s="54"/>
      <c r="C780" s="3517">
        <f t="shared" si="121"/>
        <v>1</v>
      </c>
      <c r="D780" s="2806"/>
      <c r="E780" s="3517">
        <f t="shared" si="122"/>
        <v>1</v>
      </c>
      <c r="F780" s="667"/>
      <c r="G780" s="3517">
        <f t="shared" si="123"/>
        <v>1</v>
      </c>
      <c r="H780" s="667"/>
      <c r="I780" s="3517">
        <f t="shared" si="124"/>
        <v>1</v>
      </c>
      <c r="J780" s="667"/>
      <c r="K780" s="3517">
        <f t="shared" si="125"/>
        <v>1</v>
      </c>
      <c r="L780" s="667"/>
      <c r="M780" s="3517">
        <f t="shared" si="126"/>
        <v>1</v>
      </c>
      <c r="N780" s="667"/>
      <c r="O780" s="3517">
        <f t="shared" si="127"/>
        <v>1</v>
      </c>
      <c r="P780" s="667"/>
      <c r="Q780" s="3517">
        <f t="shared" si="128"/>
        <v>1</v>
      </c>
      <c r="R780" s="3518">
        <f t="shared" si="129"/>
        <v>0</v>
      </c>
      <c r="S780" s="955">
        <f t="shared" si="120"/>
        <v>0</v>
      </c>
    </row>
    <row r="781" spans="1:19">
      <c r="A781" s="3520"/>
      <c r="B781" s="54"/>
      <c r="C781" s="3517">
        <f t="shared" si="121"/>
        <v>1</v>
      </c>
      <c r="D781" s="2806"/>
      <c r="E781" s="3517">
        <f t="shared" si="122"/>
        <v>1</v>
      </c>
      <c r="F781" s="667"/>
      <c r="G781" s="3517">
        <f t="shared" si="123"/>
        <v>1</v>
      </c>
      <c r="H781" s="667"/>
      <c r="I781" s="3517">
        <f t="shared" si="124"/>
        <v>1</v>
      </c>
      <c r="J781" s="667"/>
      <c r="K781" s="3517">
        <f t="shared" si="125"/>
        <v>1</v>
      </c>
      <c r="L781" s="667"/>
      <c r="M781" s="3517">
        <f t="shared" si="126"/>
        <v>1</v>
      </c>
      <c r="N781" s="667"/>
      <c r="O781" s="3517">
        <f t="shared" si="127"/>
        <v>1</v>
      </c>
      <c r="P781" s="667"/>
      <c r="Q781" s="3517">
        <f t="shared" si="128"/>
        <v>1</v>
      </c>
      <c r="R781" s="3518">
        <f t="shared" si="129"/>
        <v>0</v>
      </c>
      <c r="S781" s="955">
        <f t="shared" si="120"/>
        <v>0</v>
      </c>
    </row>
    <row r="782" spans="1:19">
      <c r="A782" s="3520"/>
      <c r="B782" s="54"/>
      <c r="C782" s="3517">
        <f t="shared" si="121"/>
        <v>1</v>
      </c>
      <c r="D782" s="2806"/>
      <c r="E782" s="3517">
        <f t="shared" si="122"/>
        <v>1</v>
      </c>
      <c r="F782" s="667"/>
      <c r="G782" s="3517">
        <f t="shared" si="123"/>
        <v>1</v>
      </c>
      <c r="H782" s="667"/>
      <c r="I782" s="3517">
        <f t="shared" si="124"/>
        <v>1</v>
      </c>
      <c r="J782" s="667"/>
      <c r="K782" s="3517">
        <f t="shared" si="125"/>
        <v>1</v>
      </c>
      <c r="L782" s="667"/>
      <c r="M782" s="3517">
        <f t="shared" si="126"/>
        <v>1</v>
      </c>
      <c r="N782" s="667"/>
      <c r="O782" s="3517">
        <f t="shared" si="127"/>
        <v>1</v>
      </c>
      <c r="P782" s="667"/>
      <c r="Q782" s="3517">
        <f t="shared" si="128"/>
        <v>1</v>
      </c>
      <c r="R782" s="3518">
        <f t="shared" si="129"/>
        <v>0</v>
      </c>
      <c r="S782" s="955">
        <f t="shared" si="120"/>
        <v>0</v>
      </c>
    </row>
    <row r="783" spans="1:19">
      <c r="A783" s="3520"/>
      <c r="B783" s="54"/>
      <c r="C783" s="3517">
        <f t="shared" si="121"/>
        <v>1</v>
      </c>
      <c r="D783" s="2806"/>
      <c r="E783" s="3517">
        <f t="shared" si="122"/>
        <v>1</v>
      </c>
      <c r="F783" s="667"/>
      <c r="G783" s="3517">
        <f t="shared" si="123"/>
        <v>1</v>
      </c>
      <c r="H783" s="667"/>
      <c r="I783" s="3517">
        <f t="shared" si="124"/>
        <v>1</v>
      </c>
      <c r="J783" s="667"/>
      <c r="K783" s="3517">
        <f t="shared" si="125"/>
        <v>1</v>
      </c>
      <c r="L783" s="667"/>
      <c r="M783" s="3517">
        <f t="shared" si="126"/>
        <v>1</v>
      </c>
      <c r="N783" s="667"/>
      <c r="O783" s="3517">
        <f t="shared" si="127"/>
        <v>1</v>
      </c>
      <c r="P783" s="667"/>
      <c r="Q783" s="3517">
        <f t="shared" si="128"/>
        <v>1</v>
      </c>
      <c r="R783" s="3518">
        <f t="shared" si="129"/>
        <v>0</v>
      </c>
      <c r="S783" s="955">
        <f t="shared" si="120"/>
        <v>0</v>
      </c>
    </row>
    <row r="784" spans="1:19">
      <c r="A784" s="3520"/>
      <c r="B784" s="54"/>
      <c r="C784" s="3517">
        <f t="shared" si="121"/>
        <v>1</v>
      </c>
      <c r="D784" s="2806"/>
      <c r="E784" s="3517">
        <f t="shared" si="122"/>
        <v>1</v>
      </c>
      <c r="F784" s="667"/>
      <c r="G784" s="3517">
        <f t="shared" si="123"/>
        <v>1</v>
      </c>
      <c r="H784" s="667"/>
      <c r="I784" s="3517">
        <f t="shared" si="124"/>
        <v>1</v>
      </c>
      <c r="J784" s="667"/>
      <c r="K784" s="3517">
        <f t="shared" si="125"/>
        <v>1</v>
      </c>
      <c r="L784" s="667"/>
      <c r="M784" s="3517">
        <f t="shared" si="126"/>
        <v>1</v>
      </c>
      <c r="N784" s="667"/>
      <c r="O784" s="3517">
        <f t="shared" si="127"/>
        <v>1</v>
      </c>
      <c r="P784" s="667"/>
      <c r="Q784" s="3517">
        <f t="shared" si="128"/>
        <v>1</v>
      </c>
      <c r="R784" s="3518">
        <f t="shared" si="129"/>
        <v>0</v>
      </c>
      <c r="S784" s="955">
        <f t="shared" si="120"/>
        <v>0</v>
      </c>
    </row>
    <row r="785" spans="1:19">
      <c r="A785" s="3520"/>
      <c r="B785" s="54"/>
      <c r="C785" s="3517">
        <f t="shared" si="121"/>
        <v>1</v>
      </c>
      <c r="D785" s="2806"/>
      <c r="E785" s="3517">
        <f t="shared" si="122"/>
        <v>1</v>
      </c>
      <c r="F785" s="667"/>
      <c r="G785" s="3517">
        <f t="shared" si="123"/>
        <v>1</v>
      </c>
      <c r="H785" s="667"/>
      <c r="I785" s="3517">
        <f t="shared" si="124"/>
        <v>1</v>
      </c>
      <c r="J785" s="667"/>
      <c r="K785" s="3517">
        <f t="shared" si="125"/>
        <v>1</v>
      </c>
      <c r="L785" s="667"/>
      <c r="M785" s="3517">
        <f t="shared" si="126"/>
        <v>1</v>
      </c>
      <c r="N785" s="667"/>
      <c r="O785" s="3517">
        <f t="shared" si="127"/>
        <v>1</v>
      </c>
      <c r="P785" s="667"/>
      <c r="Q785" s="3517">
        <f t="shared" si="128"/>
        <v>1</v>
      </c>
      <c r="R785" s="3518">
        <f t="shared" si="129"/>
        <v>0</v>
      </c>
      <c r="S785" s="955">
        <f t="shared" si="120"/>
        <v>0</v>
      </c>
    </row>
    <row r="786" spans="1:19">
      <c r="A786" s="3520"/>
      <c r="B786" s="54"/>
      <c r="C786" s="3517">
        <f t="shared" si="121"/>
        <v>1</v>
      </c>
      <c r="D786" s="2806"/>
      <c r="E786" s="3517">
        <f t="shared" si="122"/>
        <v>1</v>
      </c>
      <c r="F786" s="667"/>
      <c r="G786" s="3517">
        <f t="shared" si="123"/>
        <v>1</v>
      </c>
      <c r="H786" s="667"/>
      <c r="I786" s="3517">
        <f t="shared" si="124"/>
        <v>1</v>
      </c>
      <c r="J786" s="667"/>
      <c r="K786" s="3517">
        <f t="shared" si="125"/>
        <v>1</v>
      </c>
      <c r="L786" s="667"/>
      <c r="M786" s="3517">
        <f t="shared" si="126"/>
        <v>1</v>
      </c>
      <c r="N786" s="667"/>
      <c r="O786" s="3517">
        <f t="shared" si="127"/>
        <v>1</v>
      </c>
      <c r="P786" s="667"/>
      <c r="Q786" s="3517">
        <f t="shared" si="128"/>
        <v>1</v>
      </c>
      <c r="R786" s="3518">
        <f t="shared" si="129"/>
        <v>0</v>
      </c>
      <c r="S786" s="955">
        <f t="shared" si="120"/>
        <v>0</v>
      </c>
    </row>
    <row r="787" spans="1:19">
      <c r="A787" s="3520"/>
      <c r="B787" s="54"/>
      <c r="C787" s="3517">
        <f t="shared" si="121"/>
        <v>1</v>
      </c>
      <c r="D787" s="2806"/>
      <c r="E787" s="3517">
        <f t="shared" si="122"/>
        <v>1</v>
      </c>
      <c r="F787" s="667"/>
      <c r="G787" s="3517">
        <f t="shared" si="123"/>
        <v>1</v>
      </c>
      <c r="H787" s="667"/>
      <c r="I787" s="3517">
        <f t="shared" si="124"/>
        <v>1</v>
      </c>
      <c r="J787" s="667"/>
      <c r="K787" s="3517">
        <f t="shared" si="125"/>
        <v>1</v>
      </c>
      <c r="L787" s="667"/>
      <c r="M787" s="3517">
        <f t="shared" si="126"/>
        <v>1</v>
      </c>
      <c r="N787" s="667"/>
      <c r="O787" s="3517">
        <f t="shared" si="127"/>
        <v>1</v>
      </c>
      <c r="P787" s="667"/>
      <c r="Q787" s="3517">
        <f t="shared" si="128"/>
        <v>1</v>
      </c>
      <c r="R787" s="3518">
        <f t="shared" si="129"/>
        <v>0</v>
      </c>
      <c r="S787" s="955">
        <f t="shared" si="120"/>
        <v>0</v>
      </c>
    </row>
    <row r="788" spans="1:19">
      <c r="A788" s="3520"/>
      <c r="B788" s="54"/>
      <c r="C788" s="3517">
        <f t="shared" si="121"/>
        <v>1</v>
      </c>
      <c r="D788" s="2806"/>
      <c r="E788" s="3517">
        <f t="shared" si="122"/>
        <v>1</v>
      </c>
      <c r="F788" s="667"/>
      <c r="G788" s="3517">
        <f t="shared" si="123"/>
        <v>1</v>
      </c>
      <c r="H788" s="667"/>
      <c r="I788" s="3517">
        <f t="shared" si="124"/>
        <v>1</v>
      </c>
      <c r="J788" s="667"/>
      <c r="K788" s="3517">
        <f t="shared" si="125"/>
        <v>1</v>
      </c>
      <c r="L788" s="667"/>
      <c r="M788" s="3517">
        <f t="shared" si="126"/>
        <v>1</v>
      </c>
      <c r="N788" s="667"/>
      <c r="O788" s="3517">
        <f t="shared" si="127"/>
        <v>1</v>
      </c>
      <c r="P788" s="667"/>
      <c r="Q788" s="3517">
        <f t="shared" si="128"/>
        <v>1</v>
      </c>
      <c r="R788" s="3518">
        <f t="shared" si="129"/>
        <v>0</v>
      </c>
      <c r="S788" s="955">
        <f t="shared" si="120"/>
        <v>0</v>
      </c>
    </row>
    <row r="789" spans="1:19">
      <c r="A789" s="3520"/>
      <c r="B789" s="54"/>
      <c r="C789" s="3517">
        <f t="shared" si="121"/>
        <v>1</v>
      </c>
      <c r="D789" s="2806"/>
      <c r="E789" s="3517">
        <f t="shared" si="122"/>
        <v>1</v>
      </c>
      <c r="F789" s="667"/>
      <c r="G789" s="3517">
        <f t="shared" si="123"/>
        <v>1</v>
      </c>
      <c r="H789" s="667"/>
      <c r="I789" s="3517">
        <f t="shared" si="124"/>
        <v>1</v>
      </c>
      <c r="J789" s="667"/>
      <c r="K789" s="3517">
        <f t="shared" si="125"/>
        <v>1</v>
      </c>
      <c r="L789" s="667"/>
      <c r="M789" s="3517">
        <f t="shared" si="126"/>
        <v>1</v>
      </c>
      <c r="N789" s="667"/>
      <c r="O789" s="3517">
        <f t="shared" si="127"/>
        <v>1</v>
      </c>
      <c r="P789" s="667"/>
      <c r="Q789" s="3517">
        <f t="shared" si="128"/>
        <v>1</v>
      </c>
      <c r="R789" s="3518">
        <f t="shared" si="129"/>
        <v>0</v>
      </c>
      <c r="S789" s="955">
        <f t="shared" si="120"/>
        <v>0</v>
      </c>
    </row>
    <row r="790" spans="1:19">
      <c r="A790" s="3520"/>
      <c r="B790" s="54"/>
      <c r="C790" s="3517">
        <f t="shared" si="121"/>
        <v>1</v>
      </c>
      <c r="D790" s="2806"/>
      <c r="E790" s="3517">
        <f t="shared" si="122"/>
        <v>1</v>
      </c>
      <c r="F790" s="667"/>
      <c r="G790" s="3517">
        <f t="shared" si="123"/>
        <v>1</v>
      </c>
      <c r="H790" s="667"/>
      <c r="I790" s="3517">
        <f t="shared" si="124"/>
        <v>1</v>
      </c>
      <c r="J790" s="667"/>
      <c r="K790" s="3517">
        <f t="shared" si="125"/>
        <v>1</v>
      </c>
      <c r="L790" s="667"/>
      <c r="M790" s="3517">
        <f t="shared" si="126"/>
        <v>1</v>
      </c>
      <c r="N790" s="667"/>
      <c r="O790" s="3517">
        <f t="shared" si="127"/>
        <v>1</v>
      </c>
      <c r="P790" s="667"/>
      <c r="Q790" s="3517">
        <f t="shared" si="128"/>
        <v>1</v>
      </c>
      <c r="R790" s="3518">
        <f t="shared" si="129"/>
        <v>0</v>
      </c>
      <c r="S790" s="955">
        <f t="shared" si="120"/>
        <v>0</v>
      </c>
    </row>
    <row r="791" spans="1:19">
      <c r="A791" s="3520"/>
      <c r="B791" s="54"/>
      <c r="C791" s="3517">
        <f t="shared" si="121"/>
        <v>1</v>
      </c>
      <c r="D791" s="2806"/>
      <c r="E791" s="3517">
        <f t="shared" si="122"/>
        <v>1</v>
      </c>
      <c r="F791" s="667"/>
      <c r="G791" s="3517">
        <f t="shared" si="123"/>
        <v>1</v>
      </c>
      <c r="H791" s="667"/>
      <c r="I791" s="3517">
        <f t="shared" si="124"/>
        <v>1</v>
      </c>
      <c r="J791" s="667"/>
      <c r="K791" s="3517">
        <f t="shared" si="125"/>
        <v>1</v>
      </c>
      <c r="L791" s="667"/>
      <c r="M791" s="3517">
        <f t="shared" si="126"/>
        <v>1</v>
      </c>
      <c r="N791" s="667"/>
      <c r="O791" s="3517">
        <f t="shared" si="127"/>
        <v>1</v>
      </c>
      <c r="P791" s="667"/>
      <c r="Q791" s="3517">
        <f t="shared" si="128"/>
        <v>1</v>
      </c>
      <c r="R791" s="3518">
        <f t="shared" si="129"/>
        <v>0</v>
      </c>
      <c r="S791" s="955">
        <f t="shared" si="120"/>
        <v>0</v>
      </c>
    </row>
    <row r="792" spans="1:19">
      <c r="A792" s="3520"/>
      <c r="B792" s="54"/>
      <c r="C792" s="3517">
        <f t="shared" si="121"/>
        <v>1</v>
      </c>
      <c r="D792" s="2806"/>
      <c r="E792" s="3517">
        <f t="shared" si="122"/>
        <v>1</v>
      </c>
      <c r="F792" s="667"/>
      <c r="G792" s="3517">
        <f t="shared" si="123"/>
        <v>1</v>
      </c>
      <c r="H792" s="667"/>
      <c r="I792" s="3517">
        <f t="shared" si="124"/>
        <v>1</v>
      </c>
      <c r="J792" s="667"/>
      <c r="K792" s="3517">
        <f t="shared" si="125"/>
        <v>1</v>
      </c>
      <c r="L792" s="667"/>
      <c r="M792" s="3517">
        <f t="shared" si="126"/>
        <v>1</v>
      </c>
      <c r="N792" s="667"/>
      <c r="O792" s="3517">
        <f t="shared" si="127"/>
        <v>1</v>
      </c>
      <c r="P792" s="667"/>
      <c r="Q792" s="3517">
        <f t="shared" si="128"/>
        <v>1</v>
      </c>
      <c r="R792" s="3518">
        <f t="shared" si="129"/>
        <v>0</v>
      </c>
      <c r="S792" s="955">
        <f t="shared" ref="S792:S855" si="130">ROUND(R792*B792/10000,0)</f>
        <v>0</v>
      </c>
    </row>
    <row r="793" spans="1:19">
      <c r="A793" s="3520"/>
      <c r="B793" s="54"/>
      <c r="C793" s="3517">
        <f t="shared" si="121"/>
        <v>1</v>
      </c>
      <c r="D793" s="2806"/>
      <c r="E793" s="3517">
        <f t="shared" si="122"/>
        <v>1</v>
      </c>
      <c r="F793" s="667"/>
      <c r="G793" s="3517">
        <f t="shared" si="123"/>
        <v>1</v>
      </c>
      <c r="H793" s="667"/>
      <c r="I793" s="3517">
        <f t="shared" si="124"/>
        <v>1</v>
      </c>
      <c r="J793" s="667"/>
      <c r="K793" s="3517">
        <f t="shared" si="125"/>
        <v>1</v>
      </c>
      <c r="L793" s="667"/>
      <c r="M793" s="3517">
        <f t="shared" si="126"/>
        <v>1</v>
      </c>
      <c r="N793" s="667"/>
      <c r="O793" s="3517">
        <f t="shared" si="127"/>
        <v>1</v>
      </c>
      <c r="P793" s="667"/>
      <c r="Q793" s="3517">
        <f t="shared" si="128"/>
        <v>1</v>
      </c>
      <c r="R793" s="3518">
        <f t="shared" si="129"/>
        <v>0</v>
      </c>
      <c r="S793" s="955">
        <f t="shared" si="130"/>
        <v>0</v>
      </c>
    </row>
    <row r="794" spans="1:19">
      <c r="A794" s="3520"/>
      <c r="B794" s="54"/>
      <c r="C794" s="3517">
        <f t="shared" ref="C794:C857" si="131">IF(B794="",1,(LOOKUP(B794,$3:$3,$4:$4)-LOOKUP($B$24,$3:$3,$4:$4)+100)/100)</f>
        <v>1</v>
      </c>
      <c r="D794" s="2806"/>
      <c r="E794" s="3517">
        <f t="shared" ref="E794:E857" si="132">(SUMIF($5:$5,D794,$6:$6)-SUMIF($5:$5,$D$24,$6:$6)+100)/100</f>
        <v>1</v>
      </c>
      <c r="F794" s="667"/>
      <c r="G794" s="3517">
        <f t="shared" ref="G794:G857" si="133">(SUMIF($7:$7,F794,$8:$8)-SUMIF($7:$7,$F$24,$8:$8)+100)/100</f>
        <v>1</v>
      </c>
      <c r="H794" s="667"/>
      <c r="I794" s="3517">
        <f t="shared" ref="I794:I857" si="134">(SUMIF($9:$9,H794,$10:$10)-SUMIF($9:$9,$H$24,$10:$10)+100)/100</f>
        <v>1</v>
      </c>
      <c r="J794" s="667"/>
      <c r="K794" s="3517">
        <f t="shared" ref="K794:K857" si="135">(SUMIF($11:$11,J794,$12:$12)-SUMIF($11:$11,$J$24,$12:$12)+100)/100</f>
        <v>1</v>
      </c>
      <c r="L794" s="667"/>
      <c r="M794" s="3517">
        <f t="shared" ref="M794:M857" si="136">(SUMIF($13:$13,L794,$14:$14)-SUMIF($13:$13,$L$24,$14:$14)+100)/100</f>
        <v>1</v>
      </c>
      <c r="N794" s="667"/>
      <c r="O794" s="3517">
        <f t="shared" ref="O794:O857" si="137">(SUMIF($15:$15,N794,$16:$16)-SUMIF($15:$15,$N$24,$16:$16)+100)/100</f>
        <v>1</v>
      </c>
      <c r="P794" s="667"/>
      <c r="Q794" s="3517">
        <f t="shared" ref="Q794:Q857" si="138">(SUMIF($17:$17,P794,$18:$18)-SUMIF($17:$17,$P$24,$18:$18)+100)/100</f>
        <v>1</v>
      </c>
      <c r="R794" s="3518">
        <f t="shared" ref="R794:R857" si="139">IF(B794="",0,ROUND($R$24*C794*E794*G794*I794*K794*M794*O794*Q794,0))</f>
        <v>0</v>
      </c>
      <c r="S794" s="955">
        <f t="shared" si="130"/>
        <v>0</v>
      </c>
    </row>
    <row r="795" spans="1:19">
      <c r="A795" s="3520"/>
      <c r="B795" s="54"/>
      <c r="C795" s="3517">
        <f t="shared" si="131"/>
        <v>1</v>
      </c>
      <c r="D795" s="2806"/>
      <c r="E795" s="3517">
        <f t="shared" si="132"/>
        <v>1</v>
      </c>
      <c r="F795" s="667"/>
      <c r="G795" s="3517">
        <f t="shared" si="133"/>
        <v>1</v>
      </c>
      <c r="H795" s="667"/>
      <c r="I795" s="3517">
        <f t="shared" si="134"/>
        <v>1</v>
      </c>
      <c r="J795" s="667"/>
      <c r="K795" s="3517">
        <f t="shared" si="135"/>
        <v>1</v>
      </c>
      <c r="L795" s="667"/>
      <c r="M795" s="3517">
        <f t="shared" si="136"/>
        <v>1</v>
      </c>
      <c r="N795" s="667"/>
      <c r="O795" s="3517">
        <f t="shared" si="137"/>
        <v>1</v>
      </c>
      <c r="P795" s="667"/>
      <c r="Q795" s="3517">
        <f t="shared" si="138"/>
        <v>1</v>
      </c>
      <c r="R795" s="3518">
        <f t="shared" si="139"/>
        <v>0</v>
      </c>
      <c r="S795" s="955">
        <f t="shared" si="130"/>
        <v>0</v>
      </c>
    </row>
    <row r="796" spans="1:19">
      <c r="A796" s="3520"/>
      <c r="B796" s="54"/>
      <c r="C796" s="3517">
        <f t="shared" si="131"/>
        <v>1</v>
      </c>
      <c r="D796" s="2806"/>
      <c r="E796" s="3517">
        <f t="shared" si="132"/>
        <v>1</v>
      </c>
      <c r="F796" s="667"/>
      <c r="G796" s="3517">
        <f t="shared" si="133"/>
        <v>1</v>
      </c>
      <c r="H796" s="667"/>
      <c r="I796" s="3517">
        <f t="shared" si="134"/>
        <v>1</v>
      </c>
      <c r="J796" s="667"/>
      <c r="K796" s="3517">
        <f t="shared" si="135"/>
        <v>1</v>
      </c>
      <c r="L796" s="667"/>
      <c r="M796" s="3517">
        <f t="shared" si="136"/>
        <v>1</v>
      </c>
      <c r="N796" s="667"/>
      <c r="O796" s="3517">
        <f t="shared" si="137"/>
        <v>1</v>
      </c>
      <c r="P796" s="667"/>
      <c r="Q796" s="3517">
        <f t="shared" si="138"/>
        <v>1</v>
      </c>
      <c r="R796" s="3518">
        <f t="shared" si="139"/>
        <v>0</v>
      </c>
      <c r="S796" s="955">
        <f t="shared" si="130"/>
        <v>0</v>
      </c>
    </row>
    <row r="797" spans="1:19">
      <c r="A797" s="3520"/>
      <c r="B797" s="54"/>
      <c r="C797" s="3517">
        <f t="shared" si="131"/>
        <v>1</v>
      </c>
      <c r="D797" s="2806"/>
      <c r="E797" s="3517">
        <f t="shared" si="132"/>
        <v>1</v>
      </c>
      <c r="F797" s="667"/>
      <c r="G797" s="3517">
        <f t="shared" si="133"/>
        <v>1</v>
      </c>
      <c r="H797" s="667"/>
      <c r="I797" s="3517">
        <f t="shared" si="134"/>
        <v>1</v>
      </c>
      <c r="J797" s="667"/>
      <c r="K797" s="3517">
        <f t="shared" si="135"/>
        <v>1</v>
      </c>
      <c r="L797" s="667"/>
      <c r="M797" s="3517">
        <f t="shared" si="136"/>
        <v>1</v>
      </c>
      <c r="N797" s="667"/>
      <c r="O797" s="3517">
        <f t="shared" si="137"/>
        <v>1</v>
      </c>
      <c r="P797" s="667"/>
      <c r="Q797" s="3517">
        <f t="shared" si="138"/>
        <v>1</v>
      </c>
      <c r="R797" s="3518">
        <f t="shared" si="139"/>
        <v>0</v>
      </c>
      <c r="S797" s="955">
        <f t="shared" si="130"/>
        <v>0</v>
      </c>
    </row>
    <row r="798" spans="1:19">
      <c r="A798" s="3520"/>
      <c r="B798" s="54"/>
      <c r="C798" s="3517">
        <f t="shared" si="131"/>
        <v>1</v>
      </c>
      <c r="D798" s="2806"/>
      <c r="E798" s="3517">
        <f t="shared" si="132"/>
        <v>1</v>
      </c>
      <c r="F798" s="667"/>
      <c r="G798" s="3517">
        <f t="shared" si="133"/>
        <v>1</v>
      </c>
      <c r="H798" s="667"/>
      <c r="I798" s="3517">
        <f t="shared" si="134"/>
        <v>1</v>
      </c>
      <c r="J798" s="667"/>
      <c r="K798" s="3517">
        <f t="shared" si="135"/>
        <v>1</v>
      </c>
      <c r="L798" s="667"/>
      <c r="M798" s="3517">
        <f t="shared" si="136"/>
        <v>1</v>
      </c>
      <c r="N798" s="667"/>
      <c r="O798" s="3517">
        <f t="shared" si="137"/>
        <v>1</v>
      </c>
      <c r="P798" s="667"/>
      <c r="Q798" s="3517">
        <f t="shared" si="138"/>
        <v>1</v>
      </c>
      <c r="R798" s="3518">
        <f t="shared" si="139"/>
        <v>0</v>
      </c>
      <c r="S798" s="955">
        <f t="shared" si="130"/>
        <v>0</v>
      </c>
    </row>
    <row r="799" spans="1:19">
      <c r="A799" s="3520"/>
      <c r="B799" s="54"/>
      <c r="C799" s="3517">
        <f t="shared" si="131"/>
        <v>1</v>
      </c>
      <c r="D799" s="2806"/>
      <c r="E799" s="3517">
        <f t="shared" si="132"/>
        <v>1</v>
      </c>
      <c r="F799" s="667"/>
      <c r="G799" s="3517">
        <f t="shared" si="133"/>
        <v>1</v>
      </c>
      <c r="H799" s="667"/>
      <c r="I799" s="3517">
        <f t="shared" si="134"/>
        <v>1</v>
      </c>
      <c r="J799" s="667"/>
      <c r="K799" s="3517">
        <f t="shared" si="135"/>
        <v>1</v>
      </c>
      <c r="L799" s="667"/>
      <c r="M799" s="3517">
        <f t="shared" si="136"/>
        <v>1</v>
      </c>
      <c r="N799" s="667"/>
      <c r="O799" s="3517">
        <f t="shared" si="137"/>
        <v>1</v>
      </c>
      <c r="P799" s="667"/>
      <c r="Q799" s="3517">
        <f t="shared" si="138"/>
        <v>1</v>
      </c>
      <c r="R799" s="3518">
        <f t="shared" si="139"/>
        <v>0</v>
      </c>
      <c r="S799" s="955">
        <f t="shared" si="130"/>
        <v>0</v>
      </c>
    </row>
    <row r="800" spans="1:19">
      <c r="A800" s="3520"/>
      <c r="B800" s="54"/>
      <c r="C800" s="3517">
        <f t="shared" si="131"/>
        <v>1</v>
      </c>
      <c r="D800" s="2806"/>
      <c r="E800" s="3517">
        <f t="shared" si="132"/>
        <v>1</v>
      </c>
      <c r="F800" s="667"/>
      <c r="G800" s="3517">
        <f t="shared" si="133"/>
        <v>1</v>
      </c>
      <c r="H800" s="667"/>
      <c r="I800" s="3517">
        <f t="shared" si="134"/>
        <v>1</v>
      </c>
      <c r="J800" s="667"/>
      <c r="K800" s="3517">
        <f t="shared" si="135"/>
        <v>1</v>
      </c>
      <c r="L800" s="667"/>
      <c r="M800" s="3517">
        <f t="shared" si="136"/>
        <v>1</v>
      </c>
      <c r="N800" s="667"/>
      <c r="O800" s="3517">
        <f t="shared" si="137"/>
        <v>1</v>
      </c>
      <c r="P800" s="667"/>
      <c r="Q800" s="3517">
        <f t="shared" si="138"/>
        <v>1</v>
      </c>
      <c r="R800" s="3518">
        <f t="shared" si="139"/>
        <v>0</v>
      </c>
      <c r="S800" s="955">
        <f t="shared" si="130"/>
        <v>0</v>
      </c>
    </row>
    <row r="801" spans="1:19">
      <c r="A801" s="3520"/>
      <c r="B801" s="54"/>
      <c r="C801" s="3517">
        <f t="shared" si="131"/>
        <v>1</v>
      </c>
      <c r="D801" s="2806"/>
      <c r="E801" s="3517">
        <f t="shared" si="132"/>
        <v>1</v>
      </c>
      <c r="F801" s="667"/>
      <c r="G801" s="3517">
        <f t="shared" si="133"/>
        <v>1</v>
      </c>
      <c r="H801" s="667"/>
      <c r="I801" s="3517">
        <f t="shared" si="134"/>
        <v>1</v>
      </c>
      <c r="J801" s="667"/>
      <c r="K801" s="3517">
        <f t="shared" si="135"/>
        <v>1</v>
      </c>
      <c r="L801" s="667"/>
      <c r="M801" s="3517">
        <f t="shared" si="136"/>
        <v>1</v>
      </c>
      <c r="N801" s="667"/>
      <c r="O801" s="3517">
        <f t="shared" si="137"/>
        <v>1</v>
      </c>
      <c r="P801" s="667"/>
      <c r="Q801" s="3517">
        <f t="shared" si="138"/>
        <v>1</v>
      </c>
      <c r="R801" s="3518">
        <f t="shared" si="139"/>
        <v>0</v>
      </c>
      <c r="S801" s="955">
        <f t="shared" si="130"/>
        <v>0</v>
      </c>
    </row>
    <row r="802" spans="1:19">
      <c r="A802" s="3520"/>
      <c r="B802" s="54"/>
      <c r="C802" s="3517">
        <f t="shared" si="131"/>
        <v>1</v>
      </c>
      <c r="D802" s="2806"/>
      <c r="E802" s="3517">
        <f t="shared" si="132"/>
        <v>1</v>
      </c>
      <c r="F802" s="667"/>
      <c r="G802" s="3517">
        <f t="shared" si="133"/>
        <v>1</v>
      </c>
      <c r="H802" s="667"/>
      <c r="I802" s="3517">
        <f t="shared" si="134"/>
        <v>1</v>
      </c>
      <c r="J802" s="667"/>
      <c r="K802" s="3517">
        <f t="shared" si="135"/>
        <v>1</v>
      </c>
      <c r="L802" s="667"/>
      <c r="M802" s="3517">
        <f t="shared" si="136"/>
        <v>1</v>
      </c>
      <c r="N802" s="667"/>
      <c r="O802" s="3517">
        <f t="shared" si="137"/>
        <v>1</v>
      </c>
      <c r="P802" s="667"/>
      <c r="Q802" s="3517">
        <f t="shared" si="138"/>
        <v>1</v>
      </c>
      <c r="R802" s="3518">
        <f t="shared" si="139"/>
        <v>0</v>
      </c>
      <c r="S802" s="955">
        <f t="shared" si="130"/>
        <v>0</v>
      </c>
    </row>
    <row r="803" spans="1:19">
      <c r="A803" s="3520"/>
      <c r="B803" s="54"/>
      <c r="C803" s="3517">
        <f t="shared" si="131"/>
        <v>1</v>
      </c>
      <c r="D803" s="2806"/>
      <c r="E803" s="3517">
        <f t="shared" si="132"/>
        <v>1</v>
      </c>
      <c r="F803" s="667"/>
      <c r="G803" s="3517">
        <f t="shared" si="133"/>
        <v>1</v>
      </c>
      <c r="H803" s="667"/>
      <c r="I803" s="3517">
        <f t="shared" si="134"/>
        <v>1</v>
      </c>
      <c r="J803" s="667"/>
      <c r="K803" s="3517">
        <f t="shared" si="135"/>
        <v>1</v>
      </c>
      <c r="L803" s="667"/>
      <c r="M803" s="3517">
        <f t="shared" si="136"/>
        <v>1</v>
      </c>
      <c r="N803" s="667"/>
      <c r="O803" s="3517">
        <f t="shared" si="137"/>
        <v>1</v>
      </c>
      <c r="P803" s="667"/>
      <c r="Q803" s="3517">
        <f t="shared" si="138"/>
        <v>1</v>
      </c>
      <c r="R803" s="3518">
        <f t="shared" si="139"/>
        <v>0</v>
      </c>
      <c r="S803" s="955">
        <f t="shared" si="130"/>
        <v>0</v>
      </c>
    </row>
    <row r="804" spans="1:19">
      <c r="A804" s="3520"/>
      <c r="B804" s="54"/>
      <c r="C804" s="3517">
        <f t="shared" si="131"/>
        <v>1</v>
      </c>
      <c r="D804" s="2806"/>
      <c r="E804" s="3517">
        <f t="shared" si="132"/>
        <v>1</v>
      </c>
      <c r="F804" s="667"/>
      <c r="G804" s="3517">
        <f t="shared" si="133"/>
        <v>1</v>
      </c>
      <c r="H804" s="667"/>
      <c r="I804" s="3517">
        <f t="shared" si="134"/>
        <v>1</v>
      </c>
      <c r="J804" s="667"/>
      <c r="K804" s="3517">
        <f t="shared" si="135"/>
        <v>1</v>
      </c>
      <c r="L804" s="667"/>
      <c r="M804" s="3517">
        <f t="shared" si="136"/>
        <v>1</v>
      </c>
      <c r="N804" s="667"/>
      <c r="O804" s="3517">
        <f t="shared" si="137"/>
        <v>1</v>
      </c>
      <c r="P804" s="667"/>
      <c r="Q804" s="3517">
        <f t="shared" si="138"/>
        <v>1</v>
      </c>
      <c r="R804" s="3518">
        <f t="shared" si="139"/>
        <v>0</v>
      </c>
      <c r="S804" s="955">
        <f t="shared" si="130"/>
        <v>0</v>
      </c>
    </row>
    <row r="805" spans="1:19">
      <c r="A805" s="3520"/>
      <c r="B805" s="54"/>
      <c r="C805" s="3517">
        <f t="shared" si="131"/>
        <v>1</v>
      </c>
      <c r="D805" s="2806"/>
      <c r="E805" s="3517">
        <f t="shared" si="132"/>
        <v>1</v>
      </c>
      <c r="F805" s="667"/>
      <c r="G805" s="3517">
        <f t="shared" si="133"/>
        <v>1</v>
      </c>
      <c r="H805" s="667"/>
      <c r="I805" s="3517">
        <f t="shared" si="134"/>
        <v>1</v>
      </c>
      <c r="J805" s="667"/>
      <c r="K805" s="3517">
        <f t="shared" si="135"/>
        <v>1</v>
      </c>
      <c r="L805" s="667"/>
      <c r="M805" s="3517">
        <f t="shared" si="136"/>
        <v>1</v>
      </c>
      <c r="N805" s="667"/>
      <c r="O805" s="3517">
        <f t="shared" si="137"/>
        <v>1</v>
      </c>
      <c r="P805" s="667"/>
      <c r="Q805" s="3517">
        <f t="shared" si="138"/>
        <v>1</v>
      </c>
      <c r="R805" s="3518">
        <f t="shared" si="139"/>
        <v>0</v>
      </c>
      <c r="S805" s="955">
        <f t="shared" si="130"/>
        <v>0</v>
      </c>
    </row>
    <row r="806" spans="1:19">
      <c r="A806" s="3520"/>
      <c r="B806" s="54"/>
      <c r="C806" s="3517">
        <f t="shared" si="131"/>
        <v>1</v>
      </c>
      <c r="D806" s="2806"/>
      <c r="E806" s="3517">
        <f t="shared" si="132"/>
        <v>1</v>
      </c>
      <c r="F806" s="667"/>
      <c r="G806" s="3517">
        <f t="shared" si="133"/>
        <v>1</v>
      </c>
      <c r="H806" s="667"/>
      <c r="I806" s="3517">
        <f t="shared" si="134"/>
        <v>1</v>
      </c>
      <c r="J806" s="667"/>
      <c r="K806" s="3517">
        <f t="shared" si="135"/>
        <v>1</v>
      </c>
      <c r="L806" s="667"/>
      <c r="M806" s="3517">
        <f t="shared" si="136"/>
        <v>1</v>
      </c>
      <c r="N806" s="667"/>
      <c r="O806" s="3517">
        <f t="shared" si="137"/>
        <v>1</v>
      </c>
      <c r="P806" s="667"/>
      <c r="Q806" s="3517">
        <f t="shared" si="138"/>
        <v>1</v>
      </c>
      <c r="R806" s="3518">
        <f t="shared" si="139"/>
        <v>0</v>
      </c>
      <c r="S806" s="955">
        <f t="shared" si="130"/>
        <v>0</v>
      </c>
    </row>
    <row r="807" spans="1:19">
      <c r="A807" s="3520"/>
      <c r="B807" s="54"/>
      <c r="C807" s="3517">
        <f t="shared" si="131"/>
        <v>1</v>
      </c>
      <c r="D807" s="2806"/>
      <c r="E807" s="3517">
        <f t="shared" si="132"/>
        <v>1</v>
      </c>
      <c r="F807" s="667"/>
      <c r="G807" s="3517">
        <f t="shared" si="133"/>
        <v>1</v>
      </c>
      <c r="H807" s="667"/>
      <c r="I807" s="3517">
        <f t="shared" si="134"/>
        <v>1</v>
      </c>
      <c r="J807" s="667"/>
      <c r="K807" s="3517">
        <f t="shared" si="135"/>
        <v>1</v>
      </c>
      <c r="L807" s="667"/>
      <c r="M807" s="3517">
        <f t="shared" si="136"/>
        <v>1</v>
      </c>
      <c r="N807" s="667"/>
      <c r="O807" s="3517">
        <f t="shared" si="137"/>
        <v>1</v>
      </c>
      <c r="P807" s="667"/>
      <c r="Q807" s="3517">
        <f t="shared" si="138"/>
        <v>1</v>
      </c>
      <c r="R807" s="3518">
        <f t="shared" si="139"/>
        <v>0</v>
      </c>
      <c r="S807" s="955">
        <f t="shared" si="130"/>
        <v>0</v>
      </c>
    </row>
    <row r="808" spans="1:19">
      <c r="A808" s="3520"/>
      <c r="B808" s="54"/>
      <c r="C808" s="3517">
        <f t="shared" si="131"/>
        <v>1</v>
      </c>
      <c r="D808" s="2806"/>
      <c r="E808" s="3517">
        <f t="shared" si="132"/>
        <v>1</v>
      </c>
      <c r="F808" s="667"/>
      <c r="G808" s="3517">
        <f t="shared" si="133"/>
        <v>1</v>
      </c>
      <c r="H808" s="667"/>
      <c r="I808" s="3517">
        <f t="shared" si="134"/>
        <v>1</v>
      </c>
      <c r="J808" s="667"/>
      <c r="K808" s="3517">
        <f t="shared" si="135"/>
        <v>1</v>
      </c>
      <c r="L808" s="667"/>
      <c r="M808" s="3517">
        <f t="shared" si="136"/>
        <v>1</v>
      </c>
      <c r="N808" s="667"/>
      <c r="O808" s="3517">
        <f t="shared" si="137"/>
        <v>1</v>
      </c>
      <c r="P808" s="667"/>
      <c r="Q808" s="3517">
        <f t="shared" si="138"/>
        <v>1</v>
      </c>
      <c r="R808" s="3518">
        <f t="shared" si="139"/>
        <v>0</v>
      </c>
      <c r="S808" s="955">
        <f t="shared" si="130"/>
        <v>0</v>
      </c>
    </row>
    <row r="809" spans="1:19">
      <c r="A809" s="3520"/>
      <c r="B809" s="54"/>
      <c r="C809" s="3517">
        <f t="shared" si="131"/>
        <v>1</v>
      </c>
      <c r="D809" s="2806"/>
      <c r="E809" s="3517">
        <f t="shared" si="132"/>
        <v>1</v>
      </c>
      <c r="F809" s="667"/>
      <c r="G809" s="3517">
        <f t="shared" si="133"/>
        <v>1</v>
      </c>
      <c r="H809" s="667"/>
      <c r="I809" s="3517">
        <f t="shared" si="134"/>
        <v>1</v>
      </c>
      <c r="J809" s="667"/>
      <c r="K809" s="3517">
        <f t="shared" si="135"/>
        <v>1</v>
      </c>
      <c r="L809" s="667"/>
      <c r="M809" s="3517">
        <f t="shared" si="136"/>
        <v>1</v>
      </c>
      <c r="N809" s="667"/>
      <c r="O809" s="3517">
        <f t="shared" si="137"/>
        <v>1</v>
      </c>
      <c r="P809" s="667"/>
      <c r="Q809" s="3517">
        <f t="shared" si="138"/>
        <v>1</v>
      </c>
      <c r="R809" s="3518">
        <f t="shared" si="139"/>
        <v>0</v>
      </c>
      <c r="S809" s="955">
        <f t="shared" si="130"/>
        <v>0</v>
      </c>
    </row>
    <row r="810" spans="1:19">
      <c r="A810" s="3520"/>
      <c r="B810" s="54"/>
      <c r="C810" s="3517">
        <f t="shared" si="131"/>
        <v>1</v>
      </c>
      <c r="D810" s="2806"/>
      <c r="E810" s="3517">
        <f t="shared" si="132"/>
        <v>1</v>
      </c>
      <c r="F810" s="667"/>
      <c r="G810" s="3517">
        <f t="shared" si="133"/>
        <v>1</v>
      </c>
      <c r="H810" s="667"/>
      <c r="I810" s="3517">
        <f t="shared" si="134"/>
        <v>1</v>
      </c>
      <c r="J810" s="667"/>
      <c r="K810" s="3517">
        <f t="shared" si="135"/>
        <v>1</v>
      </c>
      <c r="L810" s="667"/>
      <c r="M810" s="3517">
        <f t="shared" si="136"/>
        <v>1</v>
      </c>
      <c r="N810" s="667"/>
      <c r="O810" s="3517">
        <f t="shared" si="137"/>
        <v>1</v>
      </c>
      <c r="P810" s="667"/>
      <c r="Q810" s="3517">
        <f t="shared" si="138"/>
        <v>1</v>
      </c>
      <c r="R810" s="3518">
        <f t="shared" si="139"/>
        <v>0</v>
      </c>
      <c r="S810" s="955">
        <f t="shared" si="130"/>
        <v>0</v>
      </c>
    </row>
    <row r="811" spans="1:19">
      <c r="A811" s="3520"/>
      <c r="B811" s="54"/>
      <c r="C811" s="3517">
        <f t="shared" si="131"/>
        <v>1</v>
      </c>
      <c r="D811" s="2806"/>
      <c r="E811" s="3517">
        <f t="shared" si="132"/>
        <v>1</v>
      </c>
      <c r="F811" s="667"/>
      <c r="G811" s="3517">
        <f t="shared" si="133"/>
        <v>1</v>
      </c>
      <c r="H811" s="667"/>
      <c r="I811" s="3517">
        <f t="shared" si="134"/>
        <v>1</v>
      </c>
      <c r="J811" s="667"/>
      <c r="K811" s="3517">
        <f t="shared" si="135"/>
        <v>1</v>
      </c>
      <c r="L811" s="667"/>
      <c r="M811" s="3517">
        <f t="shared" si="136"/>
        <v>1</v>
      </c>
      <c r="N811" s="667"/>
      <c r="O811" s="3517">
        <f t="shared" si="137"/>
        <v>1</v>
      </c>
      <c r="P811" s="667"/>
      <c r="Q811" s="3517">
        <f t="shared" si="138"/>
        <v>1</v>
      </c>
      <c r="R811" s="3518">
        <f t="shared" si="139"/>
        <v>0</v>
      </c>
      <c r="S811" s="955">
        <f t="shared" si="130"/>
        <v>0</v>
      </c>
    </row>
    <row r="812" spans="1:19">
      <c r="A812" s="3520"/>
      <c r="B812" s="54"/>
      <c r="C812" s="3517">
        <f t="shared" si="131"/>
        <v>1</v>
      </c>
      <c r="D812" s="2806"/>
      <c r="E812" s="3517">
        <f t="shared" si="132"/>
        <v>1</v>
      </c>
      <c r="F812" s="667"/>
      <c r="G812" s="3517">
        <f t="shared" si="133"/>
        <v>1</v>
      </c>
      <c r="H812" s="667"/>
      <c r="I812" s="3517">
        <f t="shared" si="134"/>
        <v>1</v>
      </c>
      <c r="J812" s="667"/>
      <c r="K812" s="3517">
        <f t="shared" si="135"/>
        <v>1</v>
      </c>
      <c r="L812" s="667"/>
      <c r="M812" s="3517">
        <f t="shared" si="136"/>
        <v>1</v>
      </c>
      <c r="N812" s="667"/>
      <c r="O812" s="3517">
        <f t="shared" si="137"/>
        <v>1</v>
      </c>
      <c r="P812" s="667"/>
      <c r="Q812" s="3517">
        <f t="shared" si="138"/>
        <v>1</v>
      </c>
      <c r="R812" s="3518">
        <f t="shared" si="139"/>
        <v>0</v>
      </c>
      <c r="S812" s="955">
        <f t="shared" si="130"/>
        <v>0</v>
      </c>
    </row>
    <row r="813" spans="1:19">
      <c r="A813" s="3520"/>
      <c r="B813" s="54"/>
      <c r="C813" s="3517">
        <f t="shared" si="131"/>
        <v>1</v>
      </c>
      <c r="D813" s="2806"/>
      <c r="E813" s="3517">
        <f t="shared" si="132"/>
        <v>1</v>
      </c>
      <c r="F813" s="667"/>
      <c r="G813" s="3517">
        <f t="shared" si="133"/>
        <v>1</v>
      </c>
      <c r="H813" s="667"/>
      <c r="I813" s="3517">
        <f t="shared" si="134"/>
        <v>1</v>
      </c>
      <c r="J813" s="667"/>
      <c r="K813" s="3517">
        <f t="shared" si="135"/>
        <v>1</v>
      </c>
      <c r="L813" s="667"/>
      <c r="M813" s="3517">
        <f t="shared" si="136"/>
        <v>1</v>
      </c>
      <c r="N813" s="667"/>
      <c r="O813" s="3517">
        <f t="shared" si="137"/>
        <v>1</v>
      </c>
      <c r="P813" s="667"/>
      <c r="Q813" s="3517">
        <f t="shared" si="138"/>
        <v>1</v>
      </c>
      <c r="R813" s="3518">
        <f t="shared" si="139"/>
        <v>0</v>
      </c>
      <c r="S813" s="955">
        <f t="shared" si="130"/>
        <v>0</v>
      </c>
    </row>
    <row r="814" spans="1:19">
      <c r="A814" s="3520"/>
      <c r="B814" s="54"/>
      <c r="C814" s="3517">
        <f t="shared" si="131"/>
        <v>1</v>
      </c>
      <c r="D814" s="2806"/>
      <c r="E814" s="3517">
        <f t="shared" si="132"/>
        <v>1</v>
      </c>
      <c r="F814" s="667"/>
      <c r="G814" s="3517">
        <f t="shared" si="133"/>
        <v>1</v>
      </c>
      <c r="H814" s="667"/>
      <c r="I814" s="3517">
        <f t="shared" si="134"/>
        <v>1</v>
      </c>
      <c r="J814" s="667"/>
      <c r="K814" s="3517">
        <f t="shared" si="135"/>
        <v>1</v>
      </c>
      <c r="L814" s="667"/>
      <c r="M814" s="3517">
        <f t="shared" si="136"/>
        <v>1</v>
      </c>
      <c r="N814" s="667"/>
      <c r="O814" s="3517">
        <f t="shared" si="137"/>
        <v>1</v>
      </c>
      <c r="P814" s="667"/>
      <c r="Q814" s="3517">
        <f t="shared" si="138"/>
        <v>1</v>
      </c>
      <c r="R814" s="3518">
        <f t="shared" si="139"/>
        <v>0</v>
      </c>
      <c r="S814" s="955">
        <f t="shared" si="130"/>
        <v>0</v>
      </c>
    </row>
    <row r="815" spans="1:19">
      <c r="A815" s="3520"/>
      <c r="B815" s="54"/>
      <c r="C815" s="3517">
        <f t="shared" si="131"/>
        <v>1</v>
      </c>
      <c r="D815" s="2806"/>
      <c r="E815" s="3517">
        <f t="shared" si="132"/>
        <v>1</v>
      </c>
      <c r="F815" s="667"/>
      <c r="G815" s="3517">
        <f t="shared" si="133"/>
        <v>1</v>
      </c>
      <c r="H815" s="667"/>
      <c r="I815" s="3517">
        <f t="shared" si="134"/>
        <v>1</v>
      </c>
      <c r="J815" s="667"/>
      <c r="K815" s="3517">
        <f t="shared" si="135"/>
        <v>1</v>
      </c>
      <c r="L815" s="667"/>
      <c r="M815" s="3517">
        <f t="shared" si="136"/>
        <v>1</v>
      </c>
      <c r="N815" s="667"/>
      <c r="O815" s="3517">
        <f t="shared" si="137"/>
        <v>1</v>
      </c>
      <c r="P815" s="667"/>
      <c r="Q815" s="3517">
        <f t="shared" si="138"/>
        <v>1</v>
      </c>
      <c r="R815" s="3518">
        <f t="shared" si="139"/>
        <v>0</v>
      </c>
      <c r="S815" s="955">
        <f t="shared" si="130"/>
        <v>0</v>
      </c>
    </row>
    <row r="816" spans="1:19">
      <c r="A816" s="3520"/>
      <c r="B816" s="54"/>
      <c r="C816" s="3517">
        <f t="shared" si="131"/>
        <v>1</v>
      </c>
      <c r="D816" s="2806"/>
      <c r="E816" s="3517">
        <f t="shared" si="132"/>
        <v>1</v>
      </c>
      <c r="F816" s="667"/>
      <c r="G816" s="3517">
        <f t="shared" si="133"/>
        <v>1</v>
      </c>
      <c r="H816" s="667"/>
      <c r="I816" s="3517">
        <f t="shared" si="134"/>
        <v>1</v>
      </c>
      <c r="J816" s="667"/>
      <c r="K816" s="3517">
        <f t="shared" si="135"/>
        <v>1</v>
      </c>
      <c r="L816" s="667"/>
      <c r="M816" s="3517">
        <f t="shared" si="136"/>
        <v>1</v>
      </c>
      <c r="N816" s="667"/>
      <c r="O816" s="3517">
        <f t="shared" si="137"/>
        <v>1</v>
      </c>
      <c r="P816" s="667"/>
      <c r="Q816" s="3517">
        <f t="shared" si="138"/>
        <v>1</v>
      </c>
      <c r="R816" s="3518">
        <f t="shared" si="139"/>
        <v>0</v>
      </c>
      <c r="S816" s="955">
        <f t="shared" si="130"/>
        <v>0</v>
      </c>
    </row>
    <row r="817" spans="1:19">
      <c r="A817" s="3520"/>
      <c r="B817" s="54"/>
      <c r="C817" s="3517">
        <f t="shared" si="131"/>
        <v>1</v>
      </c>
      <c r="D817" s="2806"/>
      <c r="E817" s="3517">
        <f t="shared" si="132"/>
        <v>1</v>
      </c>
      <c r="F817" s="667"/>
      <c r="G817" s="3517">
        <f t="shared" si="133"/>
        <v>1</v>
      </c>
      <c r="H817" s="667"/>
      <c r="I817" s="3517">
        <f t="shared" si="134"/>
        <v>1</v>
      </c>
      <c r="J817" s="667"/>
      <c r="K817" s="3517">
        <f t="shared" si="135"/>
        <v>1</v>
      </c>
      <c r="L817" s="667"/>
      <c r="M817" s="3517">
        <f t="shared" si="136"/>
        <v>1</v>
      </c>
      <c r="N817" s="667"/>
      <c r="O817" s="3517">
        <f t="shared" si="137"/>
        <v>1</v>
      </c>
      <c r="P817" s="667"/>
      <c r="Q817" s="3517">
        <f t="shared" si="138"/>
        <v>1</v>
      </c>
      <c r="R817" s="3518">
        <f t="shared" si="139"/>
        <v>0</v>
      </c>
      <c r="S817" s="955">
        <f t="shared" si="130"/>
        <v>0</v>
      </c>
    </row>
    <row r="818" spans="1:19">
      <c r="A818" s="3520"/>
      <c r="B818" s="54"/>
      <c r="C818" s="3517">
        <f t="shared" si="131"/>
        <v>1</v>
      </c>
      <c r="D818" s="2806"/>
      <c r="E818" s="3517">
        <f t="shared" si="132"/>
        <v>1</v>
      </c>
      <c r="F818" s="667"/>
      <c r="G818" s="3517">
        <f t="shared" si="133"/>
        <v>1</v>
      </c>
      <c r="H818" s="667"/>
      <c r="I818" s="3517">
        <f t="shared" si="134"/>
        <v>1</v>
      </c>
      <c r="J818" s="667"/>
      <c r="K818" s="3517">
        <f t="shared" si="135"/>
        <v>1</v>
      </c>
      <c r="L818" s="667"/>
      <c r="M818" s="3517">
        <f t="shared" si="136"/>
        <v>1</v>
      </c>
      <c r="N818" s="667"/>
      <c r="O818" s="3517">
        <f t="shared" si="137"/>
        <v>1</v>
      </c>
      <c r="P818" s="667"/>
      <c r="Q818" s="3517">
        <f t="shared" si="138"/>
        <v>1</v>
      </c>
      <c r="R818" s="3518">
        <f t="shared" si="139"/>
        <v>0</v>
      </c>
      <c r="S818" s="955">
        <f t="shared" si="130"/>
        <v>0</v>
      </c>
    </row>
    <row r="819" spans="1:19">
      <c r="A819" s="3520"/>
      <c r="B819" s="54"/>
      <c r="C819" s="3517">
        <f t="shared" si="131"/>
        <v>1</v>
      </c>
      <c r="D819" s="2806"/>
      <c r="E819" s="3517">
        <f t="shared" si="132"/>
        <v>1</v>
      </c>
      <c r="F819" s="667"/>
      <c r="G819" s="3517">
        <f t="shared" si="133"/>
        <v>1</v>
      </c>
      <c r="H819" s="667"/>
      <c r="I819" s="3517">
        <f t="shared" si="134"/>
        <v>1</v>
      </c>
      <c r="J819" s="667"/>
      <c r="K819" s="3517">
        <f t="shared" si="135"/>
        <v>1</v>
      </c>
      <c r="L819" s="667"/>
      <c r="M819" s="3517">
        <f t="shared" si="136"/>
        <v>1</v>
      </c>
      <c r="N819" s="667"/>
      <c r="O819" s="3517">
        <f t="shared" si="137"/>
        <v>1</v>
      </c>
      <c r="P819" s="667"/>
      <c r="Q819" s="3517">
        <f t="shared" si="138"/>
        <v>1</v>
      </c>
      <c r="R819" s="3518">
        <f t="shared" si="139"/>
        <v>0</v>
      </c>
      <c r="S819" s="955">
        <f t="shared" si="130"/>
        <v>0</v>
      </c>
    </row>
    <row r="820" spans="1:19">
      <c r="A820" s="3520"/>
      <c r="B820" s="54"/>
      <c r="C820" s="3517">
        <f t="shared" si="131"/>
        <v>1</v>
      </c>
      <c r="D820" s="2806"/>
      <c r="E820" s="3517">
        <f t="shared" si="132"/>
        <v>1</v>
      </c>
      <c r="F820" s="667"/>
      <c r="G820" s="3517">
        <f t="shared" si="133"/>
        <v>1</v>
      </c>
      <c r="H820" s="667"/>
      <c r="I820" s="3517">
        <f t="shared" si="134"/>
        <v>1</v>
      </c>
      <c r="J820" s="667"/>
      <c r="K820" s="3517">
        <f t="shared" si="135"/>
        <v>1</v>
      </c>
      <c r="L820" s="667"/>
      <c r="M820" s="3517">
        <f t="shared" si="136"/>
        <v>1</v>
      </c>
      <c r="N820" s="667"/>
      <c r="O820" s="3517">
        <f t="shared" si="137"/>
        <v>1</v>
      </c>
      <c r="P820" s="667"/>
      <c r="Q820" s="3517">
        <f t="shared" si="138"/>
        <v>1</v>
      </c>
      <c r="R820" s="3518">
        <f t="shared" si="139"/>
        <v>0</v>
      </c>
      <c r="S820" s="955">
        <f t="shared" si="130"/>
        <v>0</v>
      </c>
    </row>
    <row r="821" spans="1:19">
      <c r="A821" s="3520"/>
      <c r="B821" s="54"/>
      <c r="C821" s="3517">
        <f t="shared" si="131"/>
        <v>1</v>
      </c>
      <c r="D821" s="2806"/>
      <c r="E821" s="3517">
        <f t="shared" si="132"/>
        <v>1</v>
      </c>
      <c r="F821" s="667"/>
      <c r="G821" s="3517">
        <f t="shared" si="133"/>
        <v>1</v>
      </c>
      <c r="H821" s="667"/>
      <c r="I821" s="3517">
        <f t="shared" si="134"/>
        <v>1</v>
      </c>
      <c r="J821" s="667"/>
      <c r="K821" s="3517">
        <f t="shared" si="135"/>
        <v>1</v>
      </c>
      <c r="L821" s="667"/>
      <c r="M821" s="3517">
        <f t="shared" si="136"/>
        <v>1</v>
      </c>
      <c r="N821" s="667"/>
      <c r="O821" s="3517">
        <f t="shared" si="137"/>
        <v>1</v>
      </c>
      <c r="P821" s="667"/>
      <c r="Q821" s="3517">
        <f t="shared" si="138"/>
        <v>1</v>
      </c>
      <c r="R821" s="3518">
        <f t="shared" si="139"/>
        <v>0</v>
      </c>
      <c r="S821" s="955">
        <f t="shared" si="130"/>
        <v>0</v>
      </c>
    </row>
    <row r="822" spans="1:19">
      <c r="A822" s="3520"/>
      <c r="B822" s="54"/>
      <c r="C822" s="3517">
        <f t="shared" si="131"/>
        <v>1</v>
      </c>
      <c r="D822" s="2806"/>
      <c r="E822" s="3517">
        <f t="shared" si="132"/>
        <v>1</v>
      </c>
      <c r="F822" s="667"/>
      <c r="G822" s="3517">
        <f t="shared" si="133"/>
        <v>1</v>
      </c>
      <c r="H822" s="667"/>
      <c r="I822" s="3517">
        <f t="shared" si="134"/>
        <v>1</v>
      </c>
      <c r="J822" s="667"/>
      <c r="K822" s="3517">
        <f t="shared" si="135"/>
        <v>1</v>
      </c>
      <c r="L822" s="667"/>
      <c r="M822" s="3517">
        <f t="shared" si="136"/>
        <v>1</v>
      </c>
      <c r="N822" s="667"/>
      <c r="O822" s="3517">
        <f t="shared" si="137"/>
        <v>1</v>
      </c>
      <c r="P822" s="667"/>
      <c r="Q822" s="3517">
        <f t="shared" si="138"/>
        <v>1</v>
      </c>
      <c r="R822" s="3518">
        <f t="shared" si="139"/>
        <v>0</v>
      </c>
      <c r="S822" s="955">
        <f t="shared" si="130"/>
        <v>0</v>
      </c>
    </row>
    <row r="823" spans="1:19">
      <c r="A823" s="3520"/>
      <c r="B823" s="54"/>
      <c r="C823" s="3517">
        <f t="shared" si="131"/>
        <v>1</v>
      </c>
      <c r="D823" s="2806"/>
      <c r="E823" s="3517">
        <f t="shared" si="132"/>
        <v>1</v>
      </c>
      <c r="F823" s="667"/>
      <c r="G823" s="3517">
        <f t="shared" si="133"/>
        <v>1</v>
      </c>
      <c r="H823" s="667"/>
      <c r="I823" s="3517">
        <f t="shared" si="134"/>
        <v>1</v>
      </c>
      <c r="J823" s="667"/>
      <c r="K823" s="3517">
        <f t="shared" si="135"/>
        <v>1</v>
      </c>
      <c r="L823" s="667"/>
      <c r="M823" s="3517">
        <f t="shared" si="136"/>
        <v>1</v>
      </c>
      <c r="N823" s="667"/>
      <c r="O823" s="3517">
        <f t="shared" si="137"/>
        <v>1</v>
      </c>
      <c r="P823" s="667"/>
      <c r="Q823" s="3517">
        <f t="shared" si="138"/>
        <v>1</v>
      </c>
      <c r="R823" s="3518">
        <f t="shared" si="139"/>
        <v>0</v>
      </c>
      <c r="S823" s="955">
        <f t="shared" si="130"/>
        <v>0</v>
      </c>
    </row>
    <row r="824" spans="1:19">
      <c r="A824" s="3520"/>
      <c r="B824" s="54"/>
      <c r="C824" s="3517">
        <f t="shared" si="131"/>
        <v>1</v>
      </c>
      <c r="D824" s="2806"/>
      <c r="E824" s="3517">
        <f t="shared" si="132"/>
        <v>1</v>
      </c>
      <c r="F824" s="667"/>
      <c r="G824" s="3517">
        <f t="shared" si="133"/>
        <v>1</v>
      </c>
      <c r="H824" s="667"/>
      <c r="I824" s="3517">
        <f t="shared" si="134"/>
        <v>1</v>
      </c>
      <c r="J824" s="667"/>
      <c r="K824" s="3517">
        <f t="shared" si="135"/>
        <v>1</v>
      </c>
      <c r="L824" s="667"/>
      <c r="M824" s="3517">
        <f t="shared" si="136"/>
        <v>1</v>
      </c>
      <c r="N824" s="667"/>
      <c r="O824" s="3517">
        <f t="shared" si="137"/>
        <v>1</v>
      </c>
      <c r="P824" s="667"/>
      <c r="Q824" s="3517">
        <f t="shared" si="138"/>
        <v>1</v>
      </c>
      <c r="R824" s="3518">
        <f t="shared" si="139"/>
        <v>0</v>
      </c>
      <c r="S824" s="955">
        <f t="shared" si="130"/>
        <v>0</v>
      </c>
    </row>
    <row r="825" spans="1:19">
      <c r="A825" s="3520"/>
      <c r="B825" s="54"/>
      <c r="C825" s="3517">
        <f t="shared" si="131"/>
        <v>1</v>
      </c>
      <c r="D825" s="2806"/>
      <c r="E825" s="3517">
        <f t="shared" si="132"/>
        <v>1</v>
      </c>
      <c r="F825" s="667"/>
      <c r="G825" s="3517">
        <f t="shared" si="133"/>
        <v>1</v>
      </c>
      <c r="H825" s="667"/>
      <c r="I825" s="3517">
        <f t="shared" si="134"/>
        <v>1</v>
      </c>
      <c r="J825" s="667"/>
      <c r="K825" s="3517">
        <f t="shared" si="135"/>
        <v>1</v>
      </c>
      <c r="L825" s="667"/>
      <c r="M825" s="3517">
        <f t="shared" si="136"/>
        <v>1</v>
      </c>
      <c r="N825" s="667"/>
      <c r="O825" s="3517">
        <f t="shared" si="137"/>
        <v>1</v>
      </c>
      <c r="P825" s="667"/>
      <c r="Q825" s="3517">
        <f t="shared" si="138"/>
        <v>1</v>
      </c>
      <c r="R825" s="3518">
        <f t="shared" si="139"/>
        <v>0</v>
      </c>
      <c r="S825" s="955">
        <f t="shared" si="130"/>
        <v>0</v>
      </c>
    </row>
    <row r="826" spans="1:19">
      <c r="A826" s="3520"/>
      <c r="B826" s="54"/>
      <c r="C826" s="3517">
        <f t="shared" si="131"/>
        <v>1</v>
      </c>
      <c r="D826" s="2806"/>
      <c r="E826" s="3517">
        <f t="shared" si="132"/>
        <v>1</v>
      </c>
      <c r="F826" s="667"/>
      <c r="G826" s="3517">
        <f t="shared" si="133"/>
        <v>1</v>
      </c>
      <c r="H826" s="667"/>
      <c r="I826" s="3517">
        <f t="shared" si="134"/>
        <v>1</v>
      </c>
      <c r="J826" s="667"/>
      <c r="K826" s="3517">
        <f t="shared" si="135"/>
        <v>1</v>
      </c>
      <c r="L826" s="667"/>
      <c r="M826" s="3517">
        <f t="shared" si="136"/>
        <v>1</v>
      </c>
      <c r="N826" s="667"/>
      <c r="O826" s="3517">
        <f t="shared" si="137"/>
        <v>1</v>
      </c>
      <c r="P826" s="667"/>
      <c r="Q826" s="3517">
        <f t="shared" si="138"/>
        <v>1</v>
      </c>
      <c r="R826" s="3518">
        <f t="shared" si="139"/>
        <v>0</v>
      </c>
      <c r="S826" s="955">
        <f t="shared" si="130"/>
        <v>0</v>
      </c>
    </row>
    <row r="827" spans="1:19">
      <c r="A827" s="3520"/>
      <c r="B827" s="54"/>
      <c r="C827" s="3517">
        <f t="shared" si="131"/>
        <v>1</v>
      </c>
      <c r="D827" s="2806"/>
      <c r="E827" s="3517">
        <f t="shared" si="132"/>
        <v>1</v>
      </c>
      <c r="F827" s="667"/>
      <c r="G827" s="3517">
        <f t="shared" si="133"/>
        <v>1</v>
      </c>
      <c r="H827" s="667"/>
      <c r="I827" s="3517">
        <f t="shared" si="134"/>
        <v>1</v>
      </c>
      <c r="J827" s="667"/>
      <c r="K827" s="3517">
        <f t="shared" si="135"/>
        <v>1</v>
      </c>
      <c r="L827" s="667"/>
      <c r="M827" s="3517">
        <f t="shared" si="136"/>
        <v>1</v>
      </c>
      <c r="N827" s="667"/>
      <c r="O827" s="3517">
        <f t="shared" si="137"/>
        <v>1</v>
      </c>
      <c r="P827" s="667"/>
      <c r="Q827" s="3517">
        <f t="shared" si="138"/>
        <v>1</v>
      </c>
      <c r="R827" s="3518">
        <f t="shared" si="139"/>
        <v>0</v>
      </c>
      <c r="S827" s="955">
        <f t="shared" si="130"/>
        <v>0</v>
      </c>
    </row>
    <row r="828" spans="1:19">
      <c r="A828" s="3520"/>
      <c r="B828" s="54"/>
      <c r="C828" s="3517">
        <f t="shared" si="131"/>
        <v>1</v>
      </c>
      <c r="D828" s="2806"/>
      <c r="E828" s="3517">
        <f t="shared" si="132"/>
        <v>1</v>
      </c>
      <c r="F828" s="667"/>
      <c r="G828" s="3517">
        <f t="shared" si="133"/>
        <v>1</v>
      </c>
      <c r="H828" s="667"/>
      <c r="I828" s="3517">
        <f t="shared" si="134"/>
        <v>1</v>
      </c>
      <c r="J828" s="667"/>
      <c r="K828" s="3517">
        <f t="shared" si="135"/>
        <v>1</v>
      </c>
      <c r="L828" s="667"/>
      <c r="M828" s="3517">
        <f t="shared" si="136"/>
        <v>1</v>
      </c>
      <c r="N828" s="667"/>
      <c r="O828" s="3517">
        <f t="shared" si="137"/>
        <v>1</v>
      </c>
      <c r="P828" s="667"/>
      <c r="Q828" s="3517">
        <f t="shared" si="138"/>
        <v>1</v>
      </c>
      <c r="R828" s="3518">
        <f t="shared" si="139"/>
        <v>0</v>
      </c>
      <c r="S828" s="955">
        <f t="shared" si="130"/>
        <v>0</v>
      </c>
    </row>
    <row r="829" spans="1:19">
      <c r="A829" s="3520"/>
      <c r="B829" s="54"/>
      <c r="C829" s="3517">
        <f t="shared" si="131"/>
        <v>1</v>
      </c>
      <c r="D829" s="2806"/>
      <c r="E829" s="3517">
        <f t="shared" si="132"/>
        <v>1</v>
      </c>
      <c r="F829" s="667"/>
      <c r="G829" s="3517">
        <f t="shared" si="133"/>
        <v>1</v>
      </c>
      <c r="H829" s="667"/>
      <c r="I829" s="3517">
        <f t="shared" si="134"/>
        <v>1</v>
      </c>
      <c r="J829" s="667"/>
      <c r="K829" s="3517">
        <f t="shared" si="135"/>
        <v>1</v>
      </c>
      <c r="L829" s="667"/>
      <c r="M829" s="3517">
        <f t="shared" si="136"/>
        <v>1</v>
      </c>
      <c r="N829" s="667"/>
      <c r="O829" s="3517">
        <f t="shared" si="137"/>
        <v>1</v>
      </c>
      <c r="P829" s="667"/>
      <c r="Q829" s="3517">
        <f t="shared" si="138"/>
        <v>1</v>
      </c>
      <c r="R829" s="3518">
        <f t="shared" si="139"/>
        <v>0</v>
      </c>
      <c r="S829" s="955">
        <f t="shared" si="130"/>
        <v>0</v>
      </c>
    </row>
    <row r="830" spans="1:19">
      <c r="A830" s="3520"/>
      <c r="B830" s="54"/>
      <c r="C830" s="3517">
        <f t="shared" si="131"/>
        <v>1</v>
      </c>
      <c r="D830" s="2806"/>
      <c r="E830" s="3517">
        <f t="shared" si="132"/>
        <v>1</v>
      </c>
      <c r="F830" s="667"/>
      <c r="G830" s="3517">
        <f t="shared" si="133"/>
        <v>1</v>
      </c>
      <c r="H830" s="667"/>
      <c r="I830" s="3517">
        <f t="shared" si="134"/>
        <v>1</v>
      </c>
      <c r="J830" s="667"/>
      <c r="K830" s="3517">
        <f t="shared" si="135"/>
        <v>1</v>
      </c>
      <c r="L830" s="667"/>
      <c r="M830" s="3517">
        <f t="shared" si="136"/>
        <v>1</v>
      </c>
      <c r="N830" s="667"/>
      <c r="O830" s="3517">
        <f t="shared" si="137"/>
        <v>1</v>
      </c>
      <c r="P830" s="667"/>
      <c r="Q830" s="3517">
        <f t="shared" si="138"/>
        <v>1</v>
      </c>
      <c r="R830" s="3518">
        <f t="shared" si="139"/>
        <v>0</v>
      </c>
      <c r="S830" s="955">
        <f t="shared" si="130"/>
        <v>0</v>
      </c>
    </row>
    <row r="831" spans="1:19">
      <c r="A831" s="3520"/>
      <c r="B831" s="54"/>
      <c r="C831" s="3517">
        <f t="shared" si="131"/>
        <v>1</v>
      </c>
      <c r="D831" s="2806"/>
      <c r="E831" s="3517">
        <f t="shared" si="132"/>
        <v>1</v>
      </c>
      <c r="F831" s="667"/>
      <c r="G831" s="3517">
        <f t="shared" si="133"/>
        <v>1</v>
      </c>
      <c r="H831" s="667"/>
      <c r="I831" s="3517">
        <f t="shared" si="134"/>
        <v>1</v>
      </c>
      <c r="J831" s="667"/>
      <c r="K831" s="3517">
        <f t="shared" si="135"/>
        <v>1</v>
      </c>
      <c r="L831" s="667"/>
      <c r="M831" s="3517">
        <f t="shared" si="136"/>
        <v>1</v>
      </c>
      <c r="N831" s="667"/>
      <c r="O831" s="3517">
        <f t="shared" si="137"/>
        <v>1</v>
      </c>
      <c r="P831" s="667"/>
      <c r="Q831" s="3517">
        <f t="shared" si="138"/>
        <v>1</v>
      </c>
      <c r="R831" s="3518">
        <f t="shared" si="139"/>
        <v>0</v>
      </c>
      <c r="S831" s="955">
        <f t="shared" si="130"/>
        <v>0</v>
      </c>
    </row>
    <row r="832" spans="1:19">
      <c r="A832" s="3520"/>
      <c r="B832" s="54"/>
      <c r="C832" s="3517">
        <f t="shared" si="131"/>
        <v>1</v>
      </c>
      <c r="D832" s="2806"/>
      <c r="E832" s="3517">
        <f t="shared" si="132"/>
        <v>1</v>
      </c>
      <c r="F832" s="667"/>
      <c r="G832" s="3517">
        <f t="shared" si="133"/>
        <v>1</v>
      </c>
      <c r="H832" s="667"/>
      <c r="I832" s="3517">
        <f t="shared" si="134"/>
        <v>1</v>
      </c>
      <c r="J832" s="667"/>
      <c r="K832" s="3517">
        <f t="shared" si="135"/>
        <v>1</v>
      </c>
      <c r="L832" s="667"/>
      <c r="M832" s="3517">
        <f t="shared" si="136"/>
        <v>1</v>
      </c>
      <c r="N832" s="667"/>
      <c r="O832" s="3517">
        <f t="shared" si="137"/>
        <v>1</v>
      </c>
      <c r="P832" s="667"/>
      <c r="Q832" s="3517">
        <f t="shared" si="138"/>
        <v>1</v>
      </c>
      <c r="R832" s="3518">
        <f t="shared" si="139"/>
        <v>0</v>
      </c>
      <c r="S832" s="955">
        <f t="shared" si="130"/>
        <v>0</v>
      </c>
    </row>
    <row r="833" spans="1:19">
      <c r="A833" s="3520"/>
      <c r="B833" s="54"/>
      <c r="C833" s="3517">
        <f t="shared" si="131"/>
        <v>1</v>
      </c>
      <c r="D833" s="2806"/>
      <c r="E833" s="3517">
        <f t="shared" si="132"/>
        <v>1</v>
      </c>
      <c r="F833" s="667"/>
      <c r="G833" s="3517">
        <f t="shared" si="133"/>
        <v>1</v>
      </c>
      <c r="H833" s="667"/>
      <c r="I833" s="3517">
        <f t="shared" si="134"/>
        <v>1</v>
      </c>
      <c r="J833" s="667"/>
      <c r="K833" s="3517">
        <f t="shared" si="135"/>
        <v>1</v>
      </c>
      <c r="L833" s="667"/>
      <c r="M833" s="3517">
        <f t="shared" si="136"/>
        <v>1</v>
      </c>
      <c r="N833" s="667"/>
      <c r="O833" s="3517">
        <f t="shared" si="137"/>
        <v>1</v>
      </c>
      <c r="P833" s="667"/>
      <c r="Q833" s="3517">
        <f t="shared" si="138"/>
        <v>1</v>
      </c>
      <c r="R833" s="3518">
        <f t="shared" si="139"/>
        <v>0</v>
      </c>
      <c r="S833" s="955">
        <f t="shared" si="130"/>
        <v>0</v>
      </c>
    </row>
    <row r="834" spans="1:19">
      <c r="A834" s="3520"/>
      <c r="B834" s="54"/>
      <c r="C834" s="3517">
        <f t="shared" si="131"/>
        <v>1</v>
      </c>
      <c r="D834" s="2806"/>
      <c r="E834" s="3517">
        <f t="shared" si="132"/>
        <v>1</v>
      </c>
      <c r="F834" s="667"/>
      <c r="G834" s="3517">
        <f t="shared" si="133"/>
        <v>1</v>
      </c>
      <c r="H834" s="667"/>
      <c r="I834" s="3517">
        <f t="shared" si="134"/>
        <v>1</v>
      </c>
      <c r="J834" s="667"/>
      <c r="K834" s="3517">
        <f t="shared" si="135"/>
        <v>1</v>
      </c>
      <c r="L834" s="667"/>
      <c r="M834" s="3517">
        <f t="shared" si="136"/>
        <v>1</v>
      </c>
      <c r="N834" s="667"/>
      <c r="O834" s="3517">
        <f t="shared" si="137"/>
        <v>1</v>
      </c>
      <c r="P834" s="667"/>
      <c r="Q834" s="3517">
        <f t="shared" si="138"/>
        <v>1</v>
      </c>
      <c r="R834" s="3518">
        <f t="shared" si="139"/>
        <v>0</v>
      </c>
      <c r="S834" s="955">
        <f t="shared" si="130"/>
        <v>0</v>
      </c>
    </row>
    <row r="835" spans="1:19">
      <c r="A835" s="3520"/>
      <c r="B835" s="54"/>
      <c r="C835" s="3517">
        <f t="shared" si="131"/>
        <v>1</v>
      </c>
      <c r="D835" s="2806"/>
      <c r="E835" s="3517">
        <f t="shared" si="132"/>
        <v>1</v>
      </c>
      <c r="F835" s="667"/>
      <c r="G835" s="3517">
        <f t="shared" si="133"/>
        <v>1</v>
      </c>
      <c r="H835" s="667"/>
      <c r="I835" s="3517">
        <f t="shared" si="134"/>
        <v>1</v>
      </c>
      <c r="J835" s="667"/>
      <c r="K835" s="3517">
        <f t="shared" si="135"/>
        <v>1</v>
      </c>
      <c r="L835" s="667"/>
      <c r="M835" s="3517">
        <f t="shared" si="136"/>
        <v>1</v>
      </c>
      <c r="N835" s="667"/>
      <c r="O835" s="3517">
        <f t="shared" si="137"/>
        <v>1</v>
      </c>
      <c r="P835" s="667"/>
      <c r="Q835" s="3517">
        <f t="shared" si="138"/>
        <v>1</v>
      </c>
      <c r="R835" s="3518">
        <f t="shared" si="139"/>
        <v>0</v>
      </c>
      <c r="S835" s="955">
        <f t="shared" si="130"/>
        <v>0</v>
      </c>
    </row>
    <row r="836" spans="1:19">
      <c r="A836" s="3520"/>
      <c r="B836" s="54"/>
      <c r="C836" s="3517">
        <f t="shared" si="131"/>
        <v>1</v>
      </c>
      <c r="D836" s="2806"/>
      <c r="E836" s="3517">
        <f t="shared" si="132"/>
        <v>1</v>
      </c>
      <c r="F836" s="667"/>
      <c r="G836" s="3517">
        <f t="shared" si="133"/>
        <v>1</v>
      </c>
      <c r="H836" s="667"/>
      <c r="I836" s="3517">
        <f t="shared" si="134"/>
        <v>1</v>
      </c>
      <c r="J836" s="667"/>
      <c r="K836" s="3517">
        <f t="shared" si="135"/>
        <v>1</v>
      </c>
      <c r="L836" s="667"/>
      <c r="M836" s="3517">
        <f t="shared" si="136"/>
        <v>1</v>
      </c>
      <c r="N836" s="667"/>
      <c r="O836" s="3517">
        <f t="shared" si="137"/>
        <v>1</v>
      </c>
      <c r="P836" s="667"/>
      <c r="Q836" s="3517">
        <f t="shared" si="138"/>
        <v>1</v>
      </c>
      <c r="R836" s="3518">
        <f t="shared" si="139"/>
        <v>0</v>
      </c>
      <c r="S836" s="955">
        <f t="shared" si="130"/>
        <v>0</v>
      </c>
    </row>
    <row r="837" spans="1:19">
      <c r="A837" s="3520"/>
      <c r="B837" s="54"/>
      <c r="C837" s="3517">
        <f t="shared" si="131"/>
        <v>1</v>
      </c>
      <c r="D837" s="2806"/>
      <c r="E837" s="3517">
        <f t="shared" si="132"/>
        <v>1</v>
      </c>
      <c r="F837" s="667"/>
      <c r="G837" s="3517">
        <f t="shared" si="133"/>
        <v>1</v>
      </c>
      <c r="H837" s="667"/>
      <c r="I837" s="3517">
        <f t="shared" si="134"/>
        <v>1</v>
      </c>
      <c r="J837" s="667"/>
      <c r="K837" s="3517">
        <f t="shared" si="135"/>
        <v>1</v>
      </c>
      <c r="L837" s="667"/>
      <c r="M837" s="3517">
        <f t="shared" si="136"/>
        <v>1</v>
      </c>
      <c r="N837" s="667"/>
      <c r="O837" s="3517">
        <f t="shared" si="137"/>
        <v>1</v>
      </c>
      <c r="P837" s="667"/>
      <c r="Q837" s="3517">
        <f t="shared" si="138"/>
        <v>1</v>
      </c>
      <c r="R837" s="3518">
        <f t="shared" si="139"/>
        <v>0</v>
      </c>
      <c r="S837" s="955">
        <f t="shared" si="130"/>
        <v>0</v>
      </c>
    </row>
    <row r="838" spans="1:19">
      <c r="A838" s="3520"/>
      <c r="B838" s="54"/>
      <c r="C838" s="3517">
        <f t="shared" si="131"/>
        <v>1</v>
      </c>
      <c r="D838" s="2806"/>
      <c r="E838" s="3517">
        <f t="shared" si="132"/>
        <v>1</v>
      </c>
      <c r="F838" s="667"/>
      <c r="G838" s="3517">
        <f t="shared" si="133"/>
        <v>1</v>
      </c>
      <c r="H838" s="667"/>
      <c r="I838" s="3517">
        <f t="shared" si="134"/>
        <v>1</v>
      </c>
      <c r="J838" s="667"/>
      <c r="K838" s="3517">
        <f t="shared" si="135"/>
        <v>1</v>
      </c>
      <c r="L838" s="667"/>
      <c r="M838" s="3517">
        <f t="shared" si="136"/>
        <v>1</v>
      </c>
      <c r="N838" s="667"/>
      <c r="O838" s="3517">
        <f t="shared" si="137"/>
        <v>1</v>
      </c>
      <c r="P838" s="667"/>
      <c r="Q838" s="3517">
        <f t="shared" si="138"/>
        <v>1</v>
      </c>
      <c r="R838" s="3518">
        <f t="shared" si="139"/>
        <v>0</v>
      </c>
      <c r="S838" s="955">
        <f t="shared" si="130"/>
        <v>0</v>
      </c>
    </row>
    <row r="839" spans="1:19">
      <c r="A839" s="3520"/>
      <c r="B839" s="54"/>
      <c r="C839" s="3517">
        <f t="shared" si="131"/>
        <v>1</v>
      </c>
      <c r="D839" s="2806"/>
      <c r="E839" s="3517">
        <f t="shared" si="132"/>
        <v>1</v>
      </c>
      <c r="F839" s="667"/>
      <c r="G839" s="3517">
        <f t="shared" si="133"/>
        <v>1</v>
      </c>
      <c r="H839" s="667"/>
      <c r="I839" s="3517">
        <f t="shared" si="134"/>
        <v>1</v>
      </c>
      <c r="J839" s="667"/>
      <c r="K839" s="3517">
        <f t="shared" si="135"/>
        <v>1</v>
      </c>
      <c r="L839" s="667"/>
      <c r="M839" s="3517">
        <f t="shared" si="136"/>
        <v>1</v>
      </c>
      <c r="N839" s="667"/>
      <c r="O839" s="3517">
        <f t="shared" si="137"/>
        <v>1</v>
      </c>
      <c r="P839" s="667"/>
      <c r="Q839" s="3517">
        <f t="shared" si="138"/>
        <v>1</v>
      </c>
      <c r="R839" s="3518">
        <f t="shared" si="139"/>
        <v>0</v>
      </c>
      <c r="S839" s="955">
        <f t="shared" si="130"/>
        <v>0</v>
      </c>
    </row>
    <row r="840" spans="1:19">
      <c r="A840" s="3520"/>
      <c r="B840" s="54"/>
      <c r="C840" s="3517">
        <f t="shared" si="131"/>
        <v>1</v>
      </c>
      <c r="D840" s="2806"/>
      <c r="E840" s="3517">
        <f t="shared" si="132"/>
        <v>1</v>
      </c>
      <c r="F840" s="667"/>
      <c r="G840" s="3517">
        <f t="shared" si="133"/>
        <v>1</v>
      </c>
      <c r="H840" s="667"/>
      <c r="I840" s="3517">
        <f t="shared" si="134"/>
        <v>1</v>
      </c>
      <c r="J840" s="667"/>
      <c r="K840" s="3517">
        <f t="shared" si="135"/>
        <v>1</v>
      </c>
      <c r="L840" s="667"/>
      <c r="M840" s="3517">
        <f t="shared" si="136"/>
        <v>1</v>
      </c>
      <c r="N840" s="667"/>
      <c r="O840" s="3517">
        <f t="shared" si="137"/>
        <v>1</v>
      </c>
      <c r="P840" s="667"/>
      <c r="Q840" s="3517">
        <f t="shared" si="138"/>
        <v>1</v>
      </c>
      <c r="R840" s="3518">
        <f t="shared" si="139"/>
        <v>0</v>
      </c>
      <c r="S840" s="955">
        <f t="shared" si="130"/>
        <v>0</v>
      </c>
    </row>
    <row r="841" spans="1:19">
      <c r="A841" s="3520"/>
      <c r="B841" s="54"/>
      <c r="C841" s="3517">
        <f t="shared" si="131"/>
        <v>1</v>
      </c>
      <c r="D841" s="2806"/>
      <c r="E841" s="3517">
        <f t="shared" si="132"/>
        <v>1</v>
      </c>
      <c r="F841" s="667"/>
      <c r="G841" s="3517">
        <f t="shared" si="133"/>
        <v>1</v>
      </c>
      <c r="H841" s="667"/>
      <c r="I841" s="3517">
        <f t="shared" si="134"/>
        <v>1</v>
      </c>
      <c r="J841" s="667"/>
      <c r="K841" s="3517">
        <f t="shared" si="135"/>
        <v>1</v>
      </c>
      <c r="L841" s="667"/>
      <c r="M841" s="3517">
        <f t="shared" si="136"/>
        <v>1</v>
      </c>
      <c r="N841" s="667"/>
      <c r="O841" s="3517">
        <f t="shared" si="137"/>
        <v>1</v>
      </c>
      <c r="P841" s="667"/>
      <c r="Q841" s="3517">
        <f t="shared" si="138"/>
        <v>1</v>
      </c>
      <c r="R841" s="3518">
        <f t="shared" si="139"/>
        <v>0</v>
      </c>
      <c r="S841" s="955">
        <f t="shared" si="130"/>
        <v>0</v>
      </c>
    </row>
    <row r="842" spans="1:19">
      <c r="A842" s="3520"/>
      <c r="B842" s="54"/>
      <c r="C842" s="3517">
        <f t="shared" si="131"/>
        <v>1</v>
      </c>
      <c r="D842" s="2806"/>
      <c r="E842" s="3517">
        <f t="shared" si="132"/>
        <v>1</v>
      </c>
      <c r="F842" s="667"/>
      <c r="G842" s="3517">
        <f t="shared" si="133"/>
        <v>1</v>
      </c>
      <c r="H842" s="667"/>
      <c r="I842" s="3517">
        <f t="shared" si="134"/>
        <v>1</v>
      </c>
      <c r="J842" s="667"/>
      <c r="K842" s="3517">
        <f t="shared" si="135"/>
        <v>1</v>
      </c>
      <c r="L842" s="667"/>
      <c r="M842" s="3517">
        <f t="shared" si="136"/>
        <v>1</v>
      </c>
      <c r="N842" s="667"/>
      <c r="O842" s="3517">
        <f t="shared" si="137"/>
        <v>1</v>
      </c>
      <c r="P842" s="667"/>
      <c r="Q842" s="3517">
        <f t="shared" si="138"/>
        <v>1</v>
      </c>
      <c r="R842" s="3518">
        <f t="shared" si="139"/>
        <v>0</v>
      </c>
      <c r="S842" s="955">
        <f t="shared" si="130"/>
        <v>0</v>
      </c>
    </row>
    <row r="843" spans="1:19">
      <c r="A843" s="3520"/>
      <c r="B843" s="54"/>
      <c r="C843" s="3517">
        <f t="shared" si="131"/>
        <v>1</v>
      </c>
      <c r="D843" s="2806"/>
      <c r="E843" s="3517">
        <f t="shared" si="132"/>
        <v>1</v>
      </c>
      <c r="F843" s="667"/>
      <c r="G843" s="3517">
        <f t="shared" si="133"/>
        <v>1</v>
      </c>
      <c r="H843" s="667"/>
      <c r="I843" s="3517">
        <f t="shared" si="134"/>
        <v>1</v>
      </c>
      <c r="J843" s="667"/>
      <c r="K843" s="3517">
        <f t="shared" si="135"/>
        <v>1</v>
      </c>
      <c r="L843" s="667"/>
      <c r="M843" s="3517">
        <f t="shared" si="136"/>
        <v>1</v>
      </c>
      <c r="N843" s="667"/>
      <c r="O843" s="3517">
        <f t="shared" si="137"/>
        <v>1</v>
      </c>
      <c r="P843" s="667"/>
      <c r="Q843" s="3517">
        <f t="shared" si="138"/>
        <v>1</v>
      </c>
      <c r="R843" s="3518">
        <f t="shared" si="139"/>
        <v>0</v>
      </c>
      <c r="S843" s="955">
        <f t="shared" si="130"/>
        <v>0</v>
      </c>
    </row>
    <row r="844" spans="1:19">
      <c r="A844" s="3520"/>
      <c r="B844" s="54"/>
      <c r="C844" s="3517">
        <f t="shared" si="131"/>
        <v>1</v>
      </c>
      <c r="D844" s="2806"/>
      <c r="E844" s="3517">
        <f t="shared" si="132"/>
        <v>1</v>
      </c>
      <c r="F844" s="667"/>
      <c r="G844" s="3517">
        <f t="shared" si="133"/>
        <v>1</v>
      </c>
      <c r="H844" s="667"/>
      <c r="I844" s="3517">
        <f t="shared" si="134"/>
        <v>1</v>
      </c>
      <c r="J844" s="667"/>
      <c r="K844" s="3517">
        <f t="shared" si="135"/>
        <v>1</v>
      </c>
      <c r="L844" s="667"/>
      <c r="M844" s="3517">
        <f t="shared" si="136"/>
        <v>1</v>
      </c>
      <c r="N844" s="667"/>
      <c r="O844" s="3517">
        <f t="shared" si="137"/>
        <v>1</v>
      </c>
      <c r="P844" s="667"/>
      <c r="Q844" s="3517">
        <f t="shared" si="138"/>
        <v>1</v>
      </c>
      <c r="R844" s="3518">
        <f t="shared" si="139"/>
        <v>0</v>
      </c>
      <c r="S844" s="955">
        <f t="shared" si="130"/>
        <v>0</v>
      </c>
    </row>
    <row r="845" spans="1:19">
      <c r="A845" s="3520"/>
      <c r="B845" s="54"/>
      <c r="C845" s="3517">
        <f t="shared" si="131"/>
        <v>1</v>
      </c>
      <c r="D845" s="2806"/>
      <c r="E845" s="3517">
        <f t="shared" si="132"/>
        <v>1</v>
      </c>
      <c r="F845" s="667"/>
      <c r="G845" s="3517">
        <f t="shared" si="133"/>
        <v>1</v>
      </c>
      <c r="H845" s="667"/>
      <c r="I845" s="3517">
        <f t="shared" si="134"/>
        <v>1</v>
      </c>
      <c r="J845" s="667"/>
      <c r="K845" s="3517">
        <f t="shared" si="135"/>
        <v>1</v>
      </c>
      <c r="L845" s="667"/>
      <c r="M845" s="3517">
        <f t="shared" si="136"/>
        <v>1</v>
      </c>
      <c r="N845" s="667"/>
      <c r="O845" s="3517">
        <f t="shared" si="137"/>
        <v>1</v>
      </c>
      <c r="P845" s="667"/>
      <c r="Q845" s="3517">
        <f t="shared" si="138"/>
        <v>1</v>
      </c>
      <c r="R845" s="3518">
        <f t="shared" si="139"/>
        <v>0</v>
      </c>
      <c r="S845" s="955">
        <f t="shared" si="130"/>
        <v>0</v>
      </c>
    </row>
    <row r="846" spans="1:19">
      <c r="A846" s="3520"/>
      <c r="B846" s="54"/>
      <c r="C846" s="3517">
        <f t="shared" si="131"/>
        <v>1</v>
      </c>
      <c r="D846" s="2806"/>
      <c r="E846" s="3517">
        <f t="shared" si="132"/>
        <v>1</v>
      </c>
      <c r="F846" s="667"/>
      <c r="G846" s="3517">
        <f t="shared" si="133"/>
        <v>1</v>
      </c>
      <c r="H846" s="667"/>
      <c r="I846" s="3517">
        <f t="shared" si="134"/>
        <v>1</v>
      </c>
      <c r="J846" s="667"/>
      <c r="K846" s="3517">
        <f t="shared" si="135"/>
        <v>1</v>
      </c>
      <c r="L846" s="667"/>
      <c r="M846" s="3517">
        <f t="shared" si="136"/>
        <v>1</v>
      </c>
      <c r="N846" s="667"/>
      <c r="O846" s="3517">
        <f t="shared" si="137"/>
        <v>1</v>
      </c>
      <c r="P846" s="667"/>
      <c r="Q846" s="3517">
        <f t="shared" si="138"/>
        <v>1</v>
      </c>
      <c r="R846" s="3518">
        <f t="shared" si="139"/>
        <v>0</v>
      </c>
      <c r="S846" s="955">
        <f t="shared" si="130"/>
        <v>0</v>
      </c>
    </row>
    <row r="847" spans="1:19">
      <c r="A847" s="3520"/>
      <c r="B847" s="54"/>
      <c r="C847" s="3517">
        <f t="shared" si="131"/>
        <v>1</v>
      </c>
      <c r="D847" s="2806"/>
      <c r="E847" s="3517">
        <f t="shared" si="132"/>
        <v>1</v>
      </c>
      <c r="F847" s="667"/>
      <c r="G847" s="3517">
        <f t="shared" si="133"/>
        <v>1</v>
      </c>
      <c r="H847" s="667"/>
      <c r="I847" s="3517">
        <f t="shared" si="134"/>
        <v>1</v>
      </c>
      <c r="J847" s="667"/>
      <c r="K847" s="3517">
        <f t="shared" si="135"/>
        <v>1</v>
      </c>
      <c r="L847" s="667"/>
      <c r="M847" s="3517">
        <f t="shared" si="136"/>
        <v>1</v>
      </c>
      <c r="N847" s="667"/>
      <c r="O847" s="3517">
        <f t="shared" si="137"/>
        <v>1</v>
      </c>
      <c r="P847" s="667"/>
      <c r="Q847" s="3517">
        <f t="shared" si="138"/>
        <v>1</v>
      </c>
      <c r="R847" s="3518">
        <f t="shared" si="139"/>
        <v>0</v>
      </c>
      <c r="S847" s="955">
        <f t="shared" si="130"/>
        <v>0</v>
      </c>
    </row>
    <row r="848" spans="1:19">
      <c r="A848" s="3520"/>
      <c r="B848" s="54"/>
      <c r="C848" s="3517">
        <f t="shared" si="131"/>
        <v>1</v>
      </c>
      <c r="D848" s="2806"/>
      <c r="E848" s="3517">
        <f t="shared" si="132"/>
        <v>1</v>
      </c>
      <c r="F848" s="667"/>
      <c r="G848" s="3517">
        <f t="shared" si="133"/>
        <v>1</v>
      </c>
      <c r="H848" s="667"/>
      <c r="I848" s="3517">
        <f t="shared" si="134"/>
        <v>1</v>
      </c>
      <c r="J848" s="667"/>
      <c r="K848" s="3517">
        <f t="shared" si="135"/>
        <v>1</v>
      </c>
      <c r="L848" s="667"/>
      <c r="M848" s="3517">
        <f t="shared" si="136"/>
        <v>1</v>
      </c>
      <c r="N848" s="667"/>
      <c r="O848" s="3517">
        <f t="shared" si="137"/>
        <v>1</v>
      </c>
      <c r="P848" s="667"/>
      <c r="Q848" s="3517">
        <f t="shared" si="138"/>
        <v>1</v>
      </c>
      <c r="R848" s="3518">
        <f t="shared" si="139"/>
        <v>0</v>
      </c>
      <c r="S848" s="955">
        <f t="shared" si="130"/>
        <v>0</v>
      </c>
    </row>
    <row r="849" spans="1:19">
      <c r="A849" s="3520"/>
      <c r="B849" s="54"/>
      <c r="C849" s="3517">
        <f t="shared" si="131"/>
        <v>1</v>
      </c>
      <c r="D849" s="2806"/>
      <c r="E849" s="3517">
        <f t="shared" si="132"/>
        <v>1</v>
      </c>
      <c r="F849" s="667"/>
      <c r="G849" s="3517">
        <f t="shared" si="133"/>
        <v>1</v>
      </c>
      <c r="H849" s="667"/>
      <c r="I849" s="3517">
        <f t="shared" si="134"/>
        <v>1</v>
      </c>
      <c r="J849" s="667"/>
      <c r="K849" s="3517">
        <f t="shared" si="135"/>
        <v>1</v>
      </c>
      <c r="L849" s="667"/>
      <c r="M849" s="3517">
        <f t="shared" si="136"/>
        <v>1</v>
      </c>
      <c r="N849" s="667"/>
      <c r="O849" s="3517">
        <f t="shared" si="137"/>
        <v>1</v>
      </c>
      <c r="P849" s="667"/>
      <c r="Q849" s="3517">
        <f t="shared" si="138"/>
        <v>1</v>
      </c>
      <c r="R849" s="3518">
        <f t="shared" si="139"/>
        <v>0</v>
      </c>
      <c r="S849" s="955">
        <f t="shared" si="130"/>
        <v>0</v>
      </c>
    </row>
    <row r="850" spans="1:19">
      <c r="A850" s="3520"/>
      <c r="B850" s="54"/>
      <c r="C850" s="3517">
        <f t="shared" si="131"/>
        <v>1</v>
      </c>
      <c r="D850" s="2806"/>
      <c r="E850" s="3517">
        <f t="shared" si="132"/>
        <v>1</v>
      </c>
      <c r="F850" s="667"/>
      <c r="G850" s="3517">
        <f t="shared" si="133"/>
        <v>1</v>
      </c>
      <c r="H850" s="667"/>
      <c r="I850" s="3517">
        <f t="shared" si="134"/>
        <v>1</v>
      </c>
      <c r="J850" s="667"/>
      <c r="K850" s="3517">
        <f t="shared" si="135"/>
        <v>1</v>
      </c>
      <c r="L850" s="667"/>
      <c r="M850" s="3517">
        <f t="shared" si="136"/>
        <v>1</v>
      </c>
      <c r="N850" s="667"/>
      <c r="O850" s="3517">
        <f t="shared" si="137"/>
        <v>1</v>
      </c>
      <c r="P850" s="667"/>
      <c r="Q850" s="3517">
        <f t="shared" si="138"/>
        <v>1</v>
      </c>
      <c r="R850" s="3518">
        <f t="shared" si="139"/>
        <v>0</v>
      </c>
      <c r="S850" s="955">
        <f t="shared" si="130"/>
        <v>0</v>
      </c>
    </row>
    <row r="851" spans="1:19">
      <c r="A851" s="3520"/>
      <c r="B851" s="54"/>
      <c r="C851" s="3517">
        <f t="shared" si="131"/>
        <v>1</v>
      </c>
      <c r="D851" s="2806"/>
      <c r="E851" s="3517">
        <f t="shared" si="132"/>
        <v>1</v>
      </c>
      <c r="F851" s="667"/>
      <c r="G851" s="3517">
        <f t="shared" si="133"/>
        <v>1</v>
      </c>
      <c r="H851" s="667"/>
      <c r="I851" s="3517">
        <f t="shared" si="134"/>
        <v>1</v>
      </c>
      <c r="J851" s="667"/>
      <c r="K851" s="3517">
        <f t="shared" si="135"/>
        <v>1</v>
      </c>
      <c r="L851" s="667"/>
      <c r="M851" s="3517">
        <f t="shared" si="136"/>
        <v>1</v>
      </c>
      <c r="N851" s="667"/>
      <c r="O851" s="3517">
        <f t="shared" si="137"/>
        <v>1</v>
      </c>
      <c r="P851" s="667"/>
      <c r="Q851" s="3517">
        <f t="shared" si="138"/>
        <v>1</v>
      </c>
      <c r="R851" s="3518">
        <f t="shared" si="139"/>
        <v>0</v>
      </c>
      <c r="S851" s="955">
        <f t="shared" si="130"/>
        <v>0</v>
      </c>
    </row>
    <row r="852" spans="1:19">
      <c r="A852" s="3520"/>
      <c r="B852" s="54"/>
      <c r="C852" s="3517">
        <f t="shared" si="131"/>
        <v>1</v>
      </c>
      <c r="D852" s="2806"/>
      <c r="E852" s="3517">
        <f t="shared" si="132"/>
        <v>1</v>
      </c>
      <c r="F852" s="667"/>
      <c r="G852" s="3517">
        <f t="shared" si="133"/>
        <v>1</v>
      </c>
      <c r="H852" s="667"/>
      <c r="I852" s="3517">
        <f t="shared" si="134"/>
        <v>1</v>
      </c>
      <c r="J852" s="667"/>
      <c r="K852" s="3517">
        <f t="shared" si="135"/>
        <v>1</v>
      </c>
      <c r="L852" s="667"/>
      <c r="M852" s="3517">
        <f t="shared" si="136"/>
        <v>1</v>
      </c>
      <c r="N852" s="667"/>
      <c r="O852" s="3517">
        <f t="shared" si="137"/>
        <v>1</v>
      </c>
      <c r="P852" s="667"/>
      <c r="Q852" s="3517">
        <f t="shared" si="138"/>
        <v>1</v>
      </c>
      <c r="R852" s="3518">
        <f t="shared" si="139"/>
        <v>0</v>
      </c>
      <c r="S852" s="955">
        <f t="shared" si="130"/>
        <v>0</v>
      </c>
    </row>
    <row r="853" spans="1:19">
      <c r="A853" s="3520"/>
      <c r="B853" s="54"/>
      <c r="C853" s="3517">
        <f t="shared" si="131"/>
        <v>1</v>
      </c>
      <c r="D853" s="2806"/>
      <c r="E853" s="3517">
        <f t="shared" si="132"/>
        <v>1</v>
      </c>
      <c r="F853" s="667"/>
      <c r="G853" s="3517">
        <f t="shared" si="133"/>
        <v>1</v>
      </c>
      <c r="H853" s="667"/>
      <c r="I853" s="3517">
        <f t="shared" si="134"/>
        <v>1</v>
      </c>
      <c r="J853" s="667"/>
      <c r="K853" s="3517">
        <f t="shared" si="135"/>
        <v>1</v>
      </c>
      <c r="L853" s="667"/>
      <c r="M853" s="3517">
        <f t="shared" si="136"/>
        <v>1</v>
      </c>
      <c r="N853" s="667"/>
      <c r="O853" s="3517">
        <f t="shared" si="137"/>
        <v>1</v>
      </c>
      <c r="P853" s="667"/>
      <c r="Q853" s="3517">
        <f t="shared" si="138"/>
        <v>1</v>
      </c>
      <c r="R853" s="3518">
        <f t="shared" si="139"/>
        <v>0</v>
      </c>
      <c r="S853" s="955">
        <f t="shared" si="130"/>
        <v>0</v>
      </c>
    </row>
    <row r="854" spans="1:19">
      <c r="A854" s="3520"/>
      <c r="B854" s="54"/>
      <c r="C854" s="3517">
        <f t="shared" si="131"/>
        <v>1</v>
      </c>
      <c r="D854" s="2806"/>
      <c r="E854" s="3517">
        <f t="shared" si="132"/>
        <v>1</v>
      </c>
      <c r="F854" s="667"/>
      <c r="G854" s="3517">
        <f t="shared" si="133"/>
        <v>1</v>
      </c>
      <c r="H854" s="667"/>
      <c r="I854" s="3517">
        <f t="shared" si="134"/>
        <v>1</v>
      </c>
      <c r="J854" s="667"/>
      <c r="K854" s="3517">
        <f t="shared" si="135"/>
        <v>1</v>
      </c>
      <c r="L854" s="667"/>
      <c r="M854" s="3517">
        <f t="shared" si="136"/>
        <v>1</v>
      </c>
      <c r="N854" s="667"/>
      <c r="O854" s="3517">
        <f t="shared" si="137"/>
        <v>1</v>
      </c>
      <c r="P854" s="667"/>
      <c r="Q854" s="3517">
        <f t="shared" si="138"/>
        <v>1</v>
      </c>
      <c r="R854" s="3518">
        <f t="shared" si="139"/>
        <v>0</v>
      </c>
      <c r="S854" s="955">
        <f t="shared" si="130"/>
        <v>0</v>
      </c>
    </row>
    <row r="855" spans="1:19">
      <c r="A855" s="3520"/>
      <c r="B855" s="54"/>
      <c r="C855" s="3517">
        <f t="shared" si="131"/>
        <v>1</v>
      </c>
      <c r="D855" s="2806"/>
      <c r="E855" s="3517">
        <f t="shared" si="132"/>
        <v>1</v>
      </c>
      <c r="F855" s="667"/>
      <c r="G855" s="3517">
        <f t="shared" si="133"/>
        <v>1</v>
      </c>
      <c r="H855" s="667"/>
      <c r="I855" s="3517">
        <f t="shared" si="134"/>
        <v>1</v>
      </c>
      <c r="J855" s="667"/>
      <c r="K855" s="3517">
        <f t="shared" si="135"/>
        <v>1</v>
      </c>
      <c r="L855" s="667"/>
      <c r="M855" s="3517">
        <f t="shared" si="136"/>
        <v>1</v>
      </c>
      <c r="N855" s="667"/>
      <c r="O855" s="3517">
        <f t="shared" si="137"/>
        <v>1</v>
      </c>
      <c r="P855" s="667"/>
      <c r="Q855" s="3517">
        <f t="shared" si="138"/>
        <v>1</v>
      </c>
      <c r="R855" s="3518">
        <f t="shared" si="139"/>
        <v>0</v>
      </c>
      <c r="S855" s="955">
        <f t="shared" si="130"/>
        <v>0</v>
      </c>
    </row>
    <row r="856" spans="1:19">
      <c r="A856" s="3520"/>
      <c r="B856" s="54"/>
      <c r="C856" s="3517">
        <f t="shared" si="131"/>
        <v>1</v>
      </c>
      <c r="D856" s="2806"/>
      <c r="E856" s="3517">
        <f t="shared" si="132"/>
        <v>1</v>
      </c>
      <c r="F856" s="667"/>
      <c r="G856" s="3517">
        <f t="shared" si="133"/>
        <v>1</v>
      </c>
      <c r="H856" s="667"/>
      <c r="I856" s="3517">
        <f t="shared" si="134"/>
        <v>1</v>
      </c>
      <c r="J856" s="667"/>
      <c r="K856" s="3517">
        <f t="shared" si="135"/>
        <v>1</v>
      </c>
      <c r="L856" s="667"/>
      <c r="M856" s="3517">
        <f t="shared" si="136"/>
        <v>1</v>
      </c>
      <c r="N856" s="667"/>
      <c r="O856" s="3517">
        <f t="shared" si="137"/>
        <v>1</v>
      </c>
      <c r="P856" s="667"/>
      <c r="Q856" s="3517">
        <f t="shared" si="138"/>
        <v>1</v>
      </c>
      <c r="R856" s="3518">
        <f t="shared" si="139"/>
        <v>0</v>
      </c>
      <c r="S856" s="955">
        <f t="shared" ref="S856:S919" si="140">ROUND(R856*B856/10000,0)</f>
        <v>0</v>
      </c>
    </row>
    <row r="857" spans="1:19">
      <c r="A857" s="3520"/>
      <c r="B857" s="54"/>
      <c r="C857" s="3517">
        <f t="shared" si="131"/>
        <v>1</v>
      </c>
      <c r="D857" s="2806"/>
      <c r="E857" s="3517">
        <f t="shared" si="132"/>
        <v>1</v>
      </c>
      <c r="F857" s="667"/>
      <c r="G857" s="3517">
        <f t="shared" si="133"/>
        <v>1</v>
      </c>
      <c r="H857" s="667"/>
      <c r="I857" s="3517">
        <f t="shared" si="134"/>
        <v>1</v>
      </c>
      <c r="J857" s="667"/>
      <c r="K857" s="3517">
        <f t="shared" si="135"/>
        <v>1</v>
      </c>
      <c r="L857" s="667"/>
      <c r="M857" s="3517">
        <f t="shared" si="136"/>
        <v>1</v>
      </c>
      <c r="N857" s="667"/>
      <c r="O857" s="3517">
        <f t="shared" si="137"/>
        <v>1</v>
      </c>
      <c r="P857" s="667"/>
      <c r="Q857" s="3517">
        <f t="shared" si="138"/>
        <v>1</v>
      </c>
      <c r="R857" s="3518">
        <f t="shared" si="139"/>
        <v>0</v>
      </c>
      <c r="S857" s="955">
        <f t="shared" si="140"/>
        <v>0</v>
      </c>
    </row>
    <row r="858" spans="1:19">
      <c r="A858" s="3520"/>
      <c r="B858" s="54"/>
      <c r="C858" s="3517">
        <f t="shared" ref="C858:C921" si="141">IF(B858="",1,(LOOKUP(B858,$3:$3,$4:$4)-LOOKUP($B$24,$3:$3,$4:$4)+100)/100)</f>
        <v>1</v>
      </c>
      <c r="D858" s="2806"/>
      <c r="E858" s="3517">
        <f t="shared" ref="E858:E921" si="142">(SUMIF($5:$5,D858,$6:$6)-SUMIF($5:$5,$D$24,$6:$6)+100)/100</f>
        <v>1</v>
      </c>
      <c r="F858" s="667"/>
      <c r="G858" s="3517">
        <f t="shared" ref="G858:G921" si="143">(SUMIF($7:$7,F858,$8:$8)-SUMIF($7:$7,$F$24,$8:$8)+100)/100</f>
        <v>1</v>
      </c>
      <c r="H858" s="667"/>
      <c r="I858" s="3517">
        <f t="shared" ref="I858:I921" si="144">(SUMIF($9:$9,H858,$10:$10)-SUMIF($9:$9,$H$24,$10:$10)+100)/100</f>
        <v>1</v>
      </c>
      <c r="J858" s="667"/>
      <c r="K858" s="3517">
        <f t="shared" ref="K858:K921" si="145">(SUMIF($11:$11,J858,$12:$12)-SUMIF($11:$11,$J$24,$12:$12)+100)/100</f>
        <v>1</v>
      </c>
      <c r="L858" s="667"/>
      <c r="M858" s="3517">
        <f t="shared" ref="M858:M921" si="146">(SUMIF($13:$13,L858,$14:$14)-SUMIF($13:$13,$L$24,$14:$14)+100)/100</f>
        <v>1</v>
      </c>
      <c r="N858" s="667"/>
      <c r="O858" s="3517">
        <f t="shared" ref="O858:O921" si="147">(SUMIF($15:$15,N858,$16:$16)-SUMIF($15:$15,$N$24,$16:$16)+100)/100</f>
        <v>1</v>
      </c>
      <c r="P858" s="667"/>
      <c r="Q858" s="3517">
        <f t="shared" ref="Q858:Q921" si="148">(SUMIF($17:$17,P858,$18:$18)-SUMIF($17:$17,$P$24,$18:$18)+100)/100</f>
        <v>1</v>
      </c>
      <c r="R858" s="3518">
        <f t="shared" ref="R858:R921" si="149">IF(B858="",0,ROUND($R$24*C858*E858*G858*I858*K858*M858*O858*Q858,0))</f>
        <v>0</v>
      </c>
      <c r="S858" s="955">
        <f t="shared" si="140"/>
        <v>0</v>
      </c>
    </row>
    <row r="859" spans="1:19">
      <c r="A859" s="3520"/>
      <c r="B859" s="54"/>
      <c r="C859" s="3517">
        <f t="shared" si="141"/>
        <v>1</v>
      </c>
      <c r="D859" s="2806"/>
      <c r="E859" s="3517">
        <f t="shared" si="142"/>
        <v>1</v>
      </c>
      <c r="F859" s="667"/>
      <c r="G859" s="3517">
        <f t="shared" si="143"/>
        <v>1</v>
      </c>
      <c r="H859" s="667"/>
      <c r="I859" s="3517">
        <f t="shared" si="144"/>
        <v>1</v>
      </c>
      <c r="J859" s="667"/>
      <c r="K859" s="3517">
        <f t="shared" si="145"/>
        <v>1</v>
      </c>
      <c r="L859" s="667"/>
      <c r="M859" s="3517">
        <f t="shared" si="146"/>
        <v>1</v>
      </c>
      <c r="N859" s="667"/>
      <c r="O859" s="3517">
        <f t="shared" si="147"/>
        <v>1</v>
      </c>
      <c r="P859" s="667"/>
      <c r="Q859" s="3517">
        <f t="shared" si="148"/>
        <v>1</v>
      </c>
      <c r="R859" s="3518">
        <f t="shared" si="149"/>
        <v>0</v>
      </c>
      <c r="S859" s="955">
        <f t="shared" si="140"/>
        <v>0</v>
      </c>
    </row>
    <row r="860" spans="1:19">
      <c r="A860" s="3520"/>
      <c r="B860" s="54"/>
      <c r="C860" s="3517">
        <f t="shared" si="141"/>
        <v>1</v>
      </c>
      <c r="D860" s="2806"/>
      <c r="E860" s="3517">
        <f t="shared" si="142"/>
        <v>1</v>
      </c>
      <c r="F860" s="667"/>
      <c r="G860" s="3517">
        <f t="shared" si="143"/>
        <v>1</v>
      </c>
      <c r="H860" s="667"/>
      <c r="I860" s="3517">
        <f t="shared" si="144"/>
        <v>1</v>
      </c>
      <c r="J860" s="667"/>
      <c r="K860" s="3517">
        <f t="shared" si="145"/>
        <v>1</v>
      </c>
      <c r="L860" s="667"/>
      <c r="M860" s="3517">
        <f t="shared" si="146"/>
        <v>1</v>
      </c>
      <c r="N860" s="667"/>
      <c r="O860" s="3517">
        <f t="shared" si="147"/>
        <v>1</v>
      </c>
      <c r="P860" s="667"/>
      <c r="Q860" s="3517">
        <f t="shared" si="148"/>
        <v>1</v>
      </c>
      <c r="R860" s="3518">
        <f t="shared" si="149"/>
        <v>0</v>
      </c>
      <c r="S860" s="955">
        <f t="shared" si="140"/>
        <v>0</v>
      </c>
    </row>
    <row r="861" spans="1:19">
      <c r="A861" s="3520"/>
      <c r="B861" s="54"/>
      <c r="C861" s="3517">
        <f t="shared" si="141"/>
        <v>1</v>
      </c>
      <c r="D861" s="2806"/>
      <c r="E861" s="3517">
        <f t="shared" si="142"/>
        <v>1</v>
      </c>
      <c r="F861" s="667"/>
      <c r="G861" s="3517">
        <f t="shared" si="143"/>
        <v>1</v>
      </c>
      <c r="H861" s="667"/>
      <c r="I861" s="3517">
        <f t="shared" si="144"/>
        <v>1</v>
      </c>
      <c r="J861" s="667"/>
      <c r="K861" s="3517">
        <f t="shared" si="145"/>
        <v>1</v>
      </c>
      <c r="L861" s="667"/>
      <c r="M861" s="3517">
        <f t="shared" si="146"/>
        <v>1</v>
      </c>
      <c r="N861" s="667"/>
      <c r="O861" s="3517">
        <f t="shared" si="147"/>
        <v>1</v>
      </c>
      <c r="P861" s="667"/>
      <c r="Q861" s="3517">
        <f t="shared" si="148"/>
        <v>1</v>
      </c>
      <c r="R861" s="3518">
        <f t="shared" si="149"/>
        <v>0</v>
      </c>
      <c r="S861" s="955">
        <f t="shared" si="140"/>
        <v>0</v>
      </c>
    </row>
    <row r="862" spans="1:19">
      <c r="A862" s="3520"/>
      <c r="B862" s="54"/>
      <c r="C862" s="3517">
        <f t="shared" si="141"/>
        <v>1</v>
      </c>
      <c r="D862" s="2806"/>
      <c r="E862" s="3517">
        <f t="shared" si="142"/>
        <v>1</v>
      </c>
      <c r="F862" s="667"/>
      <c r="G862" s="3517">
        <f t="shared" si="143"/>
        <v>1</v>
      </c>
      <c r="H862" s="667"/>
      <c r="I862" s="3517">
        <f t="shared" si="144"/>
        <v>1</v>
      </c>
      <c r="J862" s="667"/>
      <c r="K862" s="3517">
        <f t="shared" si="145"/>
        <v>1</v>
      </c>
      <c r="L862" s="667"/>
      <c r="M862" s="3517">
        <f t="shared" si="146"/>
        <v>1</v>
      </c>
      <c r="N862" s="667"/>
      <c r="O862" s="3517">
        <f t="shared" si="147"/>
        <v>1</v>
      </c>
      <c r="P862" s="667"/>
      <c r="Q862" s="3517">
        <f t="shared" si="148"/>
        <v>1</v>
      </c>
      <c r="R862" s="3518">
        <f t="shared" si="149"/>
        <v>0</v>
      </c>
      <c r="S862" s="955">
        <f t="shared" si="140"/>
        <v>0</v>
      </c>
    </row>
    <row r="863" spans="1:19">
      <c r="A863" s="3520"/>
      <c r="B863" s="54"/>
      <c r="C863" s="3517">
        <f t="shared" si="141"/>
        <v>1</v>
      </c>
      <c r="D863" s="2806"/>
      <c r="E863" s="3517">
        <f t="shared" si="142"/>
        <v>1</v>
      </c>
      <c r="F863" s="667"/>
      <c r="G863" s="3517">
        <f t="shared" si="143"/>
        <v>1</v>
      </c>
      <c r="H863" s="667"/>
      <c r="I863" s="3517">
        <f t="shared" si="144"/>
        <v>1</v>
      </c>
      <c r="J863" s="667"/>
      <c r="K863" s="3517">
        <f t="shared" si="145"/>
        <v>1</v>
      </c>
      <c r="L863" s="667"/>
      <c r="M863" s="3517">
        <f t="shared" si="146"/>
        <v>1</v>
      </c>
      <c r="N863" s="667"/>
      <c r="O863" s="3517">
        <f t="shared" si="147"/>
        <v>1</v>
      </c>
      <c r="P863" s="667"/>
      <c r="Q863" s="3517">
        <f t="shared" si="148"/>
        <v>1</v>
      </c>
      <c r="R863" s="3518">
        <f t="shared" si="149"/>
        <v>0</v>
      </c>
      <c r="S863" s="955">
        <f t="shared" si="140"/>
        <v>0</v>
      </c>
    </row>
    <row r="864" spans="1:19">
      <c r="A864" s="3520"/>
      <c r="B864" s="54"/>
      <c r="C864" s="3517">
        <f t="shared" si="141"/>
        <v>1</v>
      </c>
      <c r="D864" s="2806"/>
      <c r="E864" s="3517">
        <f t="shared" si="142"/>
        <v>1</v>
      </c>
      <c r="F864" s="667"/>
      <c r="G864" s="3517">
        <f t="shared" si="143"/>
        <v>1</v>
      </c>
      <c r="H864" s="667"/>
      <c r="I864" s="3517">
        <f t="shared" si="144"/>
        <v>1</v>
      </c>
      <c r="J864" s="667"/>
      <c r="K864" s="3517">
        <f t="shared" si="145"/>
        <v>1</v>
      </c>
      <c r="L864" s="667"/>
      <c r="M864" s="3517">
        <f t="shared" si="146"/>
        <v>1</v>
      </c>
      <c r="N864" s="667"/>
      <c r="O864" s="3517">
        <f t="shared" si="147"/>
        <v>1</v>
      </c>
      <c r="P864" s="667"/>
      <c r="Q864" s="3517">
        <f t="shared" si="148"/>
        <v>1</v>
      </c>
      <c r="R864" s="3518">
        <f t="shared" si="149"/>
        <v>0</v>
      </c>
      <c r="S864" s="955">
        <f t="shared" si="140"/>
        <v>0</v>
      </c>
    </row>
    <row r="865" spans="1:19">
      <c r="A865" s="3520"/>
      <c r="B865" s="54"/>
      <c r="C865" s="3517">
        <f t="shared" si="141"/>
        <v>1</v>
      </c>
      <c r="D865" s="2806"/>
      <c r="E865" s="3517">
        <f t="shared" si="142"/>
        <v>1</v>
      </c>
      <c r="F865" s="667"/>
      <c r="G865" s="3517">
        <f t="shared" si="143"/>
        <v>1</v>
      </c>
      <c r="H865" s="667"/>
      <c r="I865" s="3517">
        <f t="shared" si="144"/>
        <v>1</v>
      </c>
      <c r="J865" s="667"/>
      <c r="K865" s="3517">
        <f t="shared" si="145"/>
        <v>1</v>
      </c>
      <c r="L865" s="667"/>
      <c r="M865" s="3517">
        <f t="shared" si="146"/>
        <v>1</v>
      </c>
      <c r="N865" s="667"/>
      <c r="O865" s="3517">
        <f t="shared" si="147"/>
        <v>1</v>
      </c>
      <c r="P865" s="667"/>
      <c r="Q865" s="3517">
        <f t="shared" si="148"/>
        <v>1</v>
      </c>
      <c r="R865" s="3518">
        <f t="shared" si="149"/>
        <v>0</v>
      </c>
      <c r="S865" s="955">
        <f t="shared" si="140"/>
        <v>0</v>
      </c>
    </row>
    <row r="866" spans="1:19">
      <c r="A866" s="3520"/>
      <c r="B866" s="54"/>
      <c r="C866" s="3517">
        <f t="shared" si="141"/>
        <v>1</v>
      </c>
      <c r="D866" s="2806"/>
      <c r="E866" s="3517">
        <f t="shared" si="142"/>
        <v>1</v>
      </c>
      <c r="F866" s="667"/>
      <c r="G866" s="3517">
        <f t="shared" si="143"/>
        <v>1</v>
      </c>
      <c r="H866" s="667"/>
      <c r="I866" s="3517">
        <f t="shared" si="144"/>
        <v>1</v>
      </c>
      <c r="J866" s="667"/>
      <c r="K866" s="3517">
        <f t="shared" si="145"/>
        <v>1</v>
      </c>
      <c r="L866" s="667"/>
      <c r="M866" s="3517">
        <f t="shared" si="146"/>
        <v>1</v>
      </c>
      <c r="N866" s="667"/>
      <c r="O866" s="3517">
        <f t="shared" si="147"/>
        <v>1</v>
      </c>
      <c r="P866" s="667"/>
      <c r="Q866" s="3517">
        <f t="shared" si="148"/>
        <v>1</v>
      </c>
      <c r="R866" s="3518">
        <f t="shared" si="149"/>
        <v>0</v>
      </c>
      <c r="S866" s="955">
        <f t="shared" si="140"/>
        <v>0</v>
      </c>
    </row>
    <row r="867" spans="1:19">
      <c r="A867" s="3520"/>
      <c r="B867" s="54"/>
      <c r="C867" s="3517">
        <f t="shared" si="141"/>
        <v>1</v>
      </c>
      <c r="D867" s="2806"/>
      <c r="E867" s="3517">
        <f t="shared" si="142"/>
        <v>1</v>
      </c>
      <c r="F867" s="667"/>
      <c r="G867" s="3517">
        <f t="shared" si="143"/>
        <v>1</v>
      </c>
      <c r="H867" s="667"/>
      <c r="I867" s="3517">
        <f t="shared" si="144"/>
        <v>1</v>
      </c>
      <c r="J867" s="667"/>
      <c r="K867" s="3517">
        <f t="shared" si="145"/>
        <v>1</v>
      </c>
      <c r="L867" s="667"/>
      <c r="M867" s="3517">
        <f t="shared" si="146"/>
        <v>1</v>
      </c>
      <c r="N867" s="667"/>
      <c r="O867" s="3517">
        <f t="shared" si="147"/>
        <v>1</v>
      </c>
      <c r="P867" s="667"/>
      <c r="Q867" s="3517">
        <f t="shared" si="148"/>
        <v>1</v>
      </c>
      <c r="R867" s="3518">
        <f t="shared" si="149"/>
        <v>0</v>
      </c>
      <c r="S867" s="955">
        <f t="shared" si="140"/>
        <v>0</v>
      </c>
    </row>
    <row r="868" spans="1:19">
      <c r="A868" s="3520"/>
      <c r="B868" s="54"/>
      <c r="C868" s="3517">
        <f t="shared" si="141"/>
        <v>1</v>
      </c>
      <c r="D868" s="2806"/>
      <c r="E868" s="3517">
        <f t="shared" si="142"/>
        <v>1</v>
      </c>
      <c r="F868" s="667"/>
      <c r="G868" s="3517">
        <f t="shared" si="143"/>
        <v>1</v>
      </c>
      <c r="H868" s="667"/>
      <c r="I868" s="3517">
        <f t="shared" si="144"/>
        <v>1</v>
      </c>
      <c r="J868" s="667"/>
      <c r="K868" s="3517">
        <f t="shared" si="145"/>
        <v>1</v>
      </c>
      <c r="L868" s="667"/>
      <c r="M868" s="3517">
        <f t="shared" si="146"/>
        <v>1</v>
      </c>
      <c r="N868" s="667"/>
      <c r="O868" s="3517">
        <f t="shared" si="147"/>
        <v>1</v>
      </c>
      <c r="P868" s="667"/>
      <c r="Q868" s="3517">
        <f t="shared" si="148"/>
        <v>1</v>
      </c>
      <c r="R868" s="3518">
        <f t="shared" si="149"/>
        <v>0</v>
      </c>
      <c r="S868" s="955">
        <f t="shared" si="140"/>
        <v>0</v>
      </c>
    </row>
    <row r="869" spans="1:19">
      <c r="A869" s="3520"/>
      <c r="B869" s="54"/>
      <c r="C869" s="3517">
        <f t="shared" si="141"/>
        <v>1</v>
      </c>
      <c r="D869" s="2806"/>
      <c r="E869" s="3517">
        <f t="shared" si="142"/>
        <v>1</v>
      </c>
      <c r="F869" s="667"/>
      <c r="G869" s="3517">
        <f t="shared" si="143"/>
        <v>1</v>
      </c>
      <c r="H869" s="667"/>
      <c r="I869" s="3517">
        <f t="shared" si="144"/>
        <v>1</v>
      </c>
      <c r="J869" s="667"/>
      <c r="K869" s="3517">
        <f t="shared" si="145"/>
        <v>1</v>
      </c>
      <c r="L869" s="667"/>
      <c r="M869" s="3517">
        <f t="shared" si="146"/>
        <v>1</v>
      </c>
      <c r="N869" s="667"/>
      <c r="O869" s="3517">
        <f t="shared" si="147"/>
        <v>1</v>
      </c>
      <c r="P869" s="667"/>
      <c r="Q869" s="3517">
        <f t="shared" si="148"/>
        <v>1</v>
      </c>
      <c r="R869" s="3518">
        <f t="shared" si="149"/>
        <v>0</v>
      </c>
      <c r="S869" s="955">
        <f t="shared" si="140"/>
        <v>0</v>
      </c>
    </row>
    <row r="870" spans="1:19">
      <c r="A870" s="3520"/>
      <c r="B870" s="54"/>
      <c r="C870" s="3517">
        <f t="shared" si="141"/>
        <v>1</v>
      </c>
      <c r="D870" s="2806"/>
      <c r="E870" s="3517">
        <f t="shared" si="142"/>
        <v>1</v>
      </c>
      <c r="F870" s="667"/>
      <c r="G870" s="3517">
        <f t="shared" si="143"/>
        <v>1</v>
      </c>
      <c r="H870" s="667"/>
      <c r="I870" s="3517">
        <f t="shared" si="144"/>
        <v>1</v>
      </c>
      <c r="J870" s="667"/>
      <c r="K870" s="3517">
        <f t="shared" si="145"/>
        <v>1</v>
      </c>
      <c r="L870" s="667"/>
      <c r="M870" s="3517">
        <f t="shared" si="146"/>
        <v>1</v>
      </c>
      <c r="N870" s="667"/>
      <c r="O870" s="3517">
        <f t="shared" si="147"/>
        <v>1</v>
      </c>
      <c r="P870" s="667"/>
      <c r="Q870" s="3517">
        <f t="shared" si="148"/>
        <v>1</v>
      </c>
      <c r="R870" s="3518">
        <f t="shared" si="149"/>
        <v>0</v>
      </c>
      <c r="S870" s="955">
        <f t="shared" si="140"/>
        <v>0</v>
      </c>
    </row>
    <row r="871" spans="1:19">
      <c r="A871" s="3520"/>
      <c r="B871" s="54"/>
      <c r="C871" s="3517">
        <f t="shared" si="141"/>
        <v>1</v>
      </c>
      <c r="D871" s="2806"/>
      <c r="E871" s="3517">
        <f t="shared" si="142"/>
        <v>1</v>
      </c>
      <c r="F871" s="667"/>
      <c r="G871" s="3517">
        <f t="shared" si="143"/>
        <v>1</v>
      </c>
      <c r="H871" s="667"/>
      <c r="I871" s="3517">
        <f t="shared" si="144"/>
        <v>1</v>
      </c>
      <c r="J871" s="667"/>
      <c r="K871" s="3517">
        <f t="shared" si="145"/>
        <v>1</v>
      </c>
      <c r="L871" s="667"/>
      <c r="M871" s="3517">
        <f t="shared" si="146"/>
        <v>1</v>
      </c>
      <c r="N871" s="667"/>
      <c r="O871" s="3517">
        <f t="shared" si="147"/>
        <v>1</v>
      </c>
      <c r="P871" s="667"/>
      <c r="Q871" s="3517">
        <f t="shared" si="148"/>
        <v>1</v>
      </c>
      <c r="R871" s="3518">
        <f t="shared" si="149"/>
        <v>0</v>
      </c>
      <c r="S871" s="955">
        <f t="shared" si="140"/>
        <v>0</v>
      </c>
    </row>
    <row r="872" spans="1:19">
      <c r="A872" s="3520"/>
      <c r="B872" s="54"/>
      <c r="C872" s="3517">
        <f t="shared" si="141"/>
        <v>1</v>
      </c>
      <c r="D872" s="2806"/>
      <c r="E872" s="3517">
        <f t="shared" si="142"/>
        <v>1</v>
      </c>
      <c r="F872" s="667"/>
      <c r="G872" s="3517">
        <f t="shared" si="143"/>
        <v>1</v>
      </c>
      <c r="H872" s="667"/>
      <c r="I872" s="3517">
        <f t="shared" si="144"/>
        <v>1</v>
      </c>
      <c r="J872" s="667"/>
      <c r="K872" s="3517">
        <f t="shared" si="145"/>
        <v>1</v>
      </c>
      <c r="L872" s="667"/>
      <c r="M872" s="3517">
        <f t="shared" si="146"/>
        <v>1</v>
      </c>
      <c r="N872" s="667"/>
      <c r="O872" s="3517">
        <f t="shared" si="147"/>
        <v>1</v>
      </c>
      <c r="P872" s="667"/>
      <c r="Q872" s="3517">
        <f t="shared" si="148"/>
        <v>1</v>
      </c>
      <c r="R872" s="3518">
        <f t="shared" si="149"/>
        <v>0</v>
      </c>
      <c r="S872" s="955">
        <f t="shared" si="140"/>
        <v>0</v>
      </c>
    </row>
    <row r="873" spans="1:19">
      <c r="A873" s="3520"/>
      <c r="B873" s="54"/>
      <c r="C873" s="3517">
        <f t="shared" si="141"/>
        <v>1</v>
      </c>
      <c r="D873" s="2806"/>
      <c r="E873" s="3517">
        <f t="shared" si="142"/>
        <v>1</v>
      </c>
      <c r="F873" s="667"/>
      <c r="G873" s="3517">
        <f t="shared" si="143"/>
        <v>1</v>
      </c>
      <c r="H873" s="667"/>
      <c r="I873" s="3517">
        <f t="shared" si="144"/>
        <v>1</v>
      </c>
      <c r="J873" s="667"/>
      <c r="K873" s="3517">
        <f t="shared" si="145"/>
        <v>1</v>
      </c>
      <c r="L873" s="667"/>
      <c r="M873" s="3517">
        <f t="shared" si="146"/>
        <v>1</v>
      </c>
      <c r="N873" s="667"/>
      <c r="O873" s="3517">
        <f t="shared" si="147"/>
        <v>1</v>
      </c>
      <c r="P873" s="667"/>
      <c r="Q873" s="3517">
        <f t="shared" si="148"/>
        <v>1</v>
      </c>
      <c r="R873" s="3518">
        <f t="shared" si="149"/>
        <v>0</v>
      </c>
      <c r="S873" s="955">
        <f t="shared" si="140"/>
        <v>0</v>
      </c>
    </row>
    <row r="874" spans="1:19">
      <c r="A874" s="3520"/>
      <c r="B874" s="54"/>
      <c r="C874" s="3517">
        <f t="shared" si="141"/>
        <v>1</v>
      </c>
      <c r="D874" s="2806"/>
      <c r="E874" s="3517">
        <f t="shared" si="142"/>
        <v>1</v>
      </c>
      <c r="F874" s="667"/>
      <c r="G874" s="3517">
        <f t="shared" si="143"/>
        <v>1</v>
      </c>
      <c r="H874" s="667"/>
      <c r="I874" s="3517">
        <f t="shared" si="144"/>
        <v>1</v>
      </c>
      <c r="J874" s="667"/>
      <c r="K874" s="3517">
        <f t="shared" si="145"/>
        <v>1</v>
      </c>
      <c r="L874" s="667"/>
      <c r="M874" s="3517">
        <f t="shared" si="146"/>
        <v>1</v>
      </c>
      <c r="N874" s="667"/>
      <c r="O874" s="3517">
        <f t="shared" si="147"/>
        <v>1</v>
      </c>
      <c r="P874" s="667"/>
      <c r="Q874" s="3517">
        <f t="shared" si="148"/>
        <v>1</v>
      </c>
      <c r="R874" s="3518">
        <f t="shared" si="149"/>
        <v>0</v>
      </c>
      <c r="S874" s="955">
        <f t="shared" si="140"/>
        <v>0</v>
      </c>
    </row>
    <row r="875" spans="1:19">
      <c r="A875" s="3520"/>
      <c r="B875" s="54"/>
      <c r="C875" s="3517">
        <f t="shared" si="141"/>
        <v>1</v>
      </c>
      <c r="D875" s="2806"/>
      <c r="E875" s="3517">
        <f t="shared" si="142"/>
        <v>1</v>
      </c>
      <c r="F875" s="667"/>
      <c r="G875" s="3517">
        <f t="shared" si="143"/>
        <v>1</v>
      </c>
      <c r="H875" s="667"/>
      <c r="I875" s="3517">
        <f t="shared" si="144"/>
        <v>1</v>
      </c>
      <c r="J875" s="667"/>
      <c r="K875" s="3517">
        <f t="shared" si="145"/>
        <v>1</v>
      </c>
      <c r="L875" s="667"/>
      <c r="M875" s="3517">
        <f t="shared" si="146"/>
        <v>1</v>
      </c>
      <c r="N875" s="667"/>
      <c r="O875" s="3517">
        <f t="shared" si="147"/>
        <v>1</v>
      </c>
      <c r="P875" s="667"/>
      <c r="Q875" s="3517">
        <f t="shared" si="148"/>
        <v>1</v>
      </c>
      <c r="R875" s="3518">
        <f t="shared" si="149"/>
        <v>0</v>
      </c>
      <c r="S875" s="955">
        <f t="shared" si="140"/>
        <v>0</v>
      </c>
    </row>
    <row r="876" spans="1:19">
      <c r="A876" s="3520"/>
      <c r="B876" s="54"/>
      <c r="C876" s="3517">
        <f t="shared" si="141"/>
        <v>1</v>
      </c>
      <c r="D876" s="2806"/>
      <c r="E876" s="3517">
        <f t="shared" si="142"/>
        <v>1</v>
      </c>
      <c r="F876" s="667"/>
      <c r="G876" s="3517">
        <f t="shared" si="143"/>
        <v>1</v>
      </c>
      <c r="H876" s="667"/>
      <c r="I876" s="3517">
        <f t="shared" si="144"/>
        <v>1</v>
      </c>
      <c r="J876" s="667"/>
      <c r="K876" s="3517">
        <f t="shared" si="145"/>
        <v>1</v>
      </c>
      <c r="L876" s="667"/>
      <c r="M876" s="3517">
        <f t="shared" si="146"/>
        <v>1</v>
      </c>
      <c r="N876" s="667"/>
      <c r="O876" s="3517">
        <f t="shared" si="147"/>
        <v>1</v>
      </c>
      <c r="P876" s="667"/>
      <c r="Q876" s="3517">
        <f t="shared" si="148"/>
        <v>1</v>
      </c>
      <c r="R876" s="3518">
        <f t="shared" si="149"/>
        <v>0</v>
      </c>
      <c r="S876" s="955">
        <f t="shared" si="140"/>
        <v>0</v>
      </c>
    </row>
    <row r="877" spans="1:19">
      <c r="A877" s="3520"/>
      <c r="B877" s="54"/>
      <c r="C877" s="3517">
        <f t="shared" si="141"/>
        <v>1</v>
      </c>
      <c r="D877" s="2806"/>
      <c r="E877" s="3517">
        <f t="shared" si="142"/>
        <v>1</v>
      </c>
      <c r="F877" s="667"/>
      <c r="G877" s="3517">
        <f t="shared" si="143"/>
        <v>1</v>
      </c>
      <c r="H877" s="667"/>
      <c r="I877" s="3517">
        <f t="shared" si="144"/>
        <v>1</v>
      </c>
      <c r="J877" s="667"/>
      <c r="K877" s="3517">
        <f t="shared" si="145"/>
        <v>1</v>
      </c>
      <c r="L877" s="667"/>
      <c r="M877" s="3517">
        <f t="shared" si="146"/>
        <v>1</v>
      </c>
      <c r="N877" s="667"/>
      <c r="O877" s="3517">
        <f t="shared" si="147"/>
        <v>1</v>
      </c>
      <c r="P877" s="667"/>
      <c r="Q877" s="3517">
        <f t="shared" si="148"/>
        <v>1</v>
      </c>
      <c r="R877" s="3518">
        <f t="shared" si="149"/>
        <v>0</v>
      </c>
      <c r="S877" s="955">
        <f t="shared" si="140"/>
        <v>0</v>
      </c>
    </row>
    <row r="878" spans="1:19">
      <c r="A878" s="3520"/>
      <c r="B878" s="54"/>
      <c r="C878" s="3517">
        <f t="shared" si="141"/>
        <v>1</v>
      </c>
      <c r="D878" s="2806"/>
      <c r="E878" s="3517">
        <f t="shared" si="142"/>
        <v>1</v>
      </c>
      <c r="F878" s="667"/>
      <c r="G878" s="3517">
        <f t="shared" si="143"/>
        <v>1</v>
      </c>
      <c r="H878" s="667"/>
      <c r="I878" s="3517">
        <f t="shared" si="144"/>
        <v>1</v>
      </c>
      <c r="J878" s="667"/>
      <c r="K878" s="3517">
        <f t="shared" si="145"/>
        <v>1</v>
      </c>
      <c r="L878" s="667"/>
      <c r="M878" s="3517">
        <f t="shared" si="146"/>
        <v>1</v>
      </c>
      <c r="N878" s="667"/>
      <c r="O878" s="3517">
        <f t="shared" si="147"/>
        <v>1</v>
      </c>
      <c r="P878" s="667"/>
      <c r="Q878" s="3517">
        <f t="shared" si="148"/>
        <v>1</v>
      </c>
      <c r="R878" s="3518">
        <f t="shared" si="149"/>
        <v>0</v>
      </c>
      <c r="S878" s="955">
        <f t="shared" si="140"/>
        <v>0</v>
      </c>
    </row>
    <row r="879" spans="1:19">
      <c r="A879" s="3520"/>
      <c r="B879" s="54"/>
      <c r="C879" s="3517">
        <f t="shared" si="141"/>
        <v>1</v>
      </c>
      <c r="D879" s="2806"/>
      <c r="E879" s="3517">
        <f t="shared" si="142"/>
        <v>1</v>
      </c>
      <c r="F879" s="667"/>
      <c r="G879" s="3517">
        <f t="shared" si="143"/>
        <v>1</v>
      </c>
      <c r="H879" s="667"/>
      <c r="I879" s="3517">
        <f t="shared" si="144"/>
        <v>1</v>
      </c>
      <c r="J879" s="667"/>
      <c r="K879" s="3517">
        <f t="shared" si="145"/>
        <v>1</v>
      </c>
      <c r="L879" s="667"/>
      <c r="M879" s="3517">
        <f t="shared" si="146"/>
        <v>1</v>
      </c>
      <c r="N879" s="667"/>
      <c r="O879" s="3517">
        <f t="shared" si="147"/>
        <v>1</v>
      </c>
      <c r="P879" s="667"/>
      <c r="Q879" s="3517">
        <f t="shared" si="148"/>
        <v>1</v>
      </c>
      <c r="R879" s="3518">
        <f t="shared" si="149"/>
        <v>0</v>
      </c>
      <c r="S879" s="955">
        <f t="shared" si="140"/>
        <v>0</v>
      </c>
    </row>
    <row r="880" spans="1:19">
      <c r="A880" s="3520"/>
      <c r="B880" s="54"/>
      <c r="C880" s="3517">
        <f t="shared" si="141"/>
        <v>1</v>
      </c>
      <c r="D880" s="2806"/>
      <c r="E880" s="3517">
        <f t="shared" si="142"/>
        <v>1</v>
      </c>
      <c r="F880" s="667"/>
      <c r="G880" s="3517">
        <f t="shared" si="143"/>
        <v>1</v>
      </c>
      <c r="H880" s="667"/>
      <c r="I880" s="3517">
        <f t="shared" si="144"/>
        <v>1</v>
      </c>
      <c r="J880" s="667"/>
      <c r="K880" s="3517">
        <f t="shared" si="145"/>
        <v>1</v>
      </c>
      <c r="L880" s="667"/>
      <c r="M880" s="3517">
        <f t="shared" si="146"/>
        <v>1</v>
      </c>
      <c r="N880" s="667"/>
      <c r="O880" s="3517">
        <f t="shared" si="147"/>
        <v>1</v>
      </c>
      <c r="P880" s="667"/>
      <c r="Q880" s="3517">
        <f t="shared" si="148"/>
        <v>1</v>
      </c>
      <c r="R880" s="3518">
        <f t="shared" si="149"/>
        <v>0</v>
      </c>
      <c r="S880" s="955">
        <f t="shared" si="140"/>
        <v>0</v>
      </c>
    </row>
    <row r="881" spans="1:19">
      <c r="A881" s="3520"/>
      <c r="B881" s="54"/>
      <c r="C881" s="3517">
        <f t="shared" si="141"/>
        <v>1</v>
      </c>
      <c r="D881" s="2806"/>
      <c r="E881" s="3517">
        <f t="shared" si="142"/>
        <v>1</v>
      </c>
      <c r="F881" s="667"/>
      <c r="G881" s="3517">
        <f t="shared" si="143"/>
        <v>1</v>
      </c>
      <c r="H881" s="667"/>
      <c r="I881" s="3517">
        <f t="shared" si="144"/>
        <v>1</v>
      </c>
      <c r="J881" s="667"/>
      <c r="K881" s="3517">
        <f t="shared" si="145"/>
        <v>1</v>
      </c>
      <c r="L881" s="667"/>
      <c r="M881" s="3517">
        <f t="shared" si="146"/>
        <v>1</v>
      </c>
      <c r="N881" s="667"/>
      <c r="O881" s="3517">
        <f t="shared" si="147"/>
        <v>1</v>
      </c>
      <c r="P881" s="667"/>
      <c r="Q881" s="3517">
        <f t="shared" si="148"/>
        <v>1</v>
      </c>
      <c r="R881" s="3518">
        <f t="shared" si="149"/>
        <v>0</v>
      </c>
      <c r="S881" s="955">
        <f t="shared" si="140"/>
        <v>0</v>
      </c>
    </row>
    <row r="882" spans="1:19">
      <c r="A882" s="3520"/>
      <c r="B882" s="54"/>
      <c r="C882" s="3517">
        <f t="shared" si="141"/>
        <v>1</v>
      </c>
      <c r="D882" s="2806"/>
      <c r="E882" s="3517">
        <f t="shared" si="142"/>
        <v>1</v>
      </c>
      <c r="F882" s="667"/>
      <c r="G882" s="3517">
        <f t="shared" si="143"/>
        <v>1</v>
      </c>
      <c r="H882" s="667"/>
      <c r="I882" s="3517">
        <f t="shared" si="144"/>
        <v>1</v>
      </c>
      <c r="J882" s="667"/>
      <c r="K882" s="3517">
        <f t="shared" si="145"/>
        <v>1</v>
      </c>
      <c r="L882" s="667"/>
      <c r="M882" s="3517">
        <f t="shared" si="146"/>
        <v>1</v>
      </c>
      <c r="N882" s="667"/>
      <c r="O882" s="3517">
        <f t="shared" si="147"/>
        <v>1</v>
      </c>
      <c r="P882" s="667"/>
      <c r="Q882" s="3517">
        <f t="shared" si="148"/>
        <v>1</v>
      </c>
      <c r="R882" s="3518">
        <f t="shared" si="149"/>
        <v>0</v>
      </c>
      <c r="S882" s="955">
        <f t="shared" si="140"/>
        <v>0</v>
      </c>
    </row>
    <row r="883" spans="1:19">
      <c r="A883" s="3520"/>
      <c r="B883" s="54"/>
      <c r="C883" s="3517">
        <f t="shared" si="141"/>
        <v>1</v>
      </c>
      <c r="D883" s="2806"/>
      <c r="E883" s="3517">
        <f t="shared" si="142"/>
        <v>1</v>
      </c>
      <c r="F883" s="667"/>
      <c r="G883" s="3517">
        <f t="shared" si="143"/>
        <v>1</v>
      </c>
      <c r="H883" s="667"/>
      <c r="I883" s="3517">
        <f t="shared" si="144"/>
        <v>1</v>
      </c>
      <c r="J883" s="667"/>
      <c r="K883" s="3517">
        <f t="shared" si="145"/>
        <v>1</v>
      </c>
      <c r="L883" s="667"/>
      <c r="M883" s="3517">
        <f t="shared" si="146"/>
        <v>1</v>
      </c>
      <c r="N883" s="667"/>
      <c r="O883" s="3517">
        <f t="shared" si="147"/>
        <v>1</v>
      </c>
      <c r="P883" s="667"/>
      <c r="Q883" s="3517">
        <f t="shared" si="148"/>
        <v>1</v>
      </c>
      <c r="R883" s="3518">
        <f t="shared" si="149"/>
        <v>0</v>
      </c>
      <c r="S883" s="955">
        <f t="shared" si="140"/>
        <v>0</v>
      </c>
    </row>
    <row r="884" spans="1:19">
      <c r="A884" s="3520"/>
      <c r="B884" s="54"/>
      <c r="C884" s="3517">
        <f t="shared" si="141"/>
        <v>1</v>
      </c>
      <c r="D884" s="2806"/>
      <c r="E884" s="3517">
        <f t="shared" si="142"/>
        <v>1</v>
      </c>
      <c r="F884" s="667"/>
      <c r="G884" s="3517">
        <f t="shared" si="143"/>
        <v>1</v>
      </c>
      <c r="H884" s="667"/>
      <c r="I884" s="3517">
        <f t="shared" si="144"/>
        <v>1</v>
      </c>
      <c r="J884" s="667"/>
      <c r="K884" s="3517">
        <f t="shared" si="145"/>
        <v>1</v>
      </c>
      <c r="L884" s="667"/>
      <c r="M884" s="3517">
        <f t="shared" si="146"/>
        <v>1</v>
      </c>
      <c r="N884" s="667"/>
      <c r="O884" s="3517">
        <f t="shared" si="147"/>
        <v>1</v>
      </c>
      <c r="P884" s="667"/>
      <c r="Q884" s="3517">
        <f t="shared" si="148"/>
        <v>1</v>
      </c>
      <c r="R884" s="3518">
        <f t="shared" si="149"/>
        <v>0</v>
      </c>
      <c r="S884" s="955">
        <f t="shared" si="140"/>
        <v>0</v>
      </c>
    </row>
    <row r="885" spans="1:19">
      <c r="A885" s="3520"/>
      <c r="B885" s="54"/>
      <c r="C885" s="3517">
        <f t="shared" si="141"/>
        <v>1</v>
      </c>
      <c r="D885" s="2806"/>
      <c r="E885" s="3517">
        <f t="shared" si="142"/>
        <v>1</v>
      </c>
      <c r="F885" s="667"/>
      <c r="G885" s="3517">
        <f t="shared" si="143"/>
        <v>1</v>
      </c>
      <c r="H885" s="667"/>
      <c r="I885" s="3517">
        <f t="shared" si="144"/>
        <v>1</v>
      </c>
      <c r="J885" s="667"/>
      <c r="K885" s="3517">
        <f t="shared" si="145"/>
        <v>1</v>
      </c>
      <c r="L885" s="667"/>
      <c r="M885" s="3517">
        <f t="shared" si="146"/>
        <v>1</v>
      </c>
      <c r="N885" s="667"/>
      <c r="O885" s="3517">
        <f t="shared" si="147"/>
        <v>1</v>
      </c>
      <c r="P885" s="667"/>
      <c r="Q885" s="3517">
        <f t="shared" si="148"/>
        <v>1</v>
      </c>
      <c r="R885" s="3518">
        <f t="shared" si="149"/>
        <v>0</v>
      </c>
      <c r="S885" s="955">
        <f t="shared" si="140"/>
        <v>0</v>
      </c>
    </row>
    <row r="886" spans="1:19">
      <c r="A886" s="3520"/>
      <c r="B886" s="54"/>
      <c r="C886" s="3517">
        <f t="shared" si="141"/>
        <v>1</v>
      </c>
      <c r="D886" s="2806"/>
      <c r="E886" s="3517">
        <f t="shared" si="142"/>
        <v>1</v>
      </c>
      <c r="F886" s="667"/>
      <c r="G886" s="3517">
        <f t="shared" si="143"/>
        <v>1</v>
      </c>
      <c r="H886" s="667"/>
      <c r="I886" s="3517">
        <f t="shared" si="144"/>
        <v>1</v>
      </c>
      <c r="J886" s="667"/>
      <c r="K886" s="3517">
        <f t="shared" si="145"/>
        <v>1</v>
      </c>
      <c r="L886" s="667"/>
      <c r="M886" s="3517">
        <f t="shared" si="146"/>
        <v>1</v>
      </c>
      <c r="N886" s="667"/>
      <c r="O886" s="3517">
        <f t="shared" si="147"/>
        <v>1</v>
      </c>
      <c r="P886" s="667"/>
      <c r="Q886" s="3517">
        <f t="shared" si="148"/>
        <v>1</v>
      </c>
      <c r="R886" s="3518">
        <f t="shared" si="149"/>
        <v>0</v>
      </c>
      <c r="S886" s="955">
        <f t="shared" si="140"/>
        <v>0</v>
      </c>
    </row>
    <row r="887" spans="1:19">
      <c r="A887" s="3520"/>
      <c r="B887" s="54"/>
      <c r="C887" s="3517">
        <f t="shared" si="141"/>
        <v>1</v>
      </c>
      <c r="D887" s="2806"/>
      <c r="E887" s="3517">
        <f t="shared" si="142"/>
        <v>1</v>
      </c>
      <c r="F887" s="667"/>
      <c r="G887" s="3517">
        <f t="shared" si="143"/>
        <v>1</v>
      </c>
      <c r="H887" s="667"/>
      <c r="I887" s="3517">
        <f t="shared" si="144"/>
        <v>1</v>
      </c>
      <c r="J887" s="667"/>
      <c r="K887" s="3517">
        <f t="shared" si="145"/>
        <v>1</v>
      </c>
      <c r="L887" s="667"/>
      <c r="M887" s="3517">
        <f t="shared" si="146"/>
        <v>1</v>
      </c>
      <c r="N887" s="667"/>
      <c r="O887" s="3517">
        <f t="shared" si="147"/>
        <v>1</v>
      </c>
      <c r="P887" s="667"/>
      <c r="Q887" s="3517">
        <f t="shared" si="148"/>
        <v>1</v>
      </c>
      <c r="R887" s="3518">
        <f t="shared" si="149"/>
        <v>0</v>
      </c>
      <c r="S887" s="955">
        <f t="shared" si="140"/>
        <v>0</v>
      </c>
    </row>
    <row r="888" spans="1:19">
      <c r="A888" s="3520"/>
      <c r="B888" s="54"/>
      <c r="C888" s="3517">
        <f t="shared" si="141"/>
        <v>1</v>
      </c>
      <c r="D888" s="2806"/>
      <c r="E888" s="3517">
        <f t="shared" si="142"/>
        <v>1</v>
      </c>
      <c r="F888" s="667"/>
      <c r="G888" s="3517">
        <f t="shared" si="143"/>
        <v>1</v>
      </c>
      <c r="H888" s="667"/>
      <c r="I888" s="3517">
        <f t="shared" si="144"/>
        <v>1</v>
      </c>
      <c r="J888" s="667"/>
      <c r="K888" s="3517">
        <f t="shared" si="145"/>
        <v>1</v>
      </c>
      <c r="L888" s="667"/>
      <c r="M888" s="3517">
        <f t="shared" si="146"/>
        <v>1</v>
      </c>
      <c r="N888" s="667"/>
      <c r="O888" s="3517">
        <f t="shared" si="147"/>
        <v>1</v>
      </c>
      <c r="P888" s="667"/>
      <c r="Q888" s="3517">
        <f t="shared" si="148"/>
        <v>1</v>
      </c>
      <c r="R888" s="3518">
        <f t="shared" si="149"/>
        <v>0</v>
      </c>
      <c r="S888" s="955">
        <f t="shared" si="140"/>
        <v>0</v>
      </c>
    </row>
    <row r="889" spans="1:19">
      <c r="A889" s="3520"/>
      <c r="B889" s="54"/>
      <c r="C889" s="3517">
        <f t="shared" si="141"/>
        <v>1</v>
      </c>
      <c r="D889" s="2806"/>
      <c r="E889" s="3517">
        <f t="shared" si="142"/>
        <v>1</v>
      </c>
      <c r="F889" s="667"/>
      <c r="G889" s="3517">
        <f t="shared" si="143"/>
        <v>1</v>
      </c>
      <c r="H889" s="667"/>
      <c r="I889" s="3517">
        <f t="shared" si="144"/>
        <v>1</v>
      </c>
      <c r="J889" s="667"/>
      <c r="K889" s="3517">
        <f t="shared" si="145"/>
        <v>1</v>
      </c>
      <c r="L889" s="667"/>
      <c r="M889" s="3517">
        <f t="shared" si="146"/>
        <v>1</v>
      </c>
      <c r="N889" s="667"/>
      <c r="O889" s="3517">
        <f t="shared" si="147"/>
        <v>1</v>
      </c>
      <c r="P889" s="667"/>
      <c r="Q889" s="3517">
        <f t="shared" si="148"/>
        <v>1</v>
      </c>
      <c r="R889" s="3518">
        <f t="shared" si="149"/>
        <v>0</v>
      </c>
      <c r="S889" s="955">
        <f t="shared" si="140"/>
        <v>0</v>
      </c>
    </row>
    <row r="890" spans="1:19">
      <c r="A890" s="3520"/>
      <c r="B890" s="54"/>
      <c r="C890" s="3517">
        <f t="shared" si="141"/>
        <v>1</v>
      </c>
      <c r="D890" s="2806"/>
      <c r="E890" s="3517">
        <f t="shared" si="142"/>
        <v>1</v>
      </c>
      <c r="F890" s="667"/>
      <c r="G890" s="3517">
        <f t="shared" si="143"/>
        <v>1</v>
      </c>
      <c r="H890" s="667"/>
      <c r="I890" s="3517">
        <f t="shared" si="144"/>
        <v>1</v>
      </c>
      <c r="J890" s="667"/>
      <c r="K890" s="3517">
        <f t="shared" si="145"/>
        <v>1</v>
      </c>
      <c r="L890" s="667"/>
      <c r="M890" s="3517">
        <f t="shared" si="146"/>
        <v>1</v>
      </c>
      <c r="N890" s="667"/>
      <c r="O890" s="3517">
        <f t="shared" si="147"/>
        <v>1</v>
      </c>
      <c r="P890" s="667"/>
      <c r="Q890" s="3517">
        <f t="shared" si="148"/>
        <v>1</v>
      </c>
      <c r="R890" s="3518">
        <f t="shared" si="149"/>
        <v>0</v>
      </c>
      <c r="S890" s="955">
        <f t="shared" si="140"/>
        <v>0</v>
      </c>
    </row>
    <row r="891" spans="1:19">
      <c r="A891" s="3520"/>
      <c r="B891" s="54"/>
      <c r="C891" s="3517">
        <f t="shared" si="141"/>
        <v>1</v>
      </c>
      <c r="D891" s="2806"/>
      <c r="E891" s="3517">
        <f t="shared" si="142"/>
        <v>1</v>
      </c>
      <c r="F891" s="667"/>
      <c r="G891" s="3517">
        <f t="shared" si="143"/>
        <v>1</v>
      </c>
      <c r="H891" s="667"/>
      <c r="I891" s="3517">
        <f t="shared" si="144"/>
        <v>1</v>
      </c>
      <c r="J891" s="667"/>
      <c r="K891" s="3517">
        <f t="shared" si="145"/>
        <v>1</v>
      </c>
      <c r="L891" s="667"/>
      <c r="M891" s="3517">
        <f t="shared" si="146"/>
        <v>1</v>
      </c>
      <c r="N891" s="667"/>
      <c r="O891" s="3517">
        <f t="shared" si="147"/>
        <v>1</v>
      </c>
      <c r="P891" s="667"/>
      <c r="Q891" s="3517">
        <f t="shared" si="148"/>
        <v>1</v>
      </c>
      <c r="R891" s="3518">
        <f t="shared" si="149"/>
        <v>0</v>
      </c>
      <c r="S891" s="955">
        <f t="shared" si="140"/>
        <v>0</v>
      </c>
    </row>
    <row r="892" spans="1:19">
      <c r="A892" s="3520"/>
      <c r="B892" s="54"/>
      <c r="C892" s="3517">
        <f t="shared" si="141"/>
        <v>1</v>
      </c>
      <c r="D892" s="2806"/>
      <c r="E892" s="3517">
        <f t="shared" si="142"/>
        <v>1</v>
      </c>
      <c r="F892" s="667"/>
      <c r="G892" s="3517">
        <f t="shared" si="143"/>
        <v>1</v>
      </c>
      <c r="H892" s="667"/>
      <c r="I892" s="3517">
        <f t="shared" si="144"/>
        <v>1</v>
      </c>
      <c r="J892" s="667"/>
      <c r="K892" s="3517">
        <f t="shared" si="145"/>
        <v>1</v>
      </c>
      <c r="L892" s="667"/>
      <c r="M892" s="3517">
        <f t="shared" si="146"/>
        <v>1</v>
      </c>
      <c r="N892" s="667"/>
      <c r="O892" s="3517">
        <f t="shared" si="147"/>
        <v>1</v>
      </c>
      <c r="P892" s="667"/>
      <c r="Q892" s="3517">
        <f t="shared" si="148"/>
        <v>1</v>
      </c>
      <c r="R892" s="3518">
        <f t="shared" si="149"/>
        <v>0</v>
      </c>
      <c r="S892" s="955">
        <f t="shared" si="140"/>
        <v>0</v>
      </c>
    </row>
    <row r="893" spans="1:19">
      <c r="A893" s="3520"/>
      <c r="B893" s="54"/>
      <c r="C893" s="3517">
        <f t="shared" si="141"/>
        <v>1</v>
      </c>
      <c r="D893" s="2806"/>
      <c r="E893" s="3517">
        <f t="shared" si="142"/>
        <v>1</v>
      </c>
      <c r="F893" s="667"/>
      <c r="G893" s="3517">
        <f t="shared" si="143"/>
        <v>1</v>
      </c>
      <c r="H893" s="667"/>
      <c r="I893" s="3517">
        <f t="shared" si="144"/>
        <v>1</v>
      </c>
      <c r="J893" s="667"/>
      <c r="K893" s="3517">
        <f t="shared" si="145"/>
        <v>1</v>
      </c>
      <c r="L893" s="667"/>
      <c r="M893" s="3517">
        <f t="shared" si="146"/>
        <v>1</v>
      </c>
      <c r="N893" s="667"/>
      <c r="O893" s="3517">
        <f t="shared" si="147"/>
        <v>1</v>
      </c>
      <c r="P893" s="667"/>
      <c r="Q893" s="3517">
        <f t="shared" si="148"/>
        <v>1</v>
      </c>
      <c r="R893" s="3518">
        <f t="shared" si="149"/>
        <v>0</v>
      </c>
      <c r="S893" s="955">
        <f t="shared" si="140"/>
        <v>0</v>
      </c>
    </row>
    <row r="894" spans="1:19">
      <c r="A894" s="3520"/>
      <c r="B894" s="54"/>
      <c r="C894" s="3517">
        <f t="shared" si="141"/>
        <v>1</v>
      </c>
      <c r="D894" s="2806"/>
      <c r="E894" s="3517">
        <f t="shared" si="142"/>
        <v>1</v>
      </c>
      <c r="F894" s="667"/>
      <c r="G894" s="3517">
        <f t="shared" si="143"/>
        <v>1</v>
      </c>
      <c r="H894" s="667"/>
      <c r="I894" s="3517">
        <f t="shared" si="144"/>
        <v>1</v>
      </c>
      <c r="J894" s="667"/>
      <c r="K894" s="3517">
        <f t="shared" si="145"/>
        <v>1</v>
      </c>
      <c r="L894" s="667"/>
      <c r="M894" s="3517">
        <f t="shared" si="146"/>
        <v>1</v>
      </c>
      <c r="N894" s="667"/>
      <c r="O894" s="3517">
        <f t="shared" si="147"/>
        <v>1</v>
      </c>
      <c r="P894" s="667"/>
      <c r="Q894" s="3517">
        <f t="shared" si="148"/>
        <v>1</v>
      </c>
      <c r="R894" s="3518">
        <f t="shared" si="149"/>
        <v>0</v>
      </c>
      <c r="S894" s="955">
        <f t="shared" si="140"/>
        <v>0</v>
      </c>
    </row>
    <row r="895" spans="1:19">
      <c r="A895" s="3520"/>
      <c r="B895" s="54"/>
      <c r="C895" s="3517">
        <f t="shared" si="141"/>
        <v>1</v>
      </c>
      <c r="D895" s="2806"/>
      <c r="E895" s="3517">
        <f t="shared" si="142"/>
        <v>1</v>
      </c>
      <c r="F895" s="667"/>
      <c r="G895" s="3517">
        <f t="shared" si="143"/>
        <v>1</v>
      </c>
      <c r="H895" s="667"/>
      <c r="I895" s="3517">
        <f t="shared" si="144"/>
        <v>1</v>
      </c>
      <c r="J895" s="667"/>
      <c r="K895" s="3517">
        <f t="shared" si="145"/>
        <v>1</v>
      </c>
      <c r="L895" s="667"/>
      <c r="M895" s="3517">
        <f t="shared" si="146"/>
        <v>1</v>
      </c>
      <c r="N895" s="667"/>
      <c r="O895" s="3517">
        <f t="shared" si="147"/>
        <v>1</v>
      </c>
      <c r="P895" s="667"/>
      <c r="Q895" s="3517">
        <f t="shared" si="148"/>
        <v>1</v>
      </c>
      <c r="R895" s="3518">
        <f t="shared" si="149"/>
        <v>0</v>
      </c>
      <c r="S895" s="955">
        <f t="shared" si="140"/>
        <v>0</v>
      </c>
    </row>
    <row r="896" spans="1:19">
      <c r="A896" s="3520"/>
      <c r="B896" s="54"/>
      <c r="C896" s="3517">
        <f t="shared" si="141"/>
        <v>1</v>
      </c>
      <c r="D896" s="2806"/>
      <c r="E896" s="3517">
        <f t="shared" si="142"/>
        <v>1</v>
      </c>
      <c r="F896" s="667"/>
      <c r="G896" s="3517">
        <f t="shared" si="143"/>
        <v>1</v>
      </c>
      <c r="H896" s="667"/>
      <c r="I896" s="3517">
        <f t="shared" si="144"/>
        <v>1</v>
      </c>
      <c r="J896" s="667"/>
      <c r="K896" s="3517">
        <f t="shared" si="145"/>
        <v>1</v>
      </c>
      <c r="L896" s="667"/>
      <c r="M896" s="3517">
        <f t="shared" si="146"/>
        <v>1</v>
      </c>
      <c r="N896" s="667"/>
      <c r="O896" s="3517">
        <f t="shared" si="147"/>
        <v>1</v>
      </c>
      <c r="P896" s="667"/>
      <c r="Q896" s="3517">
        <f t="shared" si="148"/>
        <v>1</v>
      </c>
      <c r="R896" s="3518">
        <f t="shared" si="149"/>
        <v>0</v>
      </c>
      <c r="S896" s="955">
        <f t="shared" si="140"/>
        <v>0</v>
      </c>
    </row>
    <row r="897" spans="1:19">
      <c r="A897" s="3520"/>
      <c r="B897" s="54"/>
      <c r="C897" s="3517">
        <f t="shared" si="141"/>
        <v>1</v>
      </c>
      <c r="D897" s="2806"/>
      <c r="E897" s="3517">
        <f t="shared" si="142"/>
        <v>1</v>
      </c>
      <c r="F897" s="667"/>
      <c r="G897" s="3517">
        <f t="shared" si="143"/>
        <v>1</v>
      </c>
      <c r="H897" s="667"/>
      <c r="I897" s="3517">
        <f t="shared" si="144"/>
        <v>1</v>
      </c>
      <c r="J897" s="667"/>
      <c r="K897" s="3517">
        <f t="shared" si="145"/>
        <v>1</v>
      </c>
      <c r="L897" s="667"/>
      <c r="M897" s="3517">
        <f t="shared" si="146"/>
        <v>1</v>
      </c>
      <c r="N897" s="667"/>
      <c r="O897" s="3517">
        <f t="shared" si="147"/>
        <v>1</v>
      </c>
      <c r="P897" s="667"/>
      <c r="Q897" s="3517">
        <f t="shared" si="148"/>
        <v>1</v>
      </c>
      <c r="R897" s="3518">
        <f t="shared" si="149"/>
        <v>0</v>
      </c>
      <c r="S897" s="955">
        <f t="shared" si="140"/>
        <v>0</v>
      </c>
    </row>
    <row r="898" spans="1:19">
      <c r="A898" s="3520"/>
      <c r="B898" s="54"/>
      <c r="C898" s="3517">
        <f t="shared" si="141"/>
        <v>1</v>
      </c>
      <c r="D898" s="2806"/>
      <c r="E898" s="3517">
        <f t="shared" si="142"/>
        <v>1</v>
      </c>
      <c r="F898" s="667"/>
      <c r="G898" s="3517">
        <f t="shared" si="143"/>
        <v>1</v>
      </c>
      <c r="H898" s="667"/>
      <c r="I898" s="3517">
        <f t="shared" si="144"/>
        <v>1</v>
      </c>
      <c r="J898" s="667"/>
      <c r="K898" s="3517">
        <f t="shared" si="145"/>
        <v>1</v>
      </c>
      <c r="L898" s="667"/>
      <c r="M898" s="3517">
        <f t="shared" si="146"/>
        <v>1</v>
      </c>
      <c r="N898" s="667"/>
      <c r="O898" s="3517">
        <f t="shared" si="147"/>
        <v>1</v>
      </c>
      <c r="P898" s="667"/>
      <c r="Q898" s="3517">
        <f t="shared" si="148"/>
        <v>1</v>
      </c>
      <c r="R898" s="3518">
        <f t="shared" si="149"/>
        <v>0</v>
      </c>
      <c r="S898" s="955">
        <f t="shared" si="140"/>
        <v>0</v>
      </c>
    </row>
    <row r="899" spans="1:19">
      <c r="A899" s="3520"/>
      <c r="B899" s="54"/>
      <c r="C899" s="3517">
        <f t="shared" si="141"/>
        <v>1</v>
      </c>
      <c r="D899" s="2806"/>
      <c r="E899" s="3517">
        <f t="shared" si="142"/>
        <v>1</v>
      </c>
      <c r="F899" s="667"/>
      <c r="G899" s="3517">
        <f t="shared" si="143"/>
        <v>1</v>
      </c>
      <c r="H899" s="667"/>
      <c r="I899" s="3517">
        <f t="shared" si="144"/>
        <v>1</v>
      </c>
      <c r="J899" s="667"/>
      <c r="K899" s="3517">
        <f t="shared" si="145"/>
        <v>1</v>
      </c>
      <c r="L899" s="667"/>
      <c r="M899" s="3517">
        <f t="shared" si="146"/>
        <v>1</v>
      </c>
      <c r="N899" s="667"/>
      <c r="O899" s="3517">
        <f t="shared" si="147"/>
        <v>1</v>
      </c>
      <c r="P899" s="667"/>
      <c r="Q899" s="3517">
        <f t="shared" si="148"/>
        <v>1</v>
      </c>
      <c r="R899" s="3518">
        <f t="shared" si="149"/>
        <v>0</v>
      </c>
      <c r="S899" s="955">
        <f t="shared" si="140"/>
        <v>0</v>
      </c>
    </row>
    <row r="900" spans="1:19">
      <c r="A900" s="3520"/>
      <c r="B900" s="54"/>
      <c r="C900" s="3517">
        <f t="shared" si="141"/>
        <v>1</v>
      </c>
      <c r="D900" s="2806"/>
      <c r="E900" s="3517">
        <f t="shared" si="142"/>
        <v>1</v>
      </c>
      <c r="F900" s="667"/>
      <c r="G900" s="3517">
        <f t="shared" si="143"/>
        <v>1</v>
      </c>
      <c r="H900" s="667"/>
      <c r="I900" s="3517">
        <f t="shared" si="144"/>
        <v>1</v>
      </c>
      <c r="J900" s="667"/>
      <c r="K900" s="3517">
        <f t="shared" si="145"/>
        <v>1</v>
      </c>
      <c r="L900" s="667"/>
      <c r="M900" s="3517">
        <f t="shared" si="146"/>
        <v>1</v>
      </c>
      <c r="N900" s="667"/>
      <c r="O900" s="3517">
        <f t="shared" si="147"/>
        <v>1</v>
      </c>
      <c r="P900" s="667"/>
      <c r="Q900" s="3517">
        <f t="shared" si="148"/>
        <v>1</v>
      </c>
      <c r="R900" s="3518">
        <f t="shared" si="149"/>
        <v>0</v>
      </c>
      <c r="S900" s="955">
        <f t="shared" si="140"/>
        <v>0</v>
      </c>
    </row>
    <row r="901" spans="1:19">
      <c r="A901" s="3520"/>
      <c r="B901" s="54"/>
      <c r="C901" s="3517">
        <f t="shared" si="141"/>
        <v>1</v>
      </c>
      <c r="D901" s="2806"/>
      <c r="E901" s="3517">
        <f t="shared" si="142"/>
        <v>1</v>
      </c>
      <c r="F901" s="667"/>
      <c r="G901" s="3517">
        <f t="shared" si="143"/>
        <v>1</v>
      </c>
      <c r="H901" s="667"/>
      <c r="I901" s="3517">
        <f t="shared" si="144"/>
        <v>1</v>
      </c>
      <c r="J901" s="667"/>
      <c r="K901" s="3517">
        <f t="shared" si="145"/>
        <v>1</v>
      </c>
      <c r="L901" s="667"/>
      <c r="M901" s="3517">
        <f t="shared" si="146"/>
        <v>1</v>
      </c>
      <c r="N901" s="667"/>
      <c r="O901" s="3517">
        <f t="shared" si="147"/>
        <v>1</v>
      </c>
      <c r="P901" s="667"/>
      <c r="Q901" s="3517">
        <f t="shared" si="148"/>
        <v>1</v>
      </c>
      <c r="R901" s="3518">
        <f t="shared" si="149"/>
        <v>0</v>
      </c>
      <c r="S901" s="955">
        <f t="shared" si="140"/>
        <v>0</v>
      </c>
    </row>
    <row r="902" spans="1:19">
      <c r="A902" s="3520"/>
      <c r="B902" s="54"/>
      <c r="C902" s="3517">
        <f t="shared" si="141"/>
        <v>1</v>
      </c>
      <c r="D902" s="2806"/>
      <c r="E902" s="3517">
        <f t="shared" si="142"/>
        <v>1</v>
      </c>
      <c r="F902" s="667"/>
      <c r="G902" s="3517">
        <f t="shared" si="143"/>
        <v>1</v>
      </c>
      <c r="H902" s="667"/>
      <c r="I902" s="3517">
        <f t="shared" si="144"/>
        <v>1</v>
      </c>
      <c r="J902" s="667"/>
      <c r="K902" s="3517">
        <f t="shared" si="145"/>
        <v>1</v>
      </c>
      <c r="L902" s="667"/>
      <c r="M902" s="3517">
        <f t="shared" si="146"/>
        <v>1</v>
      </c>
      <c r="N902" s="667"/>
      <c r="O902" s="3517">
        <f t="shared" si="147"/>
        <v>1</v>
      </c>
      <c r="P902" s="667"/>
      <c r="Q902" s="3517">
        <f t="shared" si="148"/>
        <v>1</v>
      </c>
      <c r="R902" s="3518">
        <f t="shared" si="149"/>
        <v>0</v>
      </c>
      <c r="S902" s="955">
        <f t="shared" si="140"/>
        <v>0</v>
      </c>
    </row>
    <row r="903" spans="1:19">
      <c r="A903" s="3520"/>
      <c r="B903" s="54"/>
      <c r="C903" s="3517">
        <f t="shared" si="141"/>
        <v>1</v>
      </c>
      <c r="D903" s="2806"/>
      <c r="E903" s="3517">
        <f t="shared" si="142"/>
        <v>1</v>
      </c>
      <c r="F903" s="667"/>
      <c r="G903" s="3517">
        <f t="shared" si="143"/>
        <v>1</v>
      </c>
      <c r="H903" s="667"/>
      <c r="I903" s="3517">
        <f t="shared" si="144"/>
        <v>1</v>
      </c>
      <c r="J903" s="667"/>
      <c r="K903" s="3517">
        <f t="shared" si="145"/>
        <v>1</v>
      </c>
      <c r="L903" s="667"/>
      <c r="M903" s="3517">
        <f t="shared" si="146"/>
        <v>1</v>
      </c>
      <c r="N903" s="667"/>
      <c r="O903" s="3517">
        <f t="shared" si="147"/>
        <v>1</v>
      </c>
      <c r="P903" s="667"/>
      <c r="Q903" s="3517">
        <f t="shared" si="148"/>
        <v>1</v>
      </c>
      <c r="R903" s="3518">
        <f t="shared" si="149"/>
        <v>0</v>
      </c>
      <c r="S903" s="955">
        <f t="shared" si="140"/>
        <v>0</v>
      </c>
    </row>
    <row r="904" spans="1:19">
      <c r="A904" s="3520"/>
      <c r="B904" s="54"/>
      <c r="C904" s="3517">
        <f t="shared" si="141"/>
        <v>1</v>
      </c>
      <c r="D904" s="2806"/>
      <c r="E904" s="3517">
        <f t="shared" si="142"/>
        <v>1</v>
      </c>
      <c r="F904" s="667"/>
      <c r="G904" s="3517">
        <f t="shared" si="143"/>
        <v>1</v>
      </c>
      <c r="H904" s="667"/>
      <c r="I904" s="3517">
        <f t="shared" si="144"/>
        <v>1</v>
      </c>
      <c r="J904" s="667"/>
      <c r="K904" s="3517">
        <f t="shared" si="145"/>
        <v>1</v>
      </c>
      <c r="L904" s="667"/>
      <c r="M904" s="3517">
        <f t="shared" si="146"/>
        <v>1</v>
      </c>
      <c r="N904" s="667"/>
      <c r="O904" s="3517">
        <f t="shared" si="147"/>
        <v>1</v>
      </c>
      <c r="P904" s="667"/>
      <c r="Q904" s="3517">
        <f t="shared" si="148"/>
        <v>1</v>
      </c>
      <c r="R904" s="3518">
        <f t="shared" si="149"/>
        <v>0</v>
      </c>
      <c r="S904" s="955">
        <f t="shared" si="140"/>
        <v>0</v>
      </c>
    </row>
    <row r="905" spans="1:19">
      <c r="A905" s="3520"/>
      <c r="B905" s="54"/>
      <c r="C905" s="3517">
        <f t="shared" si="141"/>
        <v>1</v>
      </c>
      <c r="D905" s="2806"/>
      <c r="E905" s="3517">
        <f t="shared" si="142"/>
        <v>1</v>
      </c>
      <c r="F905" s="667"/>
      <c r="G905" s="3517">
        <f t="shared" si="143"/>
        <v>1</v>
      </c>
      <c r="H905" s="667"/>
      <c r="I905" s="3517">
        <f t="shared" si="144"/>
        <v>1</v>
      </c>
      <c r="J905" s="667"/>
      <c r="K905" s="3517">
        <f t="shared" si="145"/>
        <v>1</v>
      </c>
      <c r="L905" s="667"/>
      <c r="M905" s="3517">
        <f t="shared" si="146"/>
        <v>1</v>
      </c>
      <c r="N905" s="667"/>
      <c r="O905" s="3517">
        <f t="shared" si="147"/>
        <v>1</v>
      </c>
      <c r="P905" s="667"/>
      <c r="Q905" s="3517">
        <f t="shared" si="148"/>
        <v>1</v>
      </c>
      <c r="R905" s="3518">
        <f t="shared" si="149"/>
        <v>0</v>
      </c>
      <c r="S905" s="955">
        <f t="shared" si="140"/>
        <v>0</v>
      </c>
    </row>
    <row r="906" spans="1:19">
      <c r="A906" s="3520"/>
      <c r="B906" s="54"/>
      <c r="C906" s="3517">
        <f t="shared" si="141"/>
        <v>1</v>
      </c>
      <c r="D906" s="2806"/>
      <c r="E906" s="3517">
        <f t="shared" si="142"/>
        <v>1</v>
      </c>
      <c r="F906" s="667"/>
      <c r="G906" s="3517">
        <f t="shared" si="143"/>
        <v>1</v>
      </c>
      <c r="H906" s="667"/>
      <c r="I906" s="3517">
        <f t="shared" si="144"/>
        <v>1</v>
      </c>
      <c r="J906" s="667"/>
      <c r="K906" s="3517">
        <f t="shared" si="145"/>
        <v>1</v>
      </c>
      <c r="L906" s="667"/>
      <c r="M906" s="3517">
        <f t="shared" si="146"/>
        <v>1</v>
      </c>
      <c r="N906" s="667"/>
      <c r="O906" s="3517">
        <f t="shared" si="147"/>
        <v>1</v>
      </c>
      <c r="P906" s="667"/>
      <c r="Q906" s="3517">
        <f t="shared" si="148"/>
        <v>1</v>
      </c>
      <c r="R906" s="3518">
        <f t="shared" si="149"/>
        <v>0</v>
      </c>
      <c r="S906" s="955">
        <f t="shared" si="140"/>
        <v>0</v>
      </c>
    </row>
    <row r="907" spans="1:19">
      <c r="A907" s="3520"/>
      <c r="B907" s="54"/>
      <c r="C907" s="3517">
        <f t="shared" si="141"/>
        <v>1</v>
      </c>
      <c r="D907" s="2806"/>
      <c r="E907" s="3517">
        <f t="shared" si="142"/>
        <v>1</v>
      </c>
      <c r="F907" s="667"/>
      <c r="G907" s="3517">
        <f t="shared" si="143"/>
        <v>1</v>
      </c>
      <c r="H907" s="667"/>
      <c r="I907" s="3517">
        <f t="shared" si="144"/>
        <v>1</v>
      </c>
      <c r="J907" s="667"/>
      <c r="K907" s="3517">
        <f t="shared" si="145"/>
        <v>1</v>
      </c>
      <c r="L907" s="667"/>
      <c r="M907" s="3517">
        <f t="shared" si="146"/>
        <v>1</v>
      </c>
      <c r="N907" s="667"/>
      <c r="O907" s="3517">
        <f t="shared" si="147"/>
        <v>1</v>
      </c>
      <c r="P907" s="667"/>
      <c r="Q907" s="3517">
        <f t="shared" si="148"/>
        <v>1</v>
      </c>
      <c r="R907" s="3518">
        <f t="shared" si="149"/>
        <v>0</v>
      </c>
      <c r="S907" s="955">
        <f t="shared" si="140"/>
        <v>0</v>
      </c>
    </row>
    <row r="908" spans="1:19">
      <c r="A908" s="3520"/>
      <c r="B908" s="54"/>
      <c r="C908" s="3517">
        <f t="shared" si="141"/>
        <v>1</v>
      </c>
      <c r="D908" s="2806"/>
      <c r="E908" s="3517">
        <f t="shared" si="142"/>
        <v>1</v>
      </c>
      <c r="F908" s="667"/>
      <c r="G908" s="3517">
        <f t="shared" si="143"/>
        <v>1</v>
      </c>
      <c r="H908" s="667"/>
      <c r="I908" s="3517">
        <f t="shared" si="144"/>
        <v>1</v>
      </c>
      <c r="J908" s="667"/>
      <c r="K908" s="3517">
        <f t="shared" si="145"/>
        <v>1</v>
      </c>
      <c r="L908" s="667"/>
      <c r="M908" s="3517">
        <f t="shared" si="146"/>
        <v>1</v>
      </c>
      <c r="N908" s="667"/>
      <c r="O908" s="3517">
        <f t="shared" si="147"/>
        <v>1</v>
      </c>
      <c r="P908" s="667"/>
      <c r="Q908" s="3517">
        <f t="shared" si="148"/>
        <v>1</v>
      </c>
      <c r="R908" s="3518">
        <f t="shared" si="149"/>
        <v>0</v>
      </c>
      <c r="S908" s="955">
        <f t="shared" si="140"/>
        <v>0</v>
      </c>
    </row>
    <row r="909" spans="1:19">
      <c r="A909" s="3520"/>
      <c r="B909" s="54"/>
      <c r="C909" s="3517">
        <f t="shared" si="141"/>
        <v>1</v>
      </c>
      <c r="D909" s="2806"/>
      <c r="E909" s="3517">
        <f t="shared" si="142"/>
        <v>1</v>
      </c>
      <c r="F909" s="667"/>
      <c r="G909" s="3517">
        <f t="shared" si="143"/>
        <v>1</v>
      </c>
      <c r="H909" s="667"/>
      <c r="I909" s="3517">
        <f t="shared" si="144"/>
        <v>1</v>
      </c>
      <c r="J909" s="667"/>
      <c r="K909" s="3517">
        <f t="shared" si="145"/>
        <v>1</v>
      </c>
      <c r="L909" s="667"/>
      <c r="M909" s="3517">
        <f t="shared" si="146"/>
        <v>1</v>
      </c>
      <c r="N909" s="667"/>
      <c r="O909" s="3517">
        <f t="shared" si="147"/>
        <v>1</v>
      </c>
      <c r="P909" s="667"/>
      <c r="Q909" s="3517">
        <f t="shared" si="148"/>
        <v>1</v>
      </c>
      <c r="R909" s="3518">
        <f t="shared" si="149"/>
        <v>0</v>
      </c>
      <c r="S909" s="955">
        <f t="shared" si="140"/>
        <v>0</v>
      </c>
    </row>
    <row r="910" spans="1:19">
      <c r="A910" s="3520"/>
      <c r="B910" s="54"/>
      <c r="C910" s="3517">
        <f t="shared" si="141"/>
        <v>1</v>
      </c>
      <c r="D910" s="2806"/>
      <c r="E910" s="3517">
        <f t="shared" si="142"/>
        <v>1</v>
      </c>
      <c r="F910" s="667"/>
      <c r="G910" s="3517">
        <f t="shared" si="143"/>
        <v>1</v>
      </c>
      <c r="H910" s="667"/>
      <c r="I910" s="3517">
        <f t="shared" si="144"/>
        <v>1</v>
      </c>
      <c r="J910" s="667"/>
      <c r="K910" s="3517">
        <f t="shared" si="145"/>
        <v>1</v>
      </c>
      <c r="L910" s="667"/>
      <c r="M910" s="3517">
        <f t="shared" si="146"/>
        <v>1</v>
      </c>
      <c r="N910" s="667"/>
      <c r="O910" s="3517">
        <f t="shared" si="147"/>
        <v>1</v>
      </c>
      <c r="P910" s="667"/>
      <c r="Q910" s="3517">
        <f t="shared" si="148"/>
        <v>1</v>
      </c>
      <c r="R910" s="3518">
        <f t="shared" si="149"/>
        <v>0</v>
      </c>
      <c r="S910" s="955">
        <f t="shared" si="140"/>
        <v>0</v>
      </c>
    </row>
    <row r="911" spans="1:19">
      <c r="A911" s="3520"/>
      <c r="B911" s="54"/>
      <c r="C911" s="3517">
        <f t="shared" si="141"/>
        <v>1</v>
      </c>
      <c r="D911" s="2806"/>
      <c r="E911" s="3517">
        <f t="shared" si="142"/>
        <v>1</v>
      </c>
      <c r="F911" s="667"/>
      <c r="G911" s="3517">
        <f t="shared" si="143"/>
        <v>1</v>
      </c>
      <c r="H911" s="667"/>
      <c r="I911" s="3517">
        <f t="shared" si="144"/>
        <v>1</v>
      </c>
      <c r="J911" s="667"/>
      <c r="K911" s="3517">
        <f t="shared" si="145"/>
        <v>1</v>
      </c>
      <c r="L911" s="667"/>
      <c r="M911" s="3517">
        <f t="shared" si="146"/>
        <v>1</v>
      </c>
      <c r="N911" s="667"/>
      <c r="O911" s="3517">
        <f t="shared" si="147"/>
        <v>1</v>
      </c>
      <c r="P911" s="667"/>
      <c r="Q911" s="3517">
        <f t="shared" si="148"/>
        <v>1</v>
      </c>
      <c r="R911" s="3518">
        <f t="shared" si="149"/>
        <v>0</v>
      </c>
      <c r="S911" s="955">
        <f t="shared" si="140"/>
        <v>0</v>
      </c>
    </row>
    <row r="912" spans="1:19">
      <c r="A912" s="3520"/>
      <c r="B912" s="54"/>
      <c r="C912" s="3517">
        <f t="shared" si="141"/>
        <v>1</v>
      </c>
      <c r="D912" s="2806"/>
      <c r="E912" s="3517">
        <f t="shared" si="142"/>
        <v>1</v>
      </c>
      <c r="F912" s="667"/>
      <c r="G912" s="3517">
        <f t="shared" si="143"/>
        <v>1</v>
      </c>
      <c r="H912" s="667"/>
      <c r="I912" s="3517">
        <f t="shared" si="144"/>
        <v>1</v>
      </c>
      <c r="J912" s="667"/>
      <c r="K912" s="3517">
        <f t="shared" si="145"/>
        <v>1</v>
      </c>
      <c r="L912" s="667"/>
      <c r="M912" s="3517">
        <f t="shared" si="146"/>
        <v>1</v>
      </c>
      <c r="N912" s="667"/>
      <c r="O912" s="3517">
        <f t="shared" si="147"/>
        <v>1</v>
      </c>
      <c r="P912" s="667"/>
      <c r="Q912" s="3517">
        <f t="shared" si="148"/>
        <v>1</v>
      </c>
      <c r="R912" s="3518">
        <f t="shared" si="149"/>
        <v>0</v>
      </c>
      <c r="S912" s="955">
        <f t="shared" si="140"/>
        <v>0</v>
      </c>
    </row>
    <row r="913" spans="1:19">
      <c r="A913" s="3520"/>
      <c r="B913" s="54"/>
      <c r="C913" s="3517">
        <f t="shared" si="141"/>
        <v>1</v>
      </c>
      <c r="D913" s="2806"/>
      <c r="E913" s="3517">
        <f t="shared" si="142"/>
        <v>1</v>
      </c>
      <c r="F913" s="667"/>
      <c r="G913" s="3517">
        <f t="shared" si="143"/>
        <v>1</v>
      </c>
      <c r="H913" s="667"/>
      <c r="I913" s="3517">
        <f t="shared" si="144"/>
        <v>1</v>
      </c>
      <c r="J913" s="667"/>
      <c r="K913" s="3517">
        <f t="shared" si="145"/>
        <v>1</v>
      </c>
      <c r="L913" s="667"/>
      <c r="M913" s="3517">
        <f t="shared" si="146"/>
        <v>1</v>
      </c>
      <c r="N913" s="667"/>
      <c r="O913" s="3517">
        <f t="shared" si="147"/>
        <v>1</v>
      </c>
      <c r="P913" s="667"/>
      <c r="Q913" s="3517">
        <f t="shared" si="148"/>
        <v>1</v>
      </c>
      <c r="R913" s="3518">
        <f t="shared" si="149"/>
        <v>0</v>
      </c>
      <c r="S913" s="955">
        <f t="shared" si="140"/>
        <v>0</v>
      </c>
    </row>
    <row r="914" spans="1:19">
      <c r="A914" s="3520"/>
      <c r="B914" s="54"/>
      <c r="C914" s="3517">
        <f t="shared" si="141"/>
        <v>1</v>
      </c>
      <c r="D914" s="2806"/>
      <c r="E914" s="3517">
        <f t="shared" si="142"/>
        <v>1</v>
      </c>
      <c r="F914" s="667"/>
      <c r="G914" s="3517">
        <f t="shared" si="143"/>
        <v>1</v>
      </c>
      <c r="H914" s="667"/>
      <c r="I914" s="3517">
        <f t="shared" si="144"/>
        <v>1</v>
      </c>
      <c r="J914" s="667"/>
      <c r="K914" s="3517">
        <f t="shared" si="145"/>
        <v>1</v>
      </c>
      <c r="L914" s="667"/>
      <c r="M914" s="3517">
        <f t="shared" si="146"/>
        <v>1</v>
      </c>
      <c r="N914" s="667"/>
      <c r="O914" s="3517">
        <f t="shared" si="147"/>
        <v>1</v>
      </c>
      <c r="P914" s="667"/>
      <c r="Q914" s="3517">
        <f t="shared" si="148"/>
        <v>1</v>
      </c>
      <c r="R914" s="3518">
        <f t="shared" si="149"/>
        <v>0</v>
      </c>
      <c r="S914" s="955">
        <f t="shared" si="140"/>
        <v>0</v>
      </c>
    </row>
    <row r="915" spans="1:19">
      <c r="A915" s="3520"/>
      <c r="B915" s="54"/>
      <c r="C915" s="3517">
        <f t="shared" si="141"/>
        <v>1</v>
      </c>
      <c r="D915" s="2806"/>
      <c r="E915" s="3517">
        <f t="shared" si="142"/>
        <v>1</v>
      </c>
      <c r="F915" s="667"/>
      <c r="G915" s="3517">
        <f t="shared" si="143"/>
        <v>1</v>
      </c>
      <c r="H915" s="667"/>
      <c r="I915" s="3517">
        <f t="shared" si="144"/>
        <v>1</v>
      </c>
      <c r="J915" s="667"/>
      <c r="K915" s="3517">
        <f t="shared" si="145"/>
        <v>1</v>
      </c>
      <c r="L915" s="667"/>
      <c r="M915" s="3517">
        <f t="shared" si="146"/>
        <v>1</v>
      </c>
      <c r="N915" s="667"/>
      <c r="O915" s="3517">
        <f t="shared" si="147"/>
        <v>1</v>
      </c>
      <c r="P915" s="667"/>
      <c r="Q915" s="3517">
        <f t="shared" si="148"/>
        <v>1</v>
      </c>
      <c r="R915" s="3518">
        <f t="shared" si="149"/>
        <v>0</v>
      </c>
      <c r="S915" s="955">
        <f t="shared" si="140"/>
        <v>0</v>
      </c>
    </row>
    <row r="916" spans="1:19">
      <c r="A916" s="3520"/>
      <c r="B916" s="54"/>
      <c r="C916" s="3517">
        <f t="shared" si="141"/>
        <v>1</v>
      </c>
      <c r="D916" s="2806"/>
      <c r="E916" s="3517">
        <f t="shared" si="142"/>
        <v>1</v>
      </c>
      <c r="F916" s="667"/>
      <c r="G916" s="3517">
        <f t="shared" si="143"/>
        <v>1</v>
      </c>
      <c r="H916" s="667"/>
      <c r="I916" s="3517">
        <f t="shared" si="144"/>
        <v>1</v>
      </c>
      <c r="J916" s="667"/>
      <c r="K916" s="3517">
        <f t="shared" si="145"/>
        <v>1</v>
      </c>
      <c r="L916" s="667"/>
      <c r="M916" s="3517">
        <f t="shared" si="146"/>
        <v>1</v>
      </c>
      <c r="N916" s="667"/>
      <c r="O916" s="3517">
        <f t="shared" si="147"/>
        <v>1</v>
      </c>
      <c r="P916" s="667"/>
      <c r="Q916" s="3517">
        <f t="shared" si="148"/>
        <v>1</v>
      </c>
      <c r="R916" s="3518">
        <f t="shared" si="149"/>
        <v>0</v>
      </c>
      <c r="S916" s="955">
        <f t="shared" si="140"/>
        <v>0</v>
      </c>
    </row>
    <row r="917" spans="1:19">
      <c r="A917" s="3520"/>
      <c r="B917" s="54"/>
      <c r="C917" s="3517">
        <f t="shared" si="141"/>
        <v>1</v>
      </c>
      <c r="D917" s="2806"/>
      <c r="E917" s="3517">
        <f t="shared" si="142"/>
        <v>1</v>
      </c>
      <c r="F917" s="667"/>
      <c r="G917" s="3517">
        <f t="shared" si="143"/>
        <v>1</v>
      </c>
      <c r="H917" s="667"/>
      <c r="I917" s="3517">
        <f t="shared" si="144"/>
        <v>1</v>
      </c>
      <c r="J917" s="667"/>
      <c r="K917" s="3517">
        <f t="shared" si="145"/>
        <v>1</v>
      </c>
      <c r="L917" s="667"/>
      <c r="M917" s="3517">
        <f t="shared" si="146"/>
        <v>1</v>
      </c>
      <c r="N917" s="667"/>
      <c r="O917" s="3517">
        <f t="shared" si="147"/>
        <v>1</v>
      </c>
      <c r="P917" s="667"/>
      <c r="Q917" s="3517">
        <f t="shared" si="148"/>
        <v>1</v>
      </c>
      <c r="R917" s="3518">
        <f t="shared" si="149"/>
        <v>0</v>
      </c>
      <c r="S917" s="955">
        <f t="shared" si="140"/>
        <v>0</v>
      </c>
    </row>
    <row r="918" spans="1:19">
      <c r="A918" s="3520"/>
      <c r="B918" s="54"/>
      <c r="C918" s="3517">
        <f t="shared" si="141"/>
        <v>1</v>
      </c>
      <c r="D918" s="2806"/>
      <c r="E918" s="3517">
        <f t="shared" si="142"/>
        <v>1</v>
      </c>
      <c r="F918" s="667"/>
      <c r="G918" s="3517">
        <f t="shared" si="143"/>
        <v>1</v>
      </c>
      <c r="H918" s="667"/>
      <c r="I918" s="3517">
        <f t="shared" si="144"/>
        <v>1</v>
      </c>
      <c r="J918" s="667"/>
      <c r="K918" s="3517">
        <f t="shared" si="145"/>
        <v>1</v>
      </c>
      <c r="L918" s="667"/>
      <c r="M918" s="3517">
        <f t="shared" si="146"/>
        <v>1</v>
      </c>
      <c r="N918" s="667"/>
      <c r="O918" s="3517">
        <f t="shared" si="147"/>
        <v>1</v>
      </c>
      <c r="P918" s="667"/>
      <c r="Q918" s="3517">
        <f t="shared" si="148"/>
        <v>1</v>
      </c>
      <c r="R918" s="3518">
        <f t="shared" si="149"/>
        <v>0</v>
      </c>
      <c r="S918" s="955">
        <f t="shared" si="140"/>
        <v>0</v>
      </c>
    </row>
    <row r="919" spans="1:19">
      <c r="A919" s="3520"/>
      <c r="B919" s="54"/>
      <c r="C919" s="3517">
        <f t="shared" si="141"/>
        <v>1</v>
      </c>
      <c r="D919" s="2806"/>
      <c r="E919" s="3517">
        <f t="shared" si="142"/>
        <v>1</v>
      </c>
      <c r="F919" s="667"/>
      <c r="G919" s="3517">
        <f t="shared" si="143"/>
        <v>1</v>
      </c>
      <c r="H919" s="667"/>
      <c r="I919" s="3517">
        <f t="shared" si="144"/>
        <v>1</v>
      </c>
      <c r="J919" s="667"/>
      <c r="K919" s="3517">
        <f t="shared" si="145"/>
        <v>1</v>
      </c>
      <c r="L919" s="667"/>
      <c r="M919" s="3517">
        <f t="shared" si="146"/>
        <v>1</v>
      </c>
      <c r="N919" s="667"/>
      <c r="O919" s="3517">
        <f t="shared" si="147"/>
        <v>1</v>
      </c>
      <c r="P919" s="667"/>
      <c r="Q919" s="3517">
        <f t="shared" si="148"/>
        <v>1</v>
      </c>
      <c r="R919" s="3518">
        <f t="shared" si="149"/>
        <v>0</v>
      </c>
      <c r="S919" s="955">
        <f t="shared" si="140"/>
        <v>0</v>
      </c>
    </row>
    <row r="920" spans="1:19">
      <c r="A920" s="3520"/>
      <c r="B920" s="54"/>
      <c r="C920" s="3517">
        <f t="shared" si="141"/>
        <v>1</v>
      </c>
      <c r="D920" s="2806"/>
      <c r="E920" s="3517">
        <f t="shared" si="142"/>
        <v>1</v>
      </c>
      <c r="F920" s="667"/>
      <c r="G920" s="3517">
        <f t="shared" si="143"/>
        <v>1</v>
      </c>
      <c r="H920" s="667"/>
      <c r="I920" s="3517">
        <f t="shared" si="144"/>
        <v>1</v>
      </c>
      <c r="J920" s="667"/>
      <c r="K920" s="3517">
        <f t="shared" si="145"/>
        <v>1</v>
      </c>
      <c r="L920" s="667"/>
      <c r="M920" s="3517">
        <f t="shared" si="146"/>
        <v>1</v>
      </c>
      <c r="N920" s="667"/>
      <c r="O920" s="3517">
        <f t="shared" si="147"/>
        <v>1</v>
      </c>
      <c r="P920" s="667"/>
      <c r="Q920" s="3517">
        <f t="shared" si="148"/>
        <v>1</v>
      </c>
      <c r="R920" s="3518">
        <f t="shared" si="149"/>
        <v>0</v>
      </c>
      <c r="S920" s="955">
        <f t="shared" ref="S920:S983" si="150">ROUND(R920*B920/10000,0)</f>
        <v>0</v>
      </c>
    </row>
    <row r="921" spans="1:19">
      <c r="A921" s="3520"/>
      <c r="B921" s="54"/>
      <c r="C921" s="3517">
        <f t="shared" si="141"/>
        <v>1</v>
      </c>
      <c r="D921" s="2806"/>
      <c r="E921" s="3517">
        <f t="shared" si="142"/>
        <v>1</v>
      </c>
      <c r="F921" s="667"/>
      <c r="G921" s="3517">
        <f t="shared" si="143"/>
        <v>1</v>
      </c>
      <c r="H921" s="667"/>
      <c r="I921" s="3517">
        <f t="shared" si="144"/>
        <v>1</v>
      </c>
      <c r="J921" s="667"/>
      <c r="K921" s="3517">
        <f t="shared" si="145"/>
        <v>1</v>
      </c>
      <c r="L921" s="667"/>
      <c r="M921" s="3517">
        <f t="shared" si="146"/>
        <v>1</v>
      </c>
      <c r="N921" s="667"/>
      <c r="O921" s="3517">
        <f t="shared" si="147"/>
        <v>1</v>
      </c>
      <c r="P921" s="667"/>
      <c r="Q921" s="3517">
        <f t="shared" si="148"/>
        <v>1</v>
      </c>
      <c r="R921" s="3518">
        <f t="shared" si="149"/>
        <v>0</v>
      </c>
      <c r="S921" s="955">
        <f t="shared" si="150"/>
        <v>0</v>
      </c>
    </row>
    <row r="922" spans="1:19">
      <c r="A922" s="3520"/>
      <c r="B922" s="54"/>
      <c r="C922" s="3517">
        <f t="shared" ref="C922:C985" si="151">IF(B922="",1,(LOOKUP(B922,$3:$3,$4:$4)-LOOKUP($B$24,$3:$3,$4:$4)+100)/100)</f>
        <v>1</v>
      </c>
      <c r="D922" s="2806"/>
      <c r="E922" s="3517">
        <f t="shared" ref="E922:E985" si="152">(SUMIF($5:$5,D922,$6:$6)-SUMIF($5:$5,$D$24,$6:$6)+100)/100</f>
        <v>1</v>
      </c>
      <c r="F922" s="667"/>
      <c r="G922" s="3517">
        <f t="shared" ref="G922:G985" si="153">(SUMIF($7:$7,F922,$8:$8)-SUMIF($7:$7,$F$24,$8:$8)+100)/100</f>
        <v>1</v>
      </c>
      <c r="H922" s="667"/>
      <c r="I922" s="3517">
        <f t="shared" ref="I922:I985" si="154">(SUMIF($9:$9,H922,$10:$10)-SUMIF($9:$9,$H$24,$10:$10)+100)/100</f>
        <v>1</v>
      </c>
      <c r="J922" s="667"/>
      <c r="K922" s="3517">
        <f t="shared" ref="K922:K985" si="155">(SUMIF($11:$11,J922,$12:$12)-SUMIF($11:$11,$J$24,$12:$12)+100)/100</f>
        <v>1</v>
      </c>
      <c r="L922" s="667"/>
      <c r="M922" s="3517">
        <f t="shared" ref="M922:M985" si="156">(SUMIF($13:$13,L922,$14:$14)-SUMIF($13:$13,$L$24,$14:$14)+100)/100</f>
        <v>1</v>
      </c>
      <c r="N922" s="667"/>
      <c r="O922" s="3517">
        <f t="shared" ref="O922:O985" si="157">(SUMIF($15:$15,N922,$16:$16)-SUMIF($15:$15,$N$24,$16:$16)+100)/100</f>
        <v>1</v>
      </c>
      <c r="P922" s="667"/>
      <c r="Q922" s="3517">
        <f t="shared" ref="Q922:Q985" si="158">(SUMIF($17:$17,P922,$18:$18)-SUMIF($17:$17,$P$24,$18:$18)+100)/100</f>
        <v>1</v>
      </c>
      <c r="R922" s="3518">
        <f t="shared" ref="R922:R985" si="159">IF(B922="",0,ROUND($R$24*C922*E922*G922*I922*K922*M922*O922*Q922,0))</f>
        <v>0</v>
      </c>
      <c r="S922" s="955">
        <f t="shared" si="150"/>
        <v>0</v>
      </c>
    </row>
    <row r="923" spans="1:19">
      <c r="A923" s="3520"/>
      <c r="B923" s="54"/>
      <c r="C923" s="3517">
        <f t="shared" si="151"/>
        <v>1</v>
      </c>
      <c r="D923" s="2806"/>
      <c r="E923" s="3517">
        <f t="shared" si="152"/>
        <v>1</v>
      </c>
      <c r="F923" s="667"/>
      <c r="G923" s="3517">
        <f t="shared" si="153"/>
        <v>1</v>
      </c>
      <c r="H923" s="667"/>
      <c r="I923" s="3517">
        <f t="shared" si="154"/>
        <v>1</v>
      </c>
      <c r="J923" s="667"/>
      <c r="K923" s="3517">
        <f t="shared" si="155"/>
        <v>1</v>
      </c>
      <c r="L923" s="667"/>
      <c r="M923" s="3517">
        <f t="shared" si="156"/>
        <v>1</v>
      </c>
      <c r="N923" s="667"/>
      <c r="O923" s="3517">
        <f t="shared" si="157"/>
        <v>1</v>
      </c>
      <c r="P923" s="667"/>
      <c r="Q923" s="3517">
        <f t="shared" si="158"/>
        <v>1</v>
      </c>
      <c r="R923" s="3518">
        <f t="shared" si="159"/>
        <v>0</v>
      </c>
      <c r="S923" s="955">
        <f t="shared" si="150"/>
        <v>0</v>
      </c>
    </row>
    <row r="924" spans="1:19">
      <c r="A924" s="3520"/>
      <c r="B924" s="54"/>
      <c r="C924" s="3517">
        <f t="shared" si="151"/>
        <v>1</v>
      </c>
      <c r="D924" s="2806"/>
      <c r="E924" s="3517">
        <f t="shared" si="152"/>
        <v>1</v>
      </c>
      <c r="F924" s="667"/>
      <c r="G924" s="3517">
        <f t="shared" si="153"/>
        <v>1</v>
      </c>
      <c r="H924" s="667"/>
      <c r="I924" s="3517">
        <f t="shared" si="154"/>
        <v>1</v>
      </c>
      <c r="J924" s="667"/>
      <c r="K924" s="3517">
        <f t="shared" si="155"/>
        <v>1</v>
      </c>
      <c r="L924" s="667"/>
      <c r="M924" s="3517">
        <f t="shared" si="156"/>
        <v>1</v>
      </c>
      <c r="N924" s="667"/>
      <c r="O924" s="3517">
        <f t="shared" si="157"/>
        <v>1</v>
      </c>
      <c r="P924" s="667"/>
      <c r="Q924" s="3517">
        <f t="shared" si="158"/>
        <v>1</v>
      </c>
      <c r="R924" s="3518">
        <f t="shared" si="159"/>
        <v>0</v>
      </c>
      <c r="S924" s="955">
        <f t="shared" si="150"/>
        <v>0</v>
      </c>
    </row>
    <row r="925" spans="1:19">
      <c r="A925" s="3520"/>
      <c r="B925" s="54"/>
      <c r="C925" s="3517">
        <f t="shared" si="151"/>
        <v>1</v>
      </c>
      <c r="D925" s="2806"/>
      <c r="E925" s="3517">
        <f t="shared" si="152"/>
        <v>1</v>
      </c>
      <c r="F925" s="667"/>
      <c r="G925" s="3517">
        <f t="shared" si="153"/>
        <v>1</v>
      </c>
      <c r="H925" s="667"/>
      <c r="I925" s="3517">
        <f t="shared" si="154"/>
        <v>1</v>
      </c>
      <c r="J925" s="667"/>
      <c r="K925" s="3517">
        <f t="shared" si="155"/>
        <v>1</v>
      </c>
      <c r="L925" s="667"/>
      <c r="M925" s="3517">
        <f t="shared" si="156"/>
        <v>1</v>
      </c>
      <c r="N925" s="667"/>
      <c r="O925" s="3517">
        <f t="shared" si="157"/>
        <v>1</v>
      </c>
      <c r="P925" s="667"/>
      <c r="Q925" s="3517">
        <f t="shared" si="158"/>
        <v>1</v>
      </c>
      <c r="R925" s="3518">
        <f t="shared" si="159"/>
        <v>0</v>
      </c>
      <c r="S925" s="955">
        <f t="shared" si="150"/>
        <v>0</v>
      </c>
    </row>
    <row r="926" spans="1:19">
      <c r="A926" s="3520"/>
      <c r="B926" s="54"/>
      <c r="C926" s="3517">
        <f t="shared" si="151"/>
        <v>1</v>
      </c>
      <c r="D926" s="2806"/>
      <c r="E926" s="3517">
        <f t="shared" si="152"/>
        <v>1</v>
      </c>
      <c r="F926" s="667"/>
      <c r="G926" s="3517">
        <f t="shared" si="153"/>
        <v>1</v>
      </c>
      <c r="H926" s="667"/>
      <c r="I926" s="3517">
        <f t="shared" si="154"/>
        <v>1</v>
      </c>
      <c r="J926" s="667"/>
      <c r="K926" s="3517">
        <f t="shared" si="155"/>
        <v>1</v>
      </c>
      <c r="L926" s="667"/>
      <c r="M926" s="3517">
        <f t="shared" si="156"/>
        <v>1</v>
      </c>
      <c r="N926" s="667"/>
      <c r="O926" s="3517">
        <f t="shared" si="157"/>
        <v>1</v>
      </c>
      <c r="P926" s="667"/>
      <c r="Q926" s="3517">
        <f t="shared" si="158"/>
        <v>1</v>
      </c>
      <c r="R926" s="3518">
        <f t="shared" si="159"/>
        <v>0</v>
      </c>
      <c r="S926" s="955">
        <f t="shared" si="150"/>
        <v>0</v>
      </c>
    </row>
    <row r="927" spans="1:19">
      <c r="A927" s="3520"/>
      <c r="B927" s="54"/>
      <c r="C927" s="3517">
        <f t="shared" si="151"/>
        <v>1</v>
      </c>
      <c r="D927" s="2806"/>
      <c r="E927" s="3517">
        <f t="shared" si="152"/>
        <v>1</v>
      </c>
      <c r="F927" s="667"/>
      <c r="G927" s="3517">
        <f t="shared" si="153"/>
        <v>1</v>
      </c>
      <c r="H927" s="667"/>
      <c r="I927" s="3517">
        <f t="shared" si="154"/>
        <v>1</v>
      </c>
      <c r="J927" s="667"/>
      <c r="K927" s="3517">
        <f t="shared" si="155"/>
        <v>1</v>
      </c>
      <c r="L927" s="667"/>
      <c r="M927" s="3517">
        <f t="shared" si="156"/>
        <v>1</v>
      </c>
      <c r="N927" s="667"/>
      <c r="O927" s="3517">
        <f t="shared" si="157"/>
        <v>1</v>
      </c>
      <c r="P927" s="667"/>
      <c r="Q927" s="3517">
        <f t="shared" si="158"/>
        <v>1</v>
      </c>
      <c r="R927" s="3518">
        <f t="shared" si="159"/>
        <v>0</v>
      </c>
      <c r="S927" s="955">
        <f t="shared" si="150"/>
        <v>0</v>
      </c>
    </row>
    <row r="928" spans="1:19">
      <c r="A928" s="3520"/>
      <c r="B928" s="54"/>
      <c r="C928" s="3517">
        <f t="shared" si="151"/>
        <v>1</v>
      </c>
      <c r="D928" s="2806"/>
      <c r="E928" s="3517">
        <f t="shared" si="152"/>
        <v>1</v>
      </c>
      <c r="F928" s="667"/>
      <c r="G928" s="3517">
        <f t="shared" si="153"/>
        <v>1</v>
      </c>
      <c r="H928" s="667"/>
      <c r="I928" s="3517">
        <f t="shared" si="154"/>
        <v>1</v>
      </c>
      <c r="J928" s="667"/>
      <c r="K928" s="3517">
        <f t="shared" si="155"/>
        <v>1</v>
      </c>
      <c r="L928" s="667"/>
      <c r="M928" s="3517">
        <f t="shared" si="156"/>
        <v>1</v>
      </c>
      <c r="N928" s="667"/>
      <c r="O928" s="3517">
        <f t="shared" si="157"/>
        <v>1</v>
      </c>
      <c r="P928" s="667"/>
      <c r="Q928" s="3517">
        <f t="shared" si="158"/>
        <v>1</v>
      </c>
      <c r="R928" s="3518">
        <f t="shared" si="159"/>
        <v>0</v>
      </c>
      <c r="S928" s="955">
        <f t="shared" si="150"/>
        <v>0</v>
      </c>
    </row>
    <row r="929" spans="1:19">
      <c r="A929" s="3520"/>
      <c r="B929" s="54"/>
      <c r="C929" s="3517">
        <f t="shared" si="151"/>
        <v>1</v>
      </c>
      <c r="D929" s="2806"/>
      <c r="E929" s="3517">
        <f t="shared" si="152"/>
        <v>1</v>
      </c>
      <c r="F929" s="667"/>
      <c r="G929" s="3517">
        <f t="shared" si="153"/>
        <v>1</v>
      </c>
      <c r="H929" s="667"/>
      <c r="I929" s="3517">
        <f t="shared" si="154"/>
        <v>1</v>
      </c>
      <c r="J929" s="667"/>
      <c r="K929" s="3517">
        <f t="shared" si="155"/>
        <v>1</v>
      </c>
      <c r="L929" s="667"/>
      <c r="M929" s="3517">
        <f t="shared" si="156"/>
        <v>1</v>
      </c>
      <c r="N929" s="667"/>
      <c r="O929" s="3517">
        <f t="shared" si="157"/>
        <v>1</v>
      </c>
      <c r="P929" s="667"/>
      <c r="Q929" s="3517">
        <f t="shared" si="158"/>
        <v>1</v>
      </c>
      <c r="R929" s="3518">
        <f t="shared" si="159"/>
        <v>0</v>
      </c>
      <c r="S929" s="955">
        <f t="shared" si="150"/>
        <v>0</v>
      </c>
    </row>
    <row r="930" spans="1:19">
      <c r="A930" s="3520"/>
      <c r="B930" s="54"/>
      <c r="C930" s="3517">
        <f t="shared" si="151"/>
        <v>1</v>
      </c>
      <c r="D930" s="2806"/>
      <c r="E930" s="3517">
        <f t="shared" si="152"/>
        <v>1</v>
      </c>
      <c r="F930" s="667"/>
      <c r="G930" s="3517">
        <f t="shared" si="153"/>
        <v>1</v>
      </c>
      <c r="H930" s="667"/>
      <c r="I930" s="3517">
        <f t="shared" si="154"/>
        <v>1</v>
      </c>
      <c r="J930" s="667"/>
      <c r="K930" s="3517">
        <f t="shared" si="155"/>
        <v>1</v>
      </c>
      <c r="L930" s="667"/>
      <c r="M930" s="3517">
        <f t="shared" si="156"/>
        <v>1</v>
      </c>
      <c r="N930" s="667"/>
      <c r="O930" s="3517">
        <f t="shared" si="157"/>
        <v>1</v>
      </c>
      <c r="P930" s="667"/>
      <c r="Q930" s="3517">
        <f t="shared" si="158"/>
        <v>1</v>
      </c>
      <c r="R930" s="3518">
        <f t="shared" si="159"/>
        <v>0</v>
      </c>
      <c r="S930" s="955">
        <f t="shared" si="150"/>
        <v>0</v>
      </c>
    </row>
    <row r="931" spans="1:19">
      <c r="A931" s="3520"/>
      <c r="B931" s="54"/>
      <c r="C931" s="3517">
        <f t="shared" si="151"/>
        <v>1</v>
      </c>
      <c r="D931" s="2806"/>
      <c r="E931" s="3517">
        <f t="shared" si="152"/>
        <v>1</v>
      </c>
      <c r="F931" s="667"/>
      <c r="G931" s="3517">
        <f t="shared" si="153"/>
        <v>1</v>
      </c>
      <c r="H931" s="667"/>
      <c r="I931" s="3517">
        <f t="shared" si="154"/>
        <v>1</v>
      </c>
      <c r="J931" s="667"/>
      <c r="K931" s="3517">
        <f t="shared" si="155"/>
        <v>1</v>
      </c>
      <c r="L931" s="667"/>
      <c r="M931" s="3517">
        <f t="shared" si="156"/>
        <v>1</v>
      </c>
      <c r="N931" s="667"/>
      <c r="O931" s="3517">
        <f t="shared" si="157"/>
        <v>1</v>
      </c>
      <c r="P931" s="667"/>
      <c r="Q931" s="3517">
        <f t="shared" si="158"/>
        <v>1</v>
      </c>
      <c r="R931" s="3518">
        <f t="shared" si="159"/>
        <v>0</v>
      </c>
      <c r="S931" s="955">
        <f t="shared" si="150"/>
        <v>0</v>
      </c>
    </row>
    <row r="932" spans="1:19">
      <c r="A932" s="3520"/>
      <c r="B932" s="54"/>
      <c r="C932" s="3517">
        <f t="shared" si="151"/>
        <v>1</v>
      </c>
      <c r="D932" s="2806"/>
      <c r="E932" s="3517">
        <f t="shared" si="152"/>
        <v>1</v>
      </c>
      <c r="F932" s="667"/>
      <c r="G932" s="3517">
        <f t="shared" si="153"/>
        <v>1</v>
      </c>
      <c r="H932" s="667"/>
      <c r="I932" s="3517">
        <f t="shared" si="154"/>
        <v>1</v>
      </c>
      <c r="J932" s="667"/>
      <c r="K932" s="3517">
        <f t="shared" si="155"/>
        <v>1</v>
      </c>
      <c r="L932" s="667"/>
      <c r="M932" s="3517">
        <f t="shared" si="156"/>
        <v>1</v>
      </c>
      <c r="N932" s="667"/>
      <c r="O932" s="3517">
        <f t="shared" si="157"/>
        <v>1</v>
      </c>
      <c r="P932" s="667"/>
      <c r="Q932" s="3517">
        <f t="shared" si="158"/>
        <v>1</v>
      </c>
      <c r="R932" s="3518">
        <f t="shared" si="159"/>
        <v>0</v>
      </c>
      <c r="S932" s="955">
        <f t="shared" si="150"/>
        <v>0</v>
      </c>
    </row>
    <row r="933" spans="1:19">
      <c r="A933" s="3520"/>
      <c r="B933" s="54"/>
      <c r="C933" s="3517">
        <f t="shared" si="151"/>
        <v>1</v>
      </c>
      <c r="D933" s="2806"/>
      <c r="E933" s="3517">
        <f t="shared" si="152"/>
        <v>1</v>
      </c>
      <c r="F933" s="667"/>
      <c r="G933" s="3517">
        <f t="shared" si="153"/>
        <v>1</v>
      </c>
      <c r="H933" s="667"/>
      <c r="I933" s="3517">
        <f t="shared" si="154"/>
        <v>1</v>
      </c>
      <c r="J933" s="667"/>
      <c r="K933" s="3517">
        <f t="shared" si="155"/>
        <v>1</v>
      </c>
      <c r="L933" s="667"/>
      <c r="M933" s="3517">
        <f t="shared" si="156"/>
        <v>1</v>
      </c>
      <c r="N933" s="667"/>
      <c r="O933" s="3517">
        <f t="shared" si="157"/>
        <v>1</v>
      </c>
      <c r="P933" s="667"/>
      <c r="Q933" s="3517">
        <f t="shared" si="158"/>
        <v>1</v>
      </c>
      <c r="R933" s="3518">
        <f t="shared" si="159"/>
        <v>0</v>
      </c>
      <c r="S933" s="955">
        <f t="shared" si="150"/>
        <v>0</v>
      </c>
    </row>
    <row r="934" spans="1:19">
      <c r="A934" s="3520"/>
      <c r="B934" s="54"/>
      <c r="C934" s="3517">
        <f t="shared" si="151"/>
        <v>1</v>
      </c>
      <c r="D934" s="2806"/>
      <c r="E934" s="3517">
        <f t="shared" si="152"/>
        <v>1</v>
      </c>
      <c r="F934" s="667"/>
      <c r="G934" s="3517">
        <f t="shared" si="153"/>
        <v>1</v>
      </c>
      <c r="H934" s="667"/>
      <c r="I934" s="3517">
        <f t="shared" si="154"/>
        <v>1</v>
      </c>
      <c r="J934" s="667"/>
      <c r="K934" s="3517">
        <f t="shared" si="155"/>
        <v>1</v>
      </c>
      <c r="L934" s="667"/>
      <c r="M934" s="3517">
        <f t="shared" si="156"/>
        <v>1</v>
      </c>
      <c r="N934" s="667"/>
      <c r="O934" s="3517">
        <f t="shared" si="157"/>
        <v>1</v>
      </c>
      <c r="P934" s="667"/>
      <c r="Q934" s="3517">
        <f t="shared" si="158"/>
        <v>1</v>
      </c>
      <c r="R934" s="3518">
        <f t="shared" si="159"/>
        <v>0</v>
      </c>
      <c r="S934" s="955">
        <f t="shared" si="150"/>
        <v>0</v>
      </c>
    </row>
    <row r="935" spans="1:19">
      <c r="A935" s="3520"/>
      <c r="B935" s="54"/>
      <c r="C935" s="3517">
        <f t="shared" si="151"/>
        <v>1</v>
      </c>
      <c r="D935" s="2806"/>
      <c r="E935" s="3517">
        <f t="shared" si="152"/>
        <v>1</v>
      </c>
      <c r="F935" s="667"/>
      <c r="G935" s="3517">
        <f t="shared" si="153"/>
        <v>1</v>
      </c>
      <c r="H935" s="667"/>
      <c r="I935" s="3517">
        <f t="shared" si="154"/>
        <v>1</v>
      </c>
      <c r="J935" s="667"/>
      <c r="K935" s="3517">
        <f t="shared" si="155"/>
        <v>1</v>
      </c>
      <c r="L935" s="667"/>
      <c r="M935" s="3517">
        <f t="shared" si="156"/>
        <v>1</v>
      </c>
      <c r="N935" s="667"/>
      <c r="O935" s="3517">
        <f t="shared" si="157"/>
        <v>1</v>
      </c>
      <c r="P935" s="667"/>
      <c r="Q935" s="3517">
        <f t="shared" si="158"/>
        <v>1</v>
      </c>
      <c r="R935" s="3518">
        <f t="shared" si="159"/>
        <v>0</v>
      </c>
      <c r="S935" s="955">
        <f t="shared" si="150"/>
        <v>0</v>
      </c>
    </row>
    <row r="936" spans="1:19">
      <c r="A936" s="3520"/>
      <c r="B936" s="54"/>
      <c r="C936" s="3517">
        <f t="shared" si="151"/>
        <v>1</v>
      </c>
      <c r="D936" s="2806"/>
      <c r="E936" s="3517">
        <f t="shared" si="152"/>
        <v>1</v>
      </c>
      <c r="F936" s="667"/>
      <c r="G936" s="3517">
        <f t="shared" si="153"/>
        <v>1</v>
      </c>
      <c r="H936" s="667"/>
      <c r="I936" s="3517">
        <f t="shared" si="154"/>
        <v>1</v>
      </c>
      <c r="J936" s="667"/>
      <c r="K936" s="3517">
        <f t="shared" si="155"/>
        <v>1</v>
      </c>
      <c r="L936" s="667"/>
      <c r="M936" s="3517">
        <f t="shared" si="156"/>
        <v>1</v>
      </c>
      <c r="N936" s="667"/>
      <c r="O936" s="3517">
        <f t="shared" si="157"/>
        <v>1</v>
      </c>
      <c r="P936" s="667"/>
      <c r="Q936" s="3517">
        <f t="shared" si="158"/>
        <v>1</v>
      </c>
      <c r="R936" s="3518">
        <f t="shared" si="159"/>
        <v>0</v>
      </c>
      <c r="S936" s="955">
        <f t="shared" si="150"/>
        <v>0</v>
      </c>
    </row>
    <row r="937" spans="1:19">
      <c r="A937" s="3520"/>
      <c r="B937" s="54"/>
      <c r="C937" s="3517">
        <f t="shared" si="151"/>
        <v>1</v>
      </c>
      <c r="D937" s="2806"/>
      <c r="E937" s="3517">
        <f t="shared" si="152"/>
        <v>1</v>
      </c>
      <c r="F937" s="667"/>
      <c r="G937" s="3517">
        <f t="shared" si="153"/>
        <v>1</v>
      </c>
      <c r="H937" s="667"/>
      <c r="I937" s="3517">
        <f t="shared" si="154"/>
        <v>1</v>
      </c>
      <c r="J937" s="667"/>
      <c r="K937" s="3517">
        <f t="shared" si="155"/>
        <v>1</v>
      </c>
      <c r="L937" s="667"/>
      <c r="M937" s="3517">
        <f t="shared" si="156"/>
        <v>1</v>
      </c>
      <c r="N937" s="667"/>
      <c r="O937" s="3517">
        <f t="shared" si="157"/>
        <v>1</v>
      </c>
      <c r="P937" s="667"/>
      <c r="Q937" s="3517">
        <f t="shared" si="158"/>
        <v>1</v>
      </c>
      <c r="R937" s="3518">
        <f t="shared" si="159"/>
        <v>0</v>
      </c>
      <c r="S937" s="955">
        <f t="shared" si="150"/>
        <v>0</v>
      </c>
    </row>
    <row r="938" spans="1:19">
      <c r="A938" s="3520"/>
      <c r="B938" s="54"/>
      <c r="C938" s="3517">
        <f t="shared" si="151"/>
        <v>1</v>
      </c>
      <c r="D938" s="2806"/>
      <c r="E938" s="3517">
        <f t="shared" si="152"/>
        <v>1</v>
      </c>
      <c r="F938" s="667"/>
      <c r="G938" s="3517">
        <f t="shared" si="153"/>
        <v>1</v>
      </c>
      <c r="H938" s="667"/>
      <c r="I938" s="3517">
        <f t="shared" si="154"/>
        <v>1</v>
      </c>
      <c r="J938" s="667"/>
      <c r="K938" s="3517">
        <f t="shared" si="155"/>
        <v>1</v>
      </c>
      <c r="L938" s="667"/>
      <c r="M938" s="3517">
        <f t="shared" si="156"/>
        <v>1</v>
      </c>
      <c r="N938" s="667"/>
      <c r="O938" s="3517">
        <f t="shared" si="157"/>
        <v>1</v>
      </c>
      <c r="P938" s="667"/>
      <c r="Q938" s="3517">
        <f t="shared" si="158"/>
        <v>1</v>
      </c>
      <c r="R938" s="3518">
        <f t="shared" si="159"/>
        <v>0</v>
      </c>
      <c r="S938" s="955">
        <f t="shared" si="150"/>
        <v>0</v>
      </c>
    </row>
    <row r="939" spans="1:19">
      <c r="A939" s="3520"/>
      <c r="B939" s="54"/>
      <c r="C939" s="3517">
        <f t="shared" si="151"/>
        <v>1</v>
      </c>
      <c r="D939" s="2806"/>
      <c r="E939" s="3517">
        <f t="shared" si="152"/>
        <v>1</v>
      </c>
      <c r="F939" s="667"/>
      <c r="G939" s="3517">
        <f t="shared" si="153"/>
        <v>1</v>
      </c>
      <c r="H939" s="667"/>
      <c r="I939" s="3517">
        <f t="shared" si="154"/>
        <v>1</v>
      </c>
      <c r="J939" s="667"/>
      <c r="K939" s="3517">
        <f t="shared" si="155"/>
        <v>1</v>
      </c>
      <c r="L939" s="667"/>
      <c r="M939" s="3517">
        <f t="shared" si="156"/>
        <v>1</v>
      </c>
      <c r="N939" s="667"/>
      <c r="O939" s="3517">
        <f t="shared" si="157"/>
        <v>1</v>
      </c>
      <c r="P939" s="667"/>
      <c r="Q939" s="3517">
        <f t="shared" si="158"/>
        <v>1</v>
      </c>
      <c r="R939" s="3518">
        <f t="shared" si="159"/>
        <v>0</v>
      </c>
      <c r="S939" s="955">
        <f t="shared" si="150"/>
        <v>0</v>
      </c>
    </row>
    <row r="940" spans="1:19">
      <c r="A940" s="3520"/>
      <c r="B940" s="54"/>
      <c r="C940" s="3517">
        <f t="shared" si="151"/>
        <v>1</v>
      </c>
      <c r="D940" s="2806"/>
      <c r="E940" s="3517">
        <f t="shared" si="152"/>
        <v>1</v>
      </c>
      <c r="F940" s="667"/>
      <c r="G940" s="3517">
        <f t="shared" si="153"/>
        <v>1</v>
      </c>
      <c r="H940" s="667"/>
      <c r="I940" s="3517">
        <f t="shared" si="154"/>
        <v>1</v>
      </c>
      <c r="J940" s="667"/>
      <c r="K940" s="3517">
        <f t="shared" si="155"/>
        <v>1</v>
      </c>
      <c r="L940" s="667"/>
      <c r="M940" s="3517">
        <f t="shared" si="156"/>
        <v>1</v>
      </c>
      <c r="N940" s="667"/>
      <c r="O940" s="3517">
        <f t="shared" si="157"/>
        <v>1</v>
      </c>
      <c r="P940" s="667"/>
      <c r="Q940" s="3517">
        <f t="shared" si="158"/>
        <v>1</v>
      </c>
      <c r="R940" s="3518">
        <f t="shared" si="159"/>
        <v>0</v>
      </c>
      <c r="S940" s="955">
        <f t="shared" si="150"/>
        <v>0</v>
      </c>
    </row>
    <row r="941" spans="1:19">
      <c r="A941" s="3520"/>
      <c r="B941" s="54"/>
      <c r="C941" s="3517">
        <f t="shared" si="151"/>
        <v>1</v>
      </c>
      <c r="D941" s="2806"/>
      <c r="E941" s="3517">
        <f t="shared" si="152"/>
        <v>1</v>
      </c>
      <c r="F941" s="667"/>
      <c r="G941" s="3517">
        <f t="shared" si="153"/>
        <v>1</v>
      </c>
      <c r="H941" s="667"/>
      <c r="I941" s="3517">
        <f t="shared" si="154"/>
        <v>1</v>
      </c>
      <c r="J941" s="667"/>
      <c r="K941" s="3517">
        <f t="shared" si="155"/>
        <v>1</v>
      </c>
      <c r="L941" s="667"/>
      <c r="M941" s="3517">
        <f t="shared" si="156"/>
        <v>1</v>
      </c>
      <c r="N941" s="667"/>
      <c r="O941" s="3517">
        <f t="shared" si="157"/>
        <v>1</v>
      </c>
      <c r="P941" s="667"/>
      <c r="Q941" s="3517">
        <f t="shared" si="158"/>
        <v>1</v>
      </c>
      <c r="R941" s="3518">
        <f t="shared" si="159"/>
        <v>0</v>
      </c>
      <c r="S941" s="955">
        <f t="shared" si="150"/>
        <v>0</v>
      </c>
    </row>
    <row r="942" spans="1:19">
      <c r="A942" s="3520"/>
      <c r="B942" s="54"/>
      <c r="C942" s="3517">
        <f t="shared" si="151"/>
        <v>1</v>
      </c>
      <c r="D942" s="2806"/>
      <c r="E942" s="3517">
        <f t="shared" si="152"/>
        <v>1</v>
      </c>
      <c r="F942" s="667"/>
      <c r="G942" s="3517">
        <f t="shared" si="153"/>
        <v>1</v>
      </c>
      <c r="H942" s="667"/>
      <c r="I942" s="3517">
        <f t="shared" si="154"/>
        <v>1</v>
      </c>
      <c r="J942" s="667"/>
      <c r="K942" s="3517">
        <f t="shared" si="155"/>
        <v>1</v>
      </c>
      <c r="L942" s="667"/>
      <c r="M942" s="3517">
        <f t="shared" si="156"/>
        <v>1</v>
      </c>
      <c r="N942" s="667"/>
      <c r="O942" s="3517">
        <f t="shared" si="157"/>
        <v>1</v>
      </c>
      <c r="P942" s="667"/>
      <c r="Q942" s="3517">
        <f t="shared" si="158"/>
        <v>1</v>
      </c>
      <c r="R942" s="3518">
        <f t="shared" si="159"/>
        <v>0</v>
      </c>
      <c r="S942" s="955">
        <f t="shared" si="150"/>
        <v>0</v>
      </c>
    </row>
    <row r="943" spans="1:19">
      <c r="A943" s="3520"/>
      <c r="B943" s="54"/>
      <c r="C943" s="3517">
        <f t="shared" si="151"/>
        <v>1</v>
      </c>
      <c r="D943" s="2806"/>
      <c r="E943" s="3517">
        <f t="shared" si="152"/>
        <v>1</v>
      </c>
      <c r="F943" s="667"/>
      <c r="G943" s="3517">
        <f t="shared" si="153"/>
        <v>1</v>
      </c>
      <c r="H943" s="667"/>
      <c r="I943" s="3517">
        <f t="shared" si="154"/>
        <v>1</v>
      </c>
      <c r="J943" s="667"/>
      <c r="K943" s="3517">
        <f t="shared" si="155"/>
        <v>1</v>
      </c>
      <c r="L943" s="667"/>
      <c r="M943" s="3517">
        <f t="shared" si="156"/>
        <v>1</v>
      </c>
      <c r="N943" s="667"/>
      <c r="O943" s="3517">
        <f t="shared" si="157"/>
        <v>1</v>
      </c>
      <c r="P943" s="667"/>
      <c r="Q943" s="3517">
        <f t="shared" si="158"/>
        <v>1</v>
      </c>
      <c r="R943" s="3518">
        <f t="shared" si="159"/>
        <v>0</v>
      </c>
      <c r="S943" s="955">
        <f t="shared" si="150"/>
        <v>0</v>
      </c>
    </row>
    <row r="944" spans="1:19">
      <c r="A944" s="3520"/>
      <c r="B944" s="54"/>
      <c r="C944" s="3517">
        <f t="shared" si="151"/>
        <v>1</v>
      </c>
      <c r="D944" s="2806"/>
      <c r="E944" s="3517">
        <f t="shared" si="152"/>
        <v>1</v>
      </c>
      <c r="F944" s="667"/>
      <c r="G944" s="3517">
        <f t="shared" si="153"/>
        <v>1</v>
      </c>
      <c r="H944" s="667"/>
      <c r="I944" s="3517">
        <f t="shared" si="154"/>
        <v>1</v>
      </c>
      <c r="J944" s="667"/>
      <c r="K944" s="3517">
        <f t="shared" si="155"/>
        <v>1</v>
      </c>
      <c r="L944" s="667"/>
      <c r="M944" s="3517">
        <f t="shared" si="156"/>
        <v>1</v>
      </c>
      <c r="N944" s="667"/>
      <c r="O944" s="3517">
        <f t="shared" si="157"/>
        <v>1</v>
      </c>
      <c r="P944" s="667"/>
      <c r="Q944" s="3517">
        <f t="shared" si="158"/>
        <v>1</v>
      </c>
      <c r="R944" s="3518">
        <f t="shared" si="159"/>
        <v>0</v>
      </c>
      <c r="S944" s="955">
        <f t="shared" si="150"/>
        <v>0</v>
      </c>
    </row>
    <row r="945" spans="1:19">
      <c r="A945" s="3520"/>
      <c r="B945" s="54"/>
      <c r="C945" s="3517">
        <f t="shared" si="151"/>
        <v>1</v>
      </c>
      <c r="D945" s="2806"/>
      <c r="E945" s="3517">
        <f t="shared" si="152"/>
        <v>1</v>
      </c>
      <c r="F945" s="667"/>
      <c r="G945" s="3517">
        <f t="shared" si="153"/>
        <v>1</v>
      </c>
      <c r="H945" s="667"/>
      <c r="I945" s="3517">
        <f t="shared" si="154"/>
        <v>1</v>
      </c>
      <c r="J945" s="667"/>
      <c r="K945" s="3517">
        <f t="shared" si="155"/>
        <v>1</v>
      </c>
      <c r="L945" s="667"/>
      <c r="M945" s="3517">
        <f t="shared" si="156"/>
        <v>1</v>
      </c>
      <c r="N945" s="667"/>
      <c r="O945" s="3517">
        <f t="shared" si="157"/>
        <v>1</v>
      </c>
      <c r="P945" s="667"/>
      <c r="Q945" s="3517">
        <f t="shared" si="158"/>
        <v>1</v>
      </c>
      <c r="R945" s="3518">
        <f t="shared" si="159"/>
        <v>0</v>
      </c>
      <c r="S945" s="955">
        <f t="shared" si="150"/>
        <v>0</v>
      </c>
    </row>
    <row r="946" spans="1:19">
      <c r="A946" s="3520"/>
      <c r="B946" s="54"/>
      <c r="C946" s="3517">
        <f t="shared" si="151"/>
        <v>1</v>
      </c>
      <c r="D946" s="2806"/>
      <c r="E946" s="3517">
        <f t="shared" si="152"/>
        <v>1</v>
      </c>
      <c r="F946" s="667"/>
      <c r="G946" s="3517">
        <f t="shared" si="153"/>
        <v>1</v>
      </c>
      <c r="H946" s="667"/>
      <c r="I946" s="3517">
        <f t="shared" si="154"/>
        <v>1</v>
      </c>
      <c r="J946" s="667"/>
      <c r="K946" s="3517">
        <f t="shared" si="155"/>
        <v>1</v>
      </c>
      <c r="L946" s="667"/>
      <c r="M946" s="3517">
        <f t="shared" si="156"/>
        <v>1</v>
      </c>
      <c r="N946" s="667"/>
      <c r="O946" s="3517">
        <f t="shared" si="157"/>
        <v>1</v>
      </c>
      <c r="P946" s="667"/>
      <c r="Q946" s="3517">
        <f t="shared" si="158"/>
        <v>1</v>
      </c>
      <c r="R946" s="3518">
        <f t="shared" si="159"/>
        <v>0</v>
      </c>
      <c r="S946" s="955">
        <f t="shared" si="150"/>
        <v>0</v>
      </c>
    </row>
    <row r="947" spans="1:19">
      <c r="A947" s="3520"/>
      <c r="B947" s="54"/>
      <c r="C947" s="3517">
        <f t="shared" si="151"/>
        <v>1</v>
      </c>
      <c r="D947" s="2806"/>
      <c r="E947" s="3517">
        <f t="shared" si="152"/>
        <v>1</v>
      </c>
      <c r="F947" s="667"/>
      <c r="G947" s="3517">
        <f t="shared" si="153"/>
        <v>1</v>
      </c>
      <c r="H947" s="667"/>
      <c r="I947" s="3517">
        <f t="shared" si="154"/>
        <v>1</v>
      </c>
      <c r="J947" s="667"/>
      <c r="K947" s="3517">
        <f t="shared" si="155"/>
        <v>1</v>
      </c>
      <c r="L947" s="667"/>
      <c r="M947" s="3517">
        <f t="shared" si="156"/>
        <v>1</v>
      </c>
      <c r="N947" s="667"/>
      <c r="O947" s="3517">
        <f t="shared" si="157"/>
        <v>1</v>
      </c>
      <c r="P947" s="667"/>
      <c r="Q947" s="3517">
        <f t="shared" si="158"/>
        <v>1</v>
      </c>
      <c r="R947" s="3518">
        <f t="shared" si="159"/>
        <v>0</v>
      </c>
      <c r="S947" s="955">
        <f t="shared" si="150"/>
        <v>0</v>
      </c>
    </row>
    <row r="948" spans="1:19">
      <c r="A948" s="3520"/>
      <c r="B948" s="54"/>
      <c r="C948" s="3517">
        <f t="shared" si="151"/>
        <v>1</v>
      </c>
      <c r="D948" s="2806"/>
      <c r="E948" s="3517">
        <f t="shared" si="152"/>
        <v>1</v>
      </c>
      <c r="F948" s="667"/>
      <c r="G948" s="3517">
        <f t="shared" si="153"/>
        <v>1</v>
      </c>
      <c r="H948" s="667"/>
      <c r="I948" s="3517">
        <f t="shared" si="154"/>
        <v>1</v>
      </c>
      <c r="J948" s="667"/>
      <c r="K948" s="3517">
        <f t="shared" si="155"/>
        <v>1</v>
      </c>
      <c r="L948" s="667"/>
      <c r="M948" s="3517">
        <f t="shared" si="156"/>
        <v>1</v>
      </c>
      <c r="N948" s="667"/>
      <c r="O948" s="3517">
        <f t="shared" si="157"/>
        <v>1</v>
      </c>
      <c r="P948" s="667"/>
      <c r="Q948" s="3517">
        <f t="shared" si="158"/>
        <v>1</v>
      </c>
      <c r="R948" s="3518">
        <f t="shared" si="159"/>
        <v>0</v>
      </c>
      <c r="S948" s="955">
        <f t="shared" si="150"/>
        <v>0</v>
      </c>
    </row>
    <row r="949" spans="1:19">
      <c r="A949" s="3520"/>
      <c r="B949" s="54"/>
      <c r="C949" s="3517">
        <f t="shared" si="151"/>
        <v>1</v>
      </c>
      <c r="D949" s="2806"/>
      <c r="E949" s="3517">
        <f t="shared" si="152"/>
        <v>1</v>
      </c>
      <c r="F949" s="667"/>
      <c r="G949" s="3517">
        <f t="shared" si="153"/>
        <v>1</v>
      </c>
      <c r="H949" s="667"/>
      <c r="I949" s="3517">
        <f t="shared" si="154"/>
        <v>1</v>
      </c>
      <c r="J949" s="667"/>
      <c r="K949" s="3517">
        <f t="shared" si="155"/>
        <v>1</v>
      </c>
      <c r="L949" s="667"/>
      <c r="M949" s="3517">
        <f t="shared" si="156"/>
        <v>1</v>
      </c>
      <c r="N949" s="667"/>
      <c r="O949" s="3517">
        <f t="shared" si="157"/>
        <v>1</v>
      </c>
      <c r="P949" s="667"/>
      <c r="Q949" s="3517">
        <f t="shared" si="158"/>
        <v>1</v>
      </c>
      <c r="R949" s="3518">
        <f t="shared" si="159"/>
        <v>0</v>
      </c>
      <c r="S949" s="955">
        <f t="shared" si="150"/>
        <v>0</v>
      </c>
    </row>
    <row r="950" spans="1:19">
      <c r="A950" s="3520"/>
      <c r="B950" s="54"/>
      <c r="C950" s="3517">
        <f t="shared" si="151"/>
        <v>1</v>
      </c>
      <c r="D950" s="2806"/>
      <c r="E950" s="3517">
        <f t="shared" si="152"/>
        <v>1</v>
      </c>
      <c r="F950" s="667"/>
      <c r="G950" s="3517">
        <f t="shared" si="153"/>
        <v>1</v>
      </c>
      <c r="H950" s="667"/>
      <c r="I950" s="3517">
        <f t="shared" si="154"/>
        <v>1</v>
      </c>
      <c r="J950" s="667"/>
      <c r="K950" s="3517">
        <f t="shared" si="155"/>
        <v>1</v>
      </c>
      <c r="L950" s="667"/>
      <c r="M950" s="3517">
        <f t="shared" si="156"/>
        <v>1</v>
      </c>
      <c r="N950" s="667"/>
      <c r="O950" s="3517">
        <f t="shared" si="157"/>
        <v>1</v>
      </c>
      <c r="P950" s="667"/>
      <c r="Q950" s="3517">
        <f t="shared" si="158"/>
        <v>1</v>
      </c>
      <c r="R950" s="3518">
        <f t="shared" si="159"/>
        <v>0</v>
      </c>
      <c r="S950" s="955">
        <f t="shared" si="150"/>
        <v>0</v>
      </c>
    </row>
    <row r="951" spans="1:19">
      <c r="A951" s="3520"/>
      <c r="B951" s="54"/>
      <c r="C951" s="3517">
        <f t="shared" si="151"/>
        <v>1</v>
      </c>
      <c r="D951" s="2806"/>
      <c r="E951" s="3517">
        <f t="shared" si="152"/>
        <v>1</v>
      </c>
      <c r="F951" s="667"/>
      <c r="G951" s="3517">
        <f t="shared" si="153"/>
        <v>1</v>
      </c>
      <c r="H951" s="667"/>
      <c r="I951" s="3517">
        <f t="shared" si="154"/>
        <v>1</v>
      </c>
      <c r="J951" s="667"/>
      <c r="K951" s="3517">
        <f t="shared" si="155"/>
        <v>1</v>
      </c>
      <c r="L951" s="667"/>
      <c r="M951" s="3517">
        <f t="shared" si="156"/>
        <v>1</v>
      </c>
      <c r="N951" s="667"/>
      <c r="O951" s="3517">
        <f t="shared" si="157"/>
        <v>1</v>
      </c>
      <c r="P951" s="667"/>
      <c r="Q951" s="3517">
        <f t="shared" si="158"/>
        <v>1</v>
      </c>
      <c r="R951" s="3518">
        <f t="shared" si="159"/>
        <v>0</v>
      </c>
      <c r="S951" s="955">
        <f t="shared" si="150"/>
        <v>0</v>
      </c>
    </row>
    <row r="952" spans="1:19">
      <c r="A952" s="3520"/>
      <c r="B952" s="54"/>
      <c r="C952" s="3517">
        <f t="shared" si="151"/>
        <v>1</v>
      </c>
      <c r="D952" s="2806"/>
      <c r="E952" s="3517">
        <f t="shared" si="152"/>
        <v>1</v>
      </c>
      <c r="F952" s="667"/>
      <c r="G952" s="3517">
        <f t="shared" si="153"/>
        <v>1</v>
      </c>
      <c r="H952" s="667"/>
      <c r="I952" s="3517">
        <f t="shared" si="154"/>
        <v>1</v>
      </c>
      <c r="J952" s="667"/>
      <c r="K952" s="3517">
        <f t="shared" si="155"/>
        <v>1</v>
      </c>
      <c r="L952" s="667"/>
      <c r="M952" s="3517">
        <f t="shared" si="156"/>
        <v>1</v>
      </c>
      <c r="N952" s="667"/>
      <c r="O952" s="3517">
        <f t="shared" si="157"/>
        <v>1</v>
      </c>
      <c r="P952" s="667"/>
      <c r="Q952" s="3517">
        <f t="shared" si="158"/>
        <v>1</v>
      </c>
      <c r="R952" s="3518">
        <f t="shared" si="159"/>
        <v>0</v>
      </c>
      <c r="S952" s="955">
        <f t="shared" si="150"/>
        <v>0</v>
      </c>
    </row>
    <row r="953" spans="1:19">
      <c r="A953" s="3520"/>
      <c r="B953" s="54"/>
      <c r="C953" s="3517">
        <f t="shared" si="151"/>
        <v>1</v>
      </c>
      <c r="D953" s="2806"/>
      <c r="E953" s="3517">
        <f t="shared" si="152"/>
        <v>1</v>
      </c>
      <c r="F953" s="667"/>
      <c r="G953" s="3517">
        <f t="shared" si="153"/>
        <v>1</v>
      </c>
      <c r="H953" s="667"/>
      <c r="I953" s="3517">
        <f t="shared" si="154"/>
        <v>1</v>
      </c>
      <c r="J953" s="667"/>
      <c r="K953" s="3517">
        <f t="shared" si="155"/>
        <v>1</v>
      </c>
      <c r="L953" s="667"/>
      <c r="M953" s="3517">
        <f t="shared" si="156"/>
        <v>1</v>
      </c>
      <c r="N953" s="667"/>
      <c r="O953" s="3517">
        <f t="shared" si="157"/>
        <v>1</v>
      </c>
      <c r="P953" s="667"/>
      <c r="Q953" s="3517">
        <f t="shared" si="158"/>
        <v>1</v>
      </c>
      <c r="R953" s="3518">
        <f t="shared" si="159"/>
        <v>0</v>
      </c>
      <c r="S953" s="955">
        <f t="shared" si="150"/>
        <v>0</v>
      </c>
    </row>
    <row r="954" spans="1:19">
      <c r="A954" s="3520"/>
      <c r="B954" s="54"/>
      <c r="C954" s="3517">
        <f t="shared" si="151"/>
        <v>1</v>
      </c>
      <c r="D954" s="2806"/>
      <c r="E954" s="3517">
        <f t="shared" si="152"/>
        <v>1</v>
      </c>
      <c r="F954" s="667"/>
      <c r="G954" s="3517">
        <f t="shared" si="153"/>
        <v>1</v>
      </c>
      <c r="H954" s="667"/>
      <c r="I954" s="3517">
        <f t="shared" si="154"/>
        <v>1</v>
      </c>
      <c r="J954" s="667"/>
      <c r="K954" s="3517">
        <f t="shared" si="155"/>
        <v>1</v>
      </c>
      <c r="L954" s="667"/>
      <c r="M954" s="3517">
        <f t="shared" si="156"/>
        <v>1</v>
      </c>
      <c r="N954" s="667"/>
      <c r="O954" s="3517">
        <f t="shared" si="157"/>
        <v>1</v>
      </c>
      <c r="P954" s="667"/>
      <c r="Q954" s="3517">
        <f t="shared" si="158"/>
        <v>1</v>
      </c>
      <c r="R954" s="3518">
        <f t="shared" si="159"/>
        <v>0</v>
      </c>
      <c r="S954" s="955">
        <f t="shared" si="150"/>
        <v>0</v>
      </c>
    </row>
    <row r="955" spans="1:19">
      <c r="A955" s="3520"/>
      <c r="B955" s="54"/>
      <c r="C955" s="3517">
        <f t="shared" si="151"/>
        <v>1</v>
      </c>
      <c r="D955" s="2806"/>
      <c r="E955" s="3517">
        <f t="shared" si="152"/>
        <v>1</v>
      </c>
      <c r="F955" s="667"/>
      <c r="G955" s="3517">
        <f t="shared" si="153"/>
        <v>1</v>
      </c>
      <c r="H955" s="667"/>
      <c r="I955" s="3517">
        <f t="shared" si="154"/>
        <v>1</v>
      </c>
      <c r="J955" s="667"/>
      <c r="K955" s="3517">
        <f t="shared" si="155"/>
        <v>1</v>
      </c>
      <c r="L955" s="667"/>
      <c r="M955" s="3517">
        <f t="shared" si="156"/>
        <v>1</v>
      </c>
      <c r="N955" s="667"/>
      <c r="O955" s="3517">
        <f t="shared" si="157"/>
        <v>1</v>
      </c>
      <c r="P955" s="667"/>
      <c r="Q955" s="3517">
        <f t="shared" si="158"/>
        <v>1</v>
      </c>
      <c r="R955" s="3518">
        <f t="shared" si="159"/>
        <v>0</v>
      </c>
      <c r="S955" s="955">
        <f t="shared" si="150"/>
        <v>0</v>
      </c>
    </row>
    <row r="956" spans="1:19">
      <c r="A956" s="3520"/>
      <c r="B956" s="54"/>
      <c r="C956" s="3517">
        <f t="shared" si="151"/>
        <v>1</v>
      </c>
      <c r="D956" s="2806"/>
      <c r="E956" s="3517">
        <f t="shared" si="152"/>
        <v>1</v>
      </c>
      <c r="F956" s="667"/>
      <c r="G956" s="3517">
        <f t="shared" si="153"/>
        <v>1</v>
      </c>
      <c r="H956" s="667"/>
      <c r="I956" s="3517">
        <f t="shared" si="154"/>
        <v>1</v>
      </c>
      <c r="J956" s="667"/>
      <c r="K956" s="3517">
        <f t="shared" si="155"/>
        <v>1</v>
      </c>
      <c r="L956" s="667"/>
      <c r="M956" s="3517">
        <f t="shared" si="156"/>
        <v>1</v>
      </c>
      <c r="N956" s="667"/>
      <c r="O956" s="3517">
        <f t="shared" si="157"/>
        <v>1</v>
      </c>
      <c r="P956" s="667"/>
      <c r="Q956" s="3517">
        <f t="shared" si="158"/>
        <v>1</v>
      </c>
      <c r="R956" s="3518">
        <f t="shared" si="159"/>
        <v>0</v>
      </c>
      <c r="S956" s="955">
        <f t="shared" si="150"/>
        <v>0</v>
      </c>
    </row>
    <row r="957" spans="1:19">
      <c r="A957" s="3520"/>
      <c r="B957" s="54"/>
      <c r="C957" s="3517">
        <f t="shared" si="151"/>
        <v>1</v>
      </c>
      <c r="D957" s="2806"/>
      <c r="E957" s="3517">
        <f t="shared" si="152"/>
        <v>1</v>
      </c>
      <c r="F957" s="667"/>
      <c r="G957" s="3517">
        <f t="shared" si="153"/>
        <v>1</v>
      </c>
      <c r="H957" s="667"/>
      <c r="I957" s="3517">
        <f t="shared" si="154"/>
        <v>1</v>
      </c>
      <c r="J957" s="667"/>
      <c r="K957" s="3517">
        <f t="shared" si="155"/>
        <v>1</v>
      </c>
      <c r="L957" s="667"/>
      <c r="M957" s="3517">
        <f t="shared" si="156"/>
        <v>1</v>
      </c>
      <c r="N957" s="667"/>
      <c r="O957" s="3517">
        <f t="shared" si="157"/>
        <v>1</v>
      </c>
      <c r="P957" s="667"/>
      <c r="Q957" s="3517">
        <f t="shared" si="158"/>
        <v>1</v>
      </c>
      <c r="R957" s="3518">
        <f t="shared" si="159"/>
        <v>0</v>
      </c>
      <c r="S957" s="955">
        <f t="shared" si="150"/>
        <v>0</v>
      </c>
    </row>
    <row r="958" spans="1:19">
      <c r="A958" s="3520"/>
      <c r="B958" s="54"/>
      <c r="C958" s="3517">
        <f t="shared" si="151"/>
        <v>1</v>
      </c>
      <c r="D958" s="2806"/>
      <c r="E958" s="3517">
        <f t="shared" si="152"/>
        <v>1</v>
      </c>
      <c r="F958" s="667"/>
      <c r="G958" s="3517">
        <f t="shared" si="153"/>
        <v>1</v>
      </c>
      <c r="H958" s="667"/>
      <c r="I958" s="3517">
        <f t="shared" si="154"/>
        <v>1</v>
      </c>
      <c r="J958" s="667"/>
      <c r="K958" s="3517">
        <f t="shared" si="155"/>
        <v>1</v>
      </c>
      <c r="L958" s="667"/>
      <c r="M958" s="3517">
        <f t="shared" si="156"/>
        <v>1</v>
      </c>
      <c r="N958" s="667"/>
      <c r="O958" s="3517">
        <f t="shared" si="157"/>
        <v>1</v>
      </c>
      <c r="P958" s="667"/>
      <c r="Q958" s="3517">
        <f t="shared" si="158"/>
        <v>1</v>
      </c>
      <c r="R958" s="3518">
        <f t="shared" si="159"/>
        <v>0</v>
      </c>
      <c r="S958" s="955">
        <f t="shared" si="150"/>
        <v>0</v>
      </c>
    </row>
    <row r="959" spans="1:19">
      <c r="A959" s="3520"/>
      <c r="B959" s="54"/>
      <c r="C959" s="3517">
        <f t="shared" si="151"/>
        <v>1</v>
      </c>
      <c r="D959" s="2806"/>
      <c r="E959" s="3517">
        <f t="shared" si="152"/>
        <v>1</v>
      </c>
      <c r="F959" s="667"/>
      <c r="G959" s="3517">
        <f t="shared" si="153"/>
        <v>1</v>
      </c>
      <c r="H959" s="667"/>
      <c r="I959" s="3517">
        <f t="shared" si="154"/>
        <v>1</v>
      </c>
      <c r="J959" s="667"/>
      <c r="K959" s="3517">
        <f t="shared" si="155"/>
        <v>1</v>
      </c>
      <c r="L959" s="667"/>
      <c r="M959" s="3517">
        <f t="shared" si="156"/>
        <v>1</v>
      </c>
      <c r="N959" s="667"/>
      <c r="O959" s="3517">
        <f t="shared" si="157"/>
        <v>1</v>
      </c>
      <c r="P959" s="667"/>
      <c r="Q959" s="3517">
        <f t="shared" si="158"/>
        <v>1</v>
      </c>
      <c r="R959" s="3518">
        <f t="shared" si="159"/>
        <v>0</v>
      </c>
      <c r="S959" s="955">
        <f t="shared" si="150"/>
        <v>0</v>
      </c>
    </row>
    <row r="960" spans="1:19">
      <c r="A960" s="3520"/>
      <c r="B960" s="54"/>
      <c r="C960" s="3517">
        <f t="shared" si="151"/>
        <v>1</v>
      </c>
      <c r="D960" s="2806"/>
      <c r="E960" s="3517">
        <f t="shared" si="152"/>
        <v>1</v>
      </c>
      <c r="F960" s="667"/>
      <c r="G960" s="3517">
        <f t="shared" si="153"/>
        <v>1</v>
      </c>
      <c r="H960" s="667"/>
      <c r="I960" s="3517">
        <f t="shared" si="154"/>
        <v>1</v>
      </c>
      <c r="J960" s="667"/>
      <c r="K960" s="3517">
        <f t="shared" si="155"/>
        <v>1</v>
      </c>
      <c r="L960" s="667"/>
      <c r="M960" s="3517">
        <f t="shared" si="156"/>
        <v>1</v>
      </c>
      <c r="N960" s="667"/>
      <c r="O960" s="3517">
        <f t="shared" si="157"/>
        <v>1</v>
      </c>
      <c r="P960" s="667"/>
      <c r="Q960" s="3517">
        <f t="shared" si="158"/>
        <v>1</v>
      </c>
      <c r="R960" s="3518">
        <f t="shared" si="159"/>
        <v>0</v>
      </c>
      <c r="S960" s="955">
        <f t="shared" si="150"/>
        <v>0</v>
      </c>
    </row>
    <row r="961" spans="1:19">
      <c r="A961" s="3520"/>
      <c r="B961" s="54"/>
      <c r="C961" s="3517">
        <f t="shared" si="151"/>
        <v>1</v>
      </c>
      <c r="D961" s="2806"/>
      <c r="E961" s="3517">
        <f t="shared" si="152"/>
        <v>1</v>
      </c>
      <c r="F961" s="667"/>
      <c r="G961" s="3517">
        <f t="shared" si="153"/>
        <v>1</v>
      </c>
      <c r="H961" s="667"/>
      <c r="I961" s="3517">
        <f t="shared" si="154"/>
        <v>1</v>
      </c>
      <c r="J961" s="667"/>
      <c r="K961" s="3517">
        <f t="shared" si="155"/>
        <v>1</v>
      </c>
      <c r="L961" s="667"/>
      <c r="M961" s="3517">
        <f t="shared" si="156"/>
        <v>1</v>
      </c>
      <c r="N961" s="667"/>
      <c r="O961" s="3517">
        <f t="shared" si="157"/>
        <v>1</v>
      </c>
      <c r="P961" s="667"/>
      <c r="Q961" s="3517">
        <f t="shared" si="158"/>
        <v>1</v>
      </c>
      <c r="R961" s="3518">
        <f t="shared" si="159"/>
        <v>0</v>
      </c>
      <c r="S961" s="955">
        <f t="shared" si="150"/>
        <v>0</v>
      </c>
    </row>
    <row r="962" spans="1:19">
      <c r="A962" s="3520"/>
      <c r="B962" s="54"/>
      <c r="C962" s="3517">
        <f t="shared" si="151"/>
        <v>1</v>
      </c>
      <c r="D962" s="2806"/>
      <c r="E962" s="3517">
        <f t="shared" si="152"/>
        <v>1</v>
      </c>
      <c r="F962" s="667"/>
      <c r="G962" s="3517">
        <f t="shared" si="153"/>
        <v>1</v>
      </c>
      <c r="H962" s="667"/>
      <c r="I962" s="3517">
        <f t="shared" si="154"/>
        <v>1</v>
      </c>
      <c r="J962" s="667"/>
      <c r="K962" s="3517">
        <f t="shared" si="155"/>
        <v>1</v>
      </c>
      <c r="L962" s="667"/>
      <c r="M962" s="3517">
        <f t="shared" si="156"/>
        <v>1</v>
      </c>
      <c r="N962" s="667"/>
      <c r="O962" s="3517">
        <f t="shared" si="157"/>
        <v>1</v>
      </c>
      <c r="P962" s="667"/>
      <c r="Q962" s="3517">
        <f t="shared" si="158"/>
        <v>1</v>
      </c>
      <c r="R962" s="3518">
        <f t="shared" si="159"/>
        <v>0</v>
      </c>
      <c r="S962" s="955">
        <f t="shared" si="150"/>
        <v>0</v>
      </c>
    </row>
    <row r="963" spans="1:19">
      <c r="A963" s="3520"/>
      <c r="B963" s="54"/>
      <c r="C963" s="3517">
        <f t="shared" si="151"/>
        <v>1</v>
      </c>
      <c r="D963" s="2806"/>
      <c r="E963" s="3517">
        <f t="shared" si="152"/>
        <v>1</v>
      </c>
      <c r="F963" s="667"/>
      <c r="G963" s="3517">
        <f t="shared" si="153"/>
        <v>1</v>
      </c>
      <c r="H963" s="667"/>
      <c r="I963" s="3517">
        <f t="shared" si="154"/>
        <v>1</v>
      </c>
      <c r="J963" s="667"/>
      <c r="K963" s="3517">
        <f t="shared" si="155"/>
        <v>1</v>
      </c>
      <c r="L963" s="667"/>
      <c r="M963" s="3517">
        <f t="shared" si="156"/>
        <v>1</v>
      </c>
      <c r="N963" s="667"/>
      <c r="O963" s="3517">
        <f t="shared" si="157"/>
        <v>1</v>
      </c>
      <c r="P963" s="667"/>
      <c r="Q963" s="3517">
        <f t="shared" si="158"/>
        <v>1</v>
      </c>
      <c r="R963" s="3518">
        <f t="shared" si="159"/>
        <v>0</v>
      </c>
      <c r="S963" s="955">
        <f t="shared" si="150"/>
        <v>0</v>
      </c>
    </row>
    <row r="964" spans="1:19">
      <c r="A964" s="3520"/>
      <c r="B964" s="54"/>
      <c r="C964" s="3517">
        <f t="shared" si="151"/>
        <v>1</v>
      </c>
      <c r="D964" s="2806"/>
      <c r="E964" s="3517">
        <f t="shared" si="152"/>
        <v>1</v>
      </c>
      <c r="F964" s="667"/>
      <c r="G964" s="3517">
        <f t="shared" si="153"/>
        <v>1</v>
      </c>
      <c r="H964" s="667"/>
      <c r="I964" s="3517">
        <f t="shared" si="154"/>
        <v>1</v>
      </c>
      <c r="J964" s="667"/>
      <c r="K964" s="3517">
        <f t="shared" si="155"/>
        <v>1</v>
      </c>
      <c r="L964" s="667"/>
      <c r="M964" s="3517">
        <f t="shared" si="156"/>
        <v>1</v>
      </c>
      <c r="N964" s="667"/>
      <c r="O964" s="3517">
        <f t="shared" si="157"/>
        <v>1</v>
      </c>
      <c r="P964" s="667"/>
      <c r="Q964" s="3517">
        <f t="shared" si="158"/>
        <v>1</v>
      </c>
      <c r="R964" s="3518">
        <f t="shared" si="159"/>
        <v>0</v>
      </c>
      <c r="S964" s="955">
        <f t="shared" si="150"/>
        <v>0</v>
      </c>
    </row>
    <row r="965" spans="1:19">
      <c r="A965" s="3520"/>
      <c r="B965" s="54"/>
      <c r="C965" s="3517">
        <f t="shared" si="151"/>
        <v>1</v>
      </c>
      <c r="D965" s="2806"/>
      <c r="E965" s="3517">
        <f t="shared" si="152"/>
        <v>1</v>
      </c>
      <c r="F965" s="667"/>
      <c r="G965" s="3517">
        <f t="shared" si="153"/>
        <v>1</v>
      </c>
      <c r="H965" s="667"/>
      <c r="I965" s="3517">
        <f t="shared" si="154"/>
        <v>1</v>
      </c>
      <c r="J965" s="667"/>
      <c r="K965" s="3517">
        <f t="shared" si="155"/>
        <v>1</v>
      </c>
      <c r="L965" s="667"/>
      <c r="M965" s="3517">
        <f t="shared" si="156"/>
        <v>1</v>
      </c>
      <c r="N965" s="667"/>
      <c r="O965" s="3517">
        <f t="shared" si="157"/>
        <v>1</v>
      </c>
      <c r="P965" s="667"/>
      <c r="Q965" s="3517">
        <f t="shared" si="158"/>
        <v>1</v>
      </c>
      <c r="R965" s="3518">
        <f t="shared" si="159"/>
        <v>0</v>
      </c>
      <c r="S965" s="955">
        <f t="shared" si="150"/>
        <v>0</v>
      </c>
    </row>
    <row r="966" spans="1:19">
      <c r="A966" s="3520"/>
      <c r="B966" s="54"/>
      <c r="C966" s="3517">
        <f t="shared" si="151"/>
        <v>1</v>
      </c>
      <c r="D966" s="2806"/>
      <c r="E966" s="3517">
        <f t="shared" si="152"/>
        <v>1</v>
      </c>
      <c r="F966" s="667"/>
      <c r="G966" s="3517">
        <f t="shared" si="153"/>
        <v>1</v>
      </c>
      <c r="H966" s="667"/>
      <c r="I966" s="3517">
        <f t="shared" si="154"/>
        <v>1</v>
      </c>
      <c r="J966" s="667"/>
      <c r="K966" s="3517">
        <f t="shared" si="155"/>
        <v>1</v>
      </c>
      <c r="L966" s="667"/>
      <c r="M966" s="3517">
        <f t="shared" si="156"/>
        <v>1</v>
      </c>
      <c r="N966" s="667"/>
      <c r="O966" s="3517">
        <f t="shared" si="157"/>
        <v>1</v>
      </c>
      <c r="P966" s="667"/>
      <c r="Q966" s="3517">
        <f t="shared" si="158"/>
        <v>1</v>
      </c>
      <c r="R966" s="3518">
        <f t="shared" si="159"/>
        <v>0</v>
      </c>
      <c r="S966" s="955">
        <f t="shared" si="150"/>
        <v>0</v>
      </c>
    </row>
    <row r="967" spans="1:19">
      <c r="A967" s="3520"/>
      <c r="B967" s="54"/>
      <c r="C967" s="3517">
        <f t="shared" si="151"/>
        <v>1</v>
      </c>
      <c r="D967" s="2806"/>
      <c r="E967" s="3517">
        <f t="shared" si="152"/>
        <v>1</v>
      </c>
      <c r="F967" s="667"/>
      <c r="G967" s="3517">
        <f t="shared" si="153"/>
        <v>1</v>
      </c>
      <c r="H967" s="667"/>
      <c r="I967" s="3517">
        <f t="shared" si="154"/>
        <v>1</v>
      </c>
      <c r="J967" s="667"/>
      <c r="K967" s="3517">
        <f t="shared" si="155"/>
        <v>1</v>
      </c>
      <c r="L967" s="667"/>
      <c r="M967" s="3517">
        <f t="shared" si="156"/>
        <v>1</v>
      </c>
      <c r="N967" s="667"/>
      <c r="O967" s="3517">
        <f t="shared" si="157"/>
        <v>1</v>
      </c>
      <c r="P967" s="667"/>
      <c r="Q967" s="3517">
        <f t="shared" si="158"/>
        <v>1</v>
      </c>
      <c r="R967" s="3518">
        <f t="shared" si="159"/>
        <v>0</v>
      </c>
      <c r="S967" s="955">
        <f t="shared" si="150"/>
        <v>0</v>
      </c>
    </row>
    <row r="968" spans="1:19">
      <c r="A968" s="3520"/>
      <c r="B968" s="54"/>
      <c r="C968" s="3517">
        <f t="shared" si="151"/>
        <v>1</v>
      </c>
      <c r="D968" s="2806"/>
      <c r="E968" s="3517">
        <f t="shared" si="152"/>
        <v>1</v>
      </c>
      <c r="F968" s="667"/>
      <c r="G968" s="3517">
        <f t="shared" si="153"/>
        <v>1</v>
      </c>
      <c r="H968" s="667"/>
      <c r="I968" s="3517">
        <f t="shared" si="154"/>
        <v>1</v>
      </c>
      <c r="J968" s="667"/>
      <c r="K968" s="3517">
        <f t="shared" si="155"/>
        <v>1</v>
      </c>
      <c r="L968" s="667"/>
      <c r="M968" s="3517">
        <f t="shared" si="156"/>
        <v>1</v>
      </c>
      <c r="N968" s="667"/>
      <c r="O968" s="3517">
        <f t="shared" si="157"/>
        <v>1</v>
      </c>
      <c r="P968" s="667"/>
      <c r="Q968" s="3517">
        <f t="shared" si="158"/>
        <v>1</v>
      </c>
      <c r="R968" s="3518">
        <f t="shared" si="159"/>
        <v>0</v>
      </c>
      <c r="S968" s="955">
        <f t="shared" si="150"/>
        <v>0</v>
      </c>
    </row>
    <row r="969" spans="1:19">
      <c r="A969" s="3520"/>
      <c r="B969" s="54"/>
      <c r="C969" s="3517">
        <f t="shared" si="151"/>
        <v>1</v>
      </c>
      <c r="D969" s="2806"/>
      <c r="E969" s="3517">
        <f t="shared" si="152"/>
        <v>1</v>
      </c>
      <c r="F969" s="667"/>
      <c r="G969" s="3517">
        <f t="shared" si="153"/>
        <v>1</v>
      </c>
      <c r="H969" s="667"/>
      <c r="I969" s="3517">
        <f t="shared" si="154"/>
        <v>1</v>
      </c>
      <c r="J969" s="667"/>
      <c r="K969" s="3517">
        <f t="shared" si="155"/>
        <v>1</v>
      </c>
      <c r="L969" s="667"/>
      <c r="M969" s="3517">
        <f t="shared" si="156"/>
        <v>1</v>
      </c>
      <c r="N969" s="667"/>
      <c r="O969" s="3517">
        <f t="shared" si="157"/>
        <v>1</v>
      </c>
      <c r="P969" s="667"/>
      <c r="Q969" s="3517">
        <f t="shared" si="158"/>
        <v>1</v>
      </c>
      <c r="R969" s="3518">
        <f t="shared" si="159"/>
        <v>0</v>
      </c>
      <c r="S969" s="955">
        <f t="shared" si="150"/>
        <v>0</v>
      </c>
    </row>
    <row r="970" spans="1:19">
      <c r="A970" s="3520"/>
      <c r="B970" s="54"/>
      <c r="C970" s="3517">
        <f t="shared" si="151"/>
        <v>1</v>
      </c>
      <c r="D970" s="2806"/>
      <c r="E970" s="3517">
        <f t="shared" si="152"/>
        <v>1</v>
      </c>
      <c r="F970" s="667"/>
      <c r="G970" s="3517">
        <f t="shared" si="153"/>
        <v>1</v>
      </c>
      <c r="H970" s="667"/>
      <c r="I970" s="3517">
        <f t="shared" si="154"/>
        <v>1</v>
      </c>
      <c r="J970" s="667"/>
      <c r="K970" s="3517">
        <f t="shared" si="155"/>
        <v>1</v>
      </c>
      <c r="L970" s="667"/>
      <c r="M970" s="3517">
        <f t="shared" si="156"/>
        <v>1</v>
      </c>
      <c r="N970" s="667"/>
      <c r="O970" s="3517">
        <f t="shared" si="157"/>
        <v>1</v>
      </c>
      <c r="P970" s="667"/>
      <c r="Q970" s="3517">
        <f t="shared" si="158"/>
        <v>1</v>
      </c>
      <c r="R970" s="3518">
        <f t="shared" si="159"/>
        <v>0</v>
      </c>
      <c r="S970" s="955">
        <f t="shared" si="150"/>
        <v>0</v>
      </c>
    </row>
    <row r="971" spans="1:19">
      <c r="A971" s="3520"/>
      <c r="B971" s="54"/>
      <c r="C971" s="3517">
        <f t="shared" si="151"/>
        <v>1</v>
      </c>
      <c r="D971" s="2806"/>
      <c r="E971" s="3517">
        <f t="shared" si="152"/>
        <v>1</v>
      </c>
      <c r="F971" s="667"/>
      <c r="G971" s="3517">
        <f t="shared" si="153"/>
        <v>1</v>
      </c>
      <c r="H971" s="667"/>
      <c r="I971" s="3517">
        <f t="shared" si="154"/>
        <v>1</v>
      </c>
      <c r="J971" s="667"/>
      <c r="K971" s="3517">
        <f t="shared" si="155"/>
        <v>1</v>
      </c>
      <c r="L971" s="667"/>
      <c r="M971" s="3517">
        <f t="shared" si="156"/>
        <v>1</v>
      </c>
      <c r="N971" s="667"/>
      <c r="O971" s="3517">
        <f t="shared" si="157"/>
        <v>1</v>
      </c>
      <c r="P971" s="667"/>
      <c r="Q971" s="3517">
        <f t="shared" si="158"/>
        <v>1</v>
      </c>
      <c r="R971" s="3518">
        <f t="shared" si="159"/>
        <v>0</v>
      </c>
      <c r="S971" s="955">
        <f t="shared" si="150"/>
        <v>0</v>
      </c>
    </row>
    <row r="972" spans="1:19">
      <c r="A972" s="3520"/>
      <c r="B972" s="54"/>
      <c r="C972" s="3517">
        <f t="shared" si="151"/>
        <v>1</v>
      </c>
      <c r="D972" s="2806"/>
      <c r="E972" s="3517">
        <f t="shared" si="152"/>
        <v>1</v>
      </c>
      <c r="F972" s="667"/>
      <c r="G972" s="3517">
        <f t="shared" si="153"/>
        <v>1</v>
      </c>
      <c r="H972" s="667"/>
      <c r="I972" s="3517">
        <f t="shared" si="154"/>
        <v>1</v>
      </c>
      <c r="J972" s="667"/>
      <c r="K972" s="3517">
        <f t="shared" si="155"/>
        <v>1</v>
      </c>
      <c r="L972" s="667"/>
      <c r="M972" s="3517">
        <f t="shared" si="156"/>
        <v>1</v>
      </c>
      <c r="N972" s="667"/>
      <c r="O972" s="3517">
        <f t="shared" si="157"/>
        <v>1</v>
      </c>
      <c r="P972" s="667"/>
      <c r="Q972" s="3517">
        <f t="shared" si="158"/>
        <v>1</v>
      </c>
      <c r="R972" s="3518">
        <f t="shared" si="159"/>
        <v>0</v>
      </c>
      <c r="S972" s="955">
        <f t="shared" si="150"/>
        <v>0</v>
      </c>
    </row>
    <row r="973" spans="1:19">
      <c r="A973" s="3520"/>
      <c r="B973" s="54"/>
      <c r="C973" s="3517">
        <f t="shared" si="151"/>
        <v>1</v>
      </c>
      <c r="D973" s="2806"/>
      <c r="E973" s="3517">
        <f t="shared" si="152"/>
        <v>1</v>
      </c>
      <c r="F973" s="667"/>
      <c r="G973" s="3517">
        <f t="shared" si="153"/>
        <v>1</v>
      </c>
      <c r="H973" s="667"/>
      <c r="I973" s="3517">
        <f t="shared" si="154"/>
        <v>1</v>
      </c>
      <c r="J973" s="667"/>
      <c r="K973" s="3517">
        <f t="shared" si="155"/>
        <v>1</v>
      </c>
      <c r="L973" s="667"/>
      <c r="M973" s="3517">
        <f t="shared" si="156"/>
        <v>1</v>
      </c>
      <c r="N973" s="667"/>
      <c r="O973" s="3517">
        <f t="shared" si="157"/>
        <v>1</v>
      </c>
      <c r="P973" s="667"/>
      <c r="Q973" s="3517">
        <f t="shared" si="158"/>
        <v>1</v>
      </c>
      <c r="R973" s="3518">
        <f t="shared" si="159"/>
        <v>0</v>
      </c>
      <c r="S973" s="955">
        <f t="shared" si="150"/>
        <v>0</v>
      </c>
    </row>
    <row r="974" spans="1:19">
      <c r="A974" s="3520"/>
      <c r="B974" s="54"/>
      <c r="C974" s="3517">
        <f t="shared" si="151"/>
        <v>1</v>
      </c>
      <c r="D974" s="2806"/>
      <c r="E974" s="3517">
        <f t="shared" si="152"/>
        <v>1</v>
      </c>
      <c r="F974" s="667"/>
      <c r="G974" s="3517">
        <f t="shared" si="153"/>
        <v>1</v>
      </c>
      <c r="H974" s="667"/>
      <c r="I974" s="3517">
        <f t="shared" si="154"/>
        <v>1</v>
      </c>
      <c r="J974" s="667"/>
      <c r="K974" s="3517">
        <f t="shared" si="155"/>
        <v>1</v>
      </c>
      <c r="L974" s="667"/>
      <c r="M974" s="3517">
        <f t="shared" si="156"/>
        <v>1</v>
      </c>
      <c r="N974" s="667"/>
      <c r="O974" s="3517">
        <f t="shared" si="157"/>
        <v>1</v>
      </c>
      <c r="P974" s="667"/>
      <c r="Q974" s="3517">
        <f t="shared" si="158"/>
        <v>1</v>
      </c>
      <c r="R974" s="3518">
        <f t="shared" si="159"/>
        <v>0</v>
      </c>
      <c r="S974" s="955">
        <f t="shared" si="150"/>
        <v>0</v>
      </c>
    </row>
    <row r="975" spans="1:19">
      <c r="A975" s="3520"/>
      <c r="B975" s="54"/>
      <c r="C975" s="3517">
        <f t="shared" si="151"/>
        <v>1</v>
      </c>
      <c r="D975" s="2806"/>
      <c r="E975" s="3517">
        <f t="shared" si="152"/>
        <v>1</v>
      </c>
      <c r="F975" s="667"/>
      <c r="G975" s="3517">
        <f t="shared" si="153"/>
        <v>1</v>
      </c>
      <c r="H975" s="667"/>
      <c r="I975" s="3517">
        <f t="shared" si="154"/>
        <v>1</v>
      </c>
      <c r="J975" s="667"/>
      <c r="K975" s="3517">
        <f t="shared" si="155"/>
        <v>1</v>
      </c>
      <c r="L975" s="667"/>
      <c r="M975" s="3517">
        <f t="shared" si="156"/>
        <v>1</v>
      </c>
      <c r="N975" s="667"/>
      <c r="O975" s="3517">
        <f t="shared" si="157"/>
        <v>1</v>
      </c>
      <c r="P975" s="667"/>
      <c r="Q975" s="3517">
        <f t="shared" si="158"/>
        <v>1</v>
      </c>
      <c r="R975" s="3518">
        <f t="shared" si="159"/>
        <v>0</v>
      </c>
      <c r="S975" s="955">
        <f t="shared" si="150"/>
        <v>0</v>
      </c>
    </row>
    <row r="976" spans="1:19">
      <c r="A976" s="3520"/>
      <c r="B976" s="54"/>
      <c r="C976" s="3517">
        <f t="shared" si="151"/>
        <v>1</v>
      </c>
      <c r="D976" s="2806"/>
      <c r="E976" s="3517">
        <f t="shared" si="152"/>
        <v>1</v>
      </c>
      <c r="F976" s="667"/>
      <c r="G976" s="3517">
        <f t="shared" si="153"/>
        <v>1</v>
      </c>
      <c r="H976" s="667"/>
      <c r="I976" s="3517">
        <f t="shared" si="154"/>
        <v>1</v>
      </c>
      <c r="J976" s="667"/>
      <c r="K976" s="3517">
        <f t="shared" si="155"/>
        <v>1</v>
      </c>
      <c r="L976" s="667"/>
      <c r="M976" s="3517">
        <f t="shared" si="156"/>
        <v>1</v>
      </c>
      <c r="N976" s="667"/>
      <c r="O976" s="3517">
        <f t="shared" si="157"/>
        <v>1</v>
      </c>
      <c r="P976" s="667"/>
      <c r="Q976" s="3517">
        <f t="shared" si="158"/>
        <v>1</v>
      </c>
      <c r="R976" s="3518">
        <f t="shared" si="159"/>
        <v>0</v>
      </c>
      <c r="S976" s="955">
        <f t="shared" si="150"/>
        <v>0</v>
      </c>
    </row>
    <row r="977" spans="1:19">
      <c r="A977" s="3520"/>
      <c r="B977" s="54"/>
      <c r="C977" s="3517">
        <f t="shared" si="151"/>
        <v>1</v>
      </c>
      <c r="D977" s="2806"/>
      <c r="E977" s="3517">
        <f t="shared" si="152"/>
        <v>1</v>
      </c>
      <c r="F977" s="667"/>
      <c r="G977" s="3517">
        <f t="shared" si="153"/>
        <v>1</v>
      </c>
      <c r="H977" s="667"/>
      <c r="I977" s="3517">
        <f t="shared" si="154"/>
        <v>1</v>
      </c>
      <c r="J977" s="667"/>
      <c r="K977" s="3517">
        <f t="shared" si="155"/>
        <v>1</v>
      </c>
      <c r="L977" s="667"/>
      <c r="M977" s="3517">
        <f t="shared" si="156"/>
        <v>1</v>
      </c>
      <c r="N977" s="667"/>
      <c r="O977" s="3517">
        <f t="shared" si="157"/>
        <v>1</v>
      </c>
      <c r="P977" s="667"/>
      <c r="Q977" s="3517">
        <f t="shared" si="158"/>
        <v>1</v>
      </c>
      <c r="R977" s="3518">
        <f t="shared" si="159"/>
        <v>0</v>
      </c>
      <c r="S977" s="955">
        <f t="shared" si="150"/>
        <v>0</v>
      </c>
    </row>
    <row r="978" spans="1:19">
      <c r="A978" s="3520"/>
      <c r="B978" s="54"/>
      <c r="C978" s="3517">
        <f t="shared" si="151"/>
        <v>1</v>
      </c>
      <c r="D978" s="2806"/>
      <c r="E978" s="3517">
        <f t="shared" si="152"/>
        <v>1</v>
      </c>
      <c r="F978" s="667"/>
      <c r="G978" s="3517">
        <f t="shared" si="153"/>
        <v>1</v>
      </c>
      <c r="H978" s="667"/>
      <c r="I978" s="3517">
        <f t="shared" si="154"/>
        <v>1</v>
      </c>
      <c r="J978" s="667"/>
      <c r="K978" s="3517">
        <f t="shared" si="155"/>
        <v>1</v>
      </c>
      <c r="L978" s="667"/>
      <c r="M978" s="3517">
        <f t="shared" si="156"/>
        <v>1</v>
      </c>
      <c r="N978" s="667"/>
      <c r="O978" s="3517">
        <f t="shared" si="157"/>
        <v>1</v>
      </c>
      <c r="P978" s="667"/>
      <c r="Q978" s="3517">
        <f t="shared" si="158"/>
        <v>1</v>
      </c>
      <c r="R978" s="3518">
        <f t="shared" si="159"/>
        <v>0</v>
      </c>
      <c r="S978" s="955">
        <f t="shared" si="150"/>
        <v>0</v>
      </c>
    </row>
    <row r="979" spans="1:19">
      <c r="A979" s="3520"/>
      <c r="B979" s="54"/>
      <c r="C979" s="3517">
        <f t="shared" si="151"/>
        <v>1</v>
      </c>
      <c r="D979" s="2806"/>
      <c r="E979" s="3517">
        <f t="shared" si="152"/>
        <v>1</v>
      </c>
      <c r="F979" s="667"/>
      <c r="G979" s="3517">
        <f t="shared" si="153"/>
        <v>1</v>
      </c>
      <c r="H979" s="667"/>
      <c r="I979" s="3517">
        <f t="shared" si="154"/>
        <v>1</v>
      </c>
      <c r="J979" s="667"/>
      <c r="K979" s="3517">
        <f t="shared" si="155"/>
        <v>1</v>
      </c>
      <c r="L979" s="667"/>
      <c r="M979" s="3517">
        <f t="shared" si="156"/>
        <v>1</v>
      </c>
      <c r="N979" s="667"/>
      <c r="O979" s="3517">
        <f t="shared" si="157"/>
        <v>1</v>
      </c>
      <c r="P979" s="667"/>
      <c r="Q979" s="3517">
        <f t="shared" si="158"/>
        <v>1</v>
      </c>
      <c r="R979" s="3518">
        <f t="shared" si="159"/>
        <v>0</v>
      </c>
      <c r="S979" s="955">
        <f t="shared" si="150"/>
        <v>0</v>
      </c>
    </row>
    <row r="980" spans="1:19">
      <c r="A980" s="3520"/>
      <c r="B980" s="54"/>
      <c r="C980" s="3517">
        <f t="shared" si="151"/>
        <v>1</v>
      </c>
      <c r="D980" s="2806"/>
      <c r="E980" s="3517">
        <f t="shared" si="152"/>
        <v>1</v>
      </c>
      <c r="F980" s="667"/>
      <c r="G980" s="3517">
        <f t="shared" si="153"/>
        <v>1</v>
      </c>
      <c r="H980" s="667"/>
      <c r="I980" s="3517">
        <f t="shared" si="154"/>
        <v>1</v>
      </c>
      <c r="J980" s="667"/>
      <c r="K980" s="3517">
        <f t="shared" si="155"/>
        <v>1</v>
      </c>
      <c r="L980" s="667"/>
      <c r="M980" s="3517">
        <f t="shared" si="156"/>
        <v>1</v>
      </c>
      <c r="N980" s="667"/>
      <c r="O980" s="3517">
        <f t="shared" si="157"/>
        <v>1</v>
      </c>
      <c r="P980" s="667"/>
      <c r="Q980" s="3517">
        <f t="shared" si="158"/>
        <v>1</v>
      </c>
      <c r="R980" s="3518">
        <f t="shared" si="159"/>
        <v>0</v>
      </c>
      <c r="S980" s="955">
        <f t="shared" si="150"/>
        <v>0</v>
      </c>
    </row>
    <row r="981" spans="1:19">
      <c r="A981" s="3520"/>
      <c r="B981" s="54"/>
      <c r="C981" s="3517">
        <f t="shared" si="151"/>
        <v>1</v>
      </c>
      <c r="D981" s="2806"/>
      <c r="E981" s="3517">
        <f t="shared" si="152"/>
        <v>1</v>
      </c>
      <c r="F981" s="667"/>
      <c r="G981" s="3517">
        <f t="shared" si="153"/>
        <v>1</v>
      </c>
      <c r="H981" s="667"/>
      <c r="I981" s="3517">
        <f t="shared" si="154"/>
        <v>1</v>
      </c>
      <c r="J981" s="667"/>
      <c r="K981" s="3517">
        <f t="shared" si="155"/>
        <v>1</v>
      </c>
      <c r="L981" s="667"/>
      <c r="M981" s="3517">
        <f t="shared" si="156"/>
        <v>1</v>
      </c>
      <c r="N981" s="667"/>
      <c r="O981" s="3517">
        <f t="shared" si="157"/>
        <v>1</v>
      </c>
      <c r="P981" s="667"/>
      <c r="Q981" s="3517">
        <f t="shared" si="158"/>
        <v>1</v>
      </c>
      <c r="R981" s="3518">
        <f t="shared" si="159"/>
        <v>0</v>
      </c>
      <c r="S981" s="955">
        <f t="shared" si="150"/>
        <v>0</v>
      </c>
    </row>
    <row r="982" spans="1:19">
      <c r="A982" s="3520"/>
      <c r="B982" s="54"/>
      <c r="C982" s="3517">
        <f t="shared" si="151"/>
        <v>1</v>
      </c>
      <c r="D982" s="2806"/>
      <c r="E982" s="3517">
        <f t="shared" si="152"/>
        <v>1</v>
      </c>
      <c r="F982" s="667"/>
      <c r="G982" s="3517">
        <f t="shared" si="153"/>
        <v>1</v>
      </c>
      <c r="H982" s="667"/>
      <c r="I982" s="3517">
        <f t="shared" si="154"/>
        <v>1</v>
      </c>
      <c r="J982" s="667"/>
      <c r="K982" s="3517">
        <f t="shared" si="155"/>
        <v>1</v>
      </c>
      <c r="L982" s="667"/>
      <c r="M982" s="3517">
        <f t="shared" si="156"/>
        <v>1</v>
      </c>
      <c r="N982" s="667"/>
      <c r="O982" s="3517">
        <f t="shared" si="157"/>
        <v>1</v>
      </c>
      <c r="P982" s="667"/>
      <c r="Q982" s="3517">
        <f t="shared" si="158"/>
        <v>1</v>
      </c>
      <c r="R982" s="3518">
        <f t="shared" si="159"/>
        <v>0</v>
      </c>
      <c r="S982" s="955">
        <f t="shared" si="150"/>
        <v>0</v>
      </c>
    </row>
    <row r="983" spans="1:19">
      <c r="A983" s="3520"/>
      <c r="B983" s="54"/>
      <c r="C983" s="3517">
        <f t="shared" si="151"/>
        <v>1</v>
      </c>
      <c r="D983" s="2806"/>
      <c r="E983" s="3517">
        <f t="shared" si="152"/>
        <v>1</v>
      </c>
      <c r="F983" s="667"/>
      <c r="G983" s="3517">
        <f t="shared" si="153"/>
        <v>1</v>
      </c>
      <c r="H983" s="667"/>
      <c r="I983" s="3517">
        <f t="shared" si="154"/>
        <v>1</v>
      </c>
      <c r="J983" s="667"/>
      <c r="K983" s="3517">
        <f t="shared" si="155"/>
        <v>1</v>
      </c>
      <c r="L983" s="667"/>
      <c r="M983" s="3517">
        <f t="shared" si="156"/>
        <v>1</v>
      </c>
      <c r="N983" s="667"/>
      <c r="O983" s="3517">
        <f t="shared" si="157"/>
        <v>1</v>
      </c>
      <c r="P983" s="667"/>
      <c r="Q983" s="3517">
        <f t="shared" si="158"/>
        <v>1</v>
      </c>
      <c r="R983" s="3518">
        <f t="shared" si="159"/>
        <v>0</v>
      </c>
      <c r="S983" s="955">
        <f t="shared" si="150"/>
        <v>0</v>
      </c>
    </row>
    <row r="984" spans="1:19">
      <c r="A984" s="3520"/>
      <c r="B984" s="54"/>
      <c r="C984" s="3517">
        <f t="shared" si="151"/>
        <v>1</v>
      </c>
      <c r="D984" s="2806"/>
      <c r="E984" s="3517">
        <f t="shared" si="152"/>
        <v>1</v>
      </c>
      <c r="F984" s="667"/>
      <c r="G984" s="3517">
        <f t="shared" si="153"/>
        <v>1</v>
      </c>
      <c r="H984" s="667"/>
      <c r="I984" s="3517">
        <f t="shared" si="154"/>
        <v>1</v>
      </c>
      <c r="J984" s="667"/>
      <c r="K984" s="3517">
        <f t="shared" si="155"/>
        <v>1</v>
      </c>
      <c r="L984" s="667"/>
      <c r="M984" s="3517">
        <f t="shared" si="156"/>
        <v>1</v>
      </c>
      <c r="N984" s="667"/>
      <c r="O984" s="3517">
        <f t="shared" si="157"/>
        <v>1</v>
      </c>
      <c r="P984" s="667"/>
      <c r="Q984" s="3517">
        <f t="shared" si="158"/>
        <v>1</v>
      </c>
      <c r="R984" s="3518">
        <f t="shared" si="159"/>
        <v>0</v>
      </c>
      <c r="S984" s="955">
        <f t="shared" ref="S984:S1047" si="160">ROUND(R984*B984/10000,0)</f>
        <v>0</v>
      </c>
    </row>
    <row r="985" spans="1:19">
      <c r="A985" s="3520"/>
      <c r="B985" s="54"/>
      <c r="C985" s="3517">
        <f t="shared" si="151"/>
        <v>1</v>
      </c>
      <c r="D985" s="2806"/>
      <c r="E985" s="3517">
        <f t="shared" si="152"/>
        <v>1</v>
      </c>
      <c r="F985" s="667"/>
      <c r="G985" s="3517">
        <f t="shared" si="153"/>
        <v>1</v>
      </c>
      <c r="H985" s="667"/>
      <c r="I985" s="3517">
        <f t="shared" si="154"/>
        <v>1</v>
      </c>
      <c r="J985" s="667"/>
      <c r="K985" s="3517">
        <f t="shared" si="155"/>
        <v>1</v>
      </c>
      <c r="L985" s="667"/>
      <c r="M985" s="3517">
        <f t="shared" si="156"/>
        <v>1</v>
      </c>
      <c r="N985" s="667"/>
      <c r="O985" s="3517">
        <f t="shared" si="157"/>
        <v>1</v>
      </c>
      <c r="P985" s="667"/>
      <c r="Q985" s="3517">
        <f t="shared" si="158"/>
        <v>1</v>
      </c>
      <c r="R985" s="3518">
        <f t="shared" si="159"/>
        <v>0</v>
      </c>
      <c r="S985" s="955">
        <f t="shared" si="160"/>
        <v>0</v>
      </c>
    </row>
    <row r="986" spans="1:19">
      <c r="A986" s="3520"/>
      <c r="B986" s="54"/>
      <c r="C986" s="3517">
        <f t="shared" ref="C986:C1049" si="161">IF(B986="",1,(LOOKUP(B986,$3:$3,$4:$4)-LOOKUP($B$24,$3:$3,$4:$4)+100)/100)</f>
        <v>1</v>
      </c>
      <c r="D986" s="2806"/>
      <c r="E986" s="3517">
        <f t="shared" ref="E986:E1049" si="162">(SUMIF($5:$5,D986,$6:$6)-SUMIF($5:$5,$D$24,$6:$6)+100)/100</f>
        <v>1</v>
      </c>
      <c r="F986" s="667"/>
      <c r="G986" s="3517">
        <f t="shared" ref="G986:G1049" si="163">(SUMIF($7:$7,F986,$8:$8)-SUMIF($7:$7,$F$24,$8:$8)+100)/100</f>
        <v>1</v>
      </c>
      <c r="H986" s="667"/>
      <c r="I986" s="3517">
        <f t="shared" ref="I986:I1049" si="164">(SUMIF($9:$9,H986,$10:$10)-SUMIF($9:$9,$H$24,$10:$10)+100)/100</f>
        <v>1</v>
      </c>
      <c r="J986" s="667"/>
      <c r="K986" s="3517">
        <f t="shared" ref="K986:K1049" si="165">(SUMIF($11:$11,J986,$12:$12)-SUMIF($11:$11,$J$24,$12:$12)+100)/100</f>
        <v>1</v>
      </c>
      <c r="L986" s="667"/>
      <c r="M986" s="3517">
        <f t="shared" ref="M986:M1049" si="166">(SUMIF($13:$13,L986,$14:$14)-SUMIF($13:$13,$L$24,$14:$14)+100)/100</f>
        <v>1</v>
      </c>
      <c r="N986" s="667"/>
      <c r="O986" s="3517">
        <f t="shared" ref="O986:O1049" si="167">(SUMIF($15:$15,N986,$16:$16)-SUMIF($15:$15,$N$24,$16:$16)+100)/100</f>
        <v>1</v>
      </c>
      <c r="P986" s="667"/>
      <c r="Q986" s="3517">
        <f t="shared" ref="Q986:Q1049" si="168">(SUMIF($17:$17,P986,$18:$18)-SUMIF($17:$17,$P$24,$18:$18)+100)/100</f>
        <v>1</v>
      </c>
      <c r="R986" s="3518">
        <f t="shared" ref="R986:R1049" si="169">IF(B986="",0,ROUND($R$24*C986*E986*G986*I986*K986*M986*O986*Q986,0))</f>
        <v>0</v>
      </c>
      <c r="S986" s="955">
        <f t="shared" si="160"/>
        <v>0</v>
      </c>
    </row>
    <row r="987" spans="1:19">
      <c r="A987" s="3520"/>
      <c r="B987" s="54"/>
      <c r="C987" s="3517">
        <f t="shared" si="161"/>
        <v>1</v>
      </c>
      <c r="D987" s="2806"/>
      <c r="E987" s="3517">
        <f t="shared" si="162"/>
        <v>1</v>
      </c>
      <c r="F987" s="667"/>
      <c r="G987" s="3517">
        <f t="shared" si="163"/>
        <v>1</v>
      </c>
      <c r="H987" s="667"/>
      <c r="I987" s="3517">
        <f t="shared" si="164"/>
        <v>1</v>
      </c>
      <c r="J987" s="667"/>
      <c r="K987" s="3517">
        <f t="shared" si="165"/>
        <v>1</v>
      </c>
      <c r="L987" s="667"/>
      <c r="M987" s="3517">
        <f t="shared" si="166"/>
        <v>1</v>
      </c>
      <c r="N987" s="667"/>
      <c r="O987" s="3517">
        <f t="shared" si="167"/>
        <v>1</v>
      </c>
      <c r="P987" s="667"/>
      <c r="Q987" s="3517">
        <f t="shared" si="168"/>
        <v>1</v>
      </c>
      <c r="R987" s="3518">
        <f t="shared" si="169"/>
        <v>0</v>
      </c>
      <c r="S987" s="955">
        <f t="shared" si="160"/>
        <v>0</v>
      </c>
    </row>
    <row r="988" spans="1:19">
      <c r="A988" s="3520"/>
      <c r="B988" s="54"/>
      <c r="C988" s="3517">
        <f t="shared" si="161"/>
        <v>1</v>
      </c>
      <c r="D988" s="2806"/>
      <c r="E988" s="3517">
        <f t="shared" si="162"/>
        <v>1</v>
      </c>
      <c r="F988" s="667"/>
      <c r="G988" s="3517">
        <f t="shared" si="163"/>
        <v>1</v>
      </c>
      <c r="H988" s="667"/>
      <c r="I988" s="3517">
        <f t="shared" si="164"/>
        <v>1</v>
      </c>
      <c r="J988" s="667"/>
      <c r="K988" s="3517">
        <f t="shared" si="165"/>
        <v>1</v>
      </c>
      <c r="L988" s="667"/>
      <c r="M988" s="3517">
        <f t="shared" si="166"/>
        <v>1</v>
      </c>
      <c r="N988" s="667"/>
      <c r="O988" s="3517">
        <f t="shared" si="167"/>
        <v>1</v>
      </c>
      <c r="P988" s="667"/>
      <c r="Q988" s="3517">
        <f t="shared" si="168"/>
        <v>1</v>
      </c>
      <c r="R988" s="3518">
        <f t="shared" si="169"/>
        <v>0</v>
      </c>
      <c r="S988" s="955">
        <f t="shared" si="160"/>
        <v>0</v>
      </c>
    </row>
    <row r="989" spans="1:19">
      <c r="A989" s="3520"/>
      <c r="B989" s="54"/>
      <c r="C989" s="3517">
        <f t="shared" si="161"/>
        <v>1</v>
      </c>
      <c r="D989" s="2806"/>
      <c r="E989" s="3517">
        <f t="shared" si="162"/>
        <v>1</v>
      </c>
      <c r="F989" s="667"/>
      <c r="G989" s="3517">
        <f t="shared" si="163"/>
        <v>1</v>
      </c>
      <c r="H989" s="667"/>
      <c r="I989" s="3517">
        <f t="shared" si="164"/>
        <v>1</v>
      </c>
      <c r="J989" s="667"/>
      <c r="K989" s="3517">
        <f t="shared" si="165"/>
        <v>1</v>
      </c>
      <c r="L989" s="667"/>
      <c r="M989" s="3517">
        <f t="shared" si="166"/>
        <v>1</v>
      </c>
      <c r="N989" s="667"/>
      <c r="O989" s="3517">
        <f t="shared" si="167"/>
        <v>1</v>
      </c>
      <c r="P989" s="667"/>
      <c r="Q989" s="3517">
        <f t="shared" si="168"/>
        <v>1</v>
      </c>
      <c r="R989" s="3518">
        <f t="shared" si="169"/>
        <v>0</v>
      </c>
      <c r="S989" s="955">
        <f t="shared" si="160"/>
        <v>0</v>
      </c>
    </row>
    <row r="990" spans="1:19">
      <c r="A990" s="3520"/>
      <c r="B990" s="54"/>
      <c r="C990" s="3517">
        <f t="shared" si="161"/>
        <v>1</v>
      </c>
      <c r="D990" s="2806"/>
      <c r="E990" s="3517">
        <f t="shared" si="162"/>
        <v>1</v>
      </c>
      <c r="F990" s="667"/>
      <c r="G990" s="3517">
        <f t="shared" si="163"/>
        <v>1</v>
      </c>
      <c r="H990" s="667"/>
      <c r="I990" s="3517">
        <f t="shared" si="164"/>
        <v>1</v>
      </c>
      <c r="J990" s="667"/>
      <c r="K990" s="3517">
        <f t="shared" si="165"/>
        <v>1</v>
      </c>
      <c r="L990" s="667"/>
      <c r="M990" s="3517">
        <f t="shared" si="166"/>
        <v>1</v>
      </c>
      <c r="N990" s="667"/>
      <c r="O990" s="3517">
        <f t="shared" si="167"/>
        <v>1</v>
      </c>
      <c r="P990" s="667"/>
      <c r="Q990" s="3517">
        <f t="shared" si="168"/>
        <v>1</v>
      </c>
      <c r="R990" s="3518">
        <f t="shared" si="169"/>
        <v>0</v>
      </c>
      <c r="S990" s="955">
        <f t="shared" si="160"/>
        <v>0</v>
      </c>
    </row>
    <row r="991" spans="1:19">
      <c r="A991" s="3520"/>
      <c r="B991" s="54"/>
      <c r="C991" s="3517">
        <f t="shared" si="161"/>
        <v>1</v>
      </c>
      <c r="D991" s="2806"/>
      <c r="E991" s="3517">
        <f t="shared" si="162"/>
        <v>1</v>
      </c>
      <c r="F991" s="667"/>
      <c r="G991" s="3517">
        <f t="shared" si="163"/>
        <v>1</v>
      </c>
      <c r="H991" s="667"/>
      <c r="I991" s="3517">
        <f t="shared" si="164"/>
        <v>1</v>
      </c>
      <c r="J991" s="667"/>
      <c r="K991" s="3517">
        <f t="shared" si="165"/>
        <v>1</v>
      </c>
      <c r="L991" s="667"/>
      <c r="M991" s="3517">
        <f t="shared" si="166"/>
        <v>1</v>
      </c>
      <c r="N991" s="667"/>
      <c r="O991" s="3517">
        <f t="shared" si="167"/>
        <v>1</v>
      </c>
      <c r="P991" s="667"/>
      <c r="Q991" s="3517">
        <f t="shared" si="168"/>
        <v>1</v>
      </c>
      <c r="R991" s="3518">
        <f t="shared" si="169"/>
        <v>0</v>
      </c>
      <c r="S991" s="955">
        <f t="shared" si="160"/>
        <v>0</v>
      </c>
    </row>
    <row r="992" spans="1:19">
      <c r="A992" s="3520"/>
      <c r="B992" s="54"/>
      <c r="C992" s="3517">
        <f t="shared" si="161"/>
        <v>1</v>
      </c>
      <c r="D992" s="2806"/>
      <c r="E992" s="3517">
        <f t="shared" si="162"/>
        <v>1</v>
      </c>
      <c r="F992" s="667"/>
      <c r="G992" s="3517">
        <f t="shared" si="163"/>
        <v>1</v>
      </c>
      <c r="H992" s="667"/>
      <c r="I992" s="3517">
        <f t="shared" si="164"/>
        <v>1</v>
      </c>
      <c r="J992" s="667"/>
      <c r="K992" s="3517">
        <f t="shared" si="165"/>
        <v>1</v>
      </c>
      <c r="L992" s="667"/>
      <c r="M992" s="3517">
        <f t="shared" si="166"/>
        <v>1</v>
      </c>
      <c r="N992" s="667"/>
      <c r="O992" s="3517">
        <f t="shared" si="167"/>
        <v>1</v>
      </c>
      <c r="P992" s="667"/>
      <c r="Q992" s="3517">
        <f t="shared" si="168"/>
        <v>1</v>
      </c>
      <c r="R992" s="3518">
        <f t="shared" si="169"/>
        <v>0</v>
      </c>
      <c r="S992" s="955">
        <f t="shared" si="160"/>
        <v>0</v>
      </c>
    </row>
    <row r="993" spans="1:19">
      <c r="A993" s="3520"/>
      <c r="B993" s="54"/>
      <c r="C993" s="3517">
        <f t="shared" si="161"/>
        <v>1</v>
      </c>
      <c r="D993" s="2806"/>
      <c r="E993" s="3517">
        <f t="shared" si="162"/>
        <v>1</v>
      </c>
      <c r="F993" s="667"/>
      <c r="G993" s="3517">
        <f t="shared" si="163"/>
        <v>1</v>
      </c>
      <c r="H993" s="667"/>
      <c r="I993" s="3517">
        <f t="shared" si="164"/>
        <v>1</v>
      </c>
      <c r="J993" s="667"/>
      <c r="K993" s="3517">
        <f t="shared" si="165"/>
        <v>1</v>
      </c>
      <c r="L993" s="667"/>
      <c r="M993" s="3517">
        <f t="shared" si="166"/>
        <v>1</v>
      </c>
      <c r="N993" s="667"/>
      <c r="O993" s="3517">
        <f t="shared" si="167"/>
        <v>1</v>
      </c>
      <c r="P993" s="667"/>
      <c r="Q993" s="3517">
        <f t="shared" si="168"/>
        <v>1</v>
      </c>
      <c r="R993" s="3518">
        <f t="shared" si="169"/>
        <v>0</v>
      </c>
      <c r="S993" s="955">
        <f t="shared" si="160"/>
        <v>0</v>
      </c>
    </row>
    <row r="994" spans="1:19">
      <c r="A994" s="3520"/>
      <c r="B994" s="54"/>
      <c r="C994" s="3517">
        <f t="shared" si="161"/>
        <v>1</v>
      </c>
      <c r="D994" s="2806"/>
      <c r="E994" s="3517">
        <f t="shared" si="162"/>
        <v>1</v>
      </c>
      <c r="F994" s="667"/>
      <c r="G994" s="3517">
        <f t="shared" si="163"/>
        <v>1</v>
      </c>
      <c r="H994" s="667"/>
      <c r="I994" s="3517">
        <f t="shared" si="164"/>
        <v>1</v>
      </c>
      <c r="J994" s="667"/>
      <c r="K994" s="3517">
        <f t="shared" si="165"/>
        <v>1</v>
      </c>
      <c r="L994" s="667"/>
      <c r="M994" s="3517">
        <f t="shared" si="166"/>
        <v>1</v>
      </c>
      <c r="N994" s="667"/>
      <c r="O994" s="3517">
        <f t="shared" si="167"/>
        <v>1</v>
      </c>
      <c r="P994" s="667"/>
      <c r="Q994" s="3517">
        <f t="shared" si="168"/>
        <v>1</v>
      </c>
      <c r="R994" s="3518">
        <f t="shared" si="169"/>
        <v>0</v>
      </c>
      <c r="S994" s="955">
        <f t="shared" si="160"/>
        <v>0</v>
      </c>
    </row>
    <row r="995" spans="1:19">
      <c r="A995" s="3520"/>
      <c r="B995" s="54"/>
      <c r="C995" s="3517">
        <f t="shared" si="161"/>
        <v>1</v>
      </c>
      <c r="D995" s="2806"/>
      <c r="E995" s="3517">
        <f t="shared" si="162"/>
        <v>1</v>
      </c>
      <c r="F995" s="667"/>
      <c r="G995" s="3517">
        <f t="shared" si="163"/>
        <v>1</v>
      </c>
      <c r="H995" s="667"/>
      <c r="I995" s="3517">
        <f t="shared" si="164"/>
        <v>1</v>
      </c>
      <c r="J995" s="667"/>
      <c r="K995" s="3517">
        <f t="shared" si="165"/>
        <v>1</v>
      </c>
      <c r="L995" s="667"/>
      <c r="M995" s="3517">
        <f t="shared" si="166"/>
        <v>1</v>
      </c>
      <c r="N995" s="667"/>
      <c r="O995" s="3517">
        <f t="shared" si="167"/>
        <v>1</v>
      </c>
      <c r="P995" s="667"/>
      <c r="Q995" s="3517">
        <f t="shared" si="168"/>
        <v>1</v>
      </c>
      <c r="R995" s="3518">
        <f t="shared" si="169"/>
        <v>0</v>
      </c>
      <c r="S995" s="955">
        <f t="shared" si="160"/>
        <v>0</v>
      </c>
    </row>
    <row r="996" spans="1:19">
      <c r="A996" s="3520"/>
      <c r="B996" s="54"/>
      <c r="C996" s="3517">
        <f t="shared" si="161"/>
        <v>1</v>
      </c>
      <c r="D996" s="2806"/>
      <c r="E996" s="3517">
        <f t="shared" si="162"/>
        <v>1</v>
      </c>
      <c r="F996" s="667"/>
      <c r="G996" s="3517">
        <f t="shared" si="163"/>
        <v>1</v>
      </c>
      <c r="H996" s="667"/>
      <c r="I996" s="3517">
        <f t="shared" si="164"/>
        <v>1</v>
      </c>
      <c r="J996" s="667"/>
      <c r="K996" s="3517">
        <f t="shared" si="165"/>
        <v>1</v>
      </c>
      <c r="L996" s="667"/>
      <c r="M996" s="3517">
        <f t="shared" si="166"/>
        <v>1</v>
      </c>
      <c r="N996" s="667"/>
      <c r="O996" s="3517">
        <f t="shared" si="167"/>
        <v>1</v>
      </c>
      <c r="P996" s="667"/>
      <c r="Q996" s="3517">
        <f t="shared" si="168"/>
        <v>1</v>
      </c>
      <c r="R996" s="3518">
        <f t="shared" si="169"/>
        <v>0</v>
      </c>
      <c r="S996" s="955">
        <f t="shared" si="160"/>
        <v>0</v>
      </c>
    </row>
    <row r="997" spans="1:19">
      <c r="A997" s="3520"/>
      <c r="B997" s="54"/>
      <c r="C997" s="3517">
        <f t="shared" si="161"/>
        <v>1</v>
      </c>
      <c r="D997" s="2806"/>
      <c r="E997" s="3517">
        <f t="shared" si="162"/>
        <v>1</v>
      </c>
      <c r="F997" s="667"/>
      <c r="G997" s="3517">
        <f t="shared" si="163"/>
        <v>1</v>
      </c>
      <c r="H997" s="667"/>
      <c r="I997" s="3517">
        <f t="shared" si="164"/>
        <v>1</v>
      </c>
      <c r="J997" s="667"/>
      <c r="K997" s="3517">
        <f t="shared" si="165"/>
        <v>1</v>
      </c>
      <c r="L997" s="667"/>
      <c r="M997" s="3517">
        <f t="shared" si="166"/>
        <v>1</v>
      </c>
      <c r="N997" s="667"/>
      <c r="O997" s="3517">
        <f t="shared" si="167"/>
        <v>1</v>
      </c>
      <c r="P997" s="667"/>
      <c r="Q997" s="3517">
        <f t="shared" si="168"/>
        <v>1</v>
      </c>
      <c r="R997" s="3518">
        <f t="shared" si="169"/>
        <v>0</v>
      </c>
      <c r="S997" s="955">
        <f t="shared" si="160"/>
        <v>0</v>
      </c>
    </row>
    <row r="998" spans="1:19">
      <c r="A998" s="3520"/>
      <c r="B998" s="54"/>
      <c r="C998" s="3517">
        <f t="shared" si="161"/>
        <v>1</v>
      </c>
      <c r="D998" s="2806"/>
      <c r="E998" s="3517">
        <f t="shared" si="162"/>
        <v>1</v>
      </c>
      <c r="F998" s="667"/>
      <c r="G998" s="3517">
        <f t="shared" si="163"/>
        <v>1</v>
      </c>
      <c r="H998" s="667"/>
      <c r="I998" s="3517">
        <f t="shared" si="164"/>
        <v>1</v>
      </c>
      <c r="J998" s="667"/>
      <c r="K998" s="3517">
        <f t="shared" si="165"/>
        <v>1</v>
      </c>
      <c r="L998" s="667"/>
      <c r="M998" s="3517">
        <f t="shared" si="166"/>
        <v>1</v>
      </c>
      <c r="N998" s="667"/>
      <c r="O998" s="3517">
        <f t="shared" si="167"/>
        <v>1</v>
      </c>
      <c r="P998" s="667"/>
      <c r="Q998" s="3517">
        <f t="shared" si="168"/>
        <v>1</v>
      </c>
      <c r="R998" s="3518">
        <f t="shared" si="169"/>
        <v>0</v>
      </c>
      <c r="S998" s="955">
        <f t="shared" si="160"/>
        <v>0</v>
      </c>
    </row>
    <row r="999" spans="1:19">
      <c r="A999" s="3520"/>
      <c r="B999" s="54"/>
      <c r="C999" s="3517">
        <f t="shared" si="161"/>
        <v>1</v>
      </c>
      <c r="D999" s="2806"/>
      <c r="E999" s="3517">
        <f t="shared" si="162"/>
        <v>1</v>
      </c>
      <c r="F999" s="667"/>
      <c r="G999" s="3517">
        <f t="shared" si="163"/>
        <v>1</v>
      </c>
      <c r="H999" s="667"/>
      <c r="I999" s="3517">
        <f t="shared" si="164"/>
        <v>1</v>
      </c>
      <c r="J999" s="667"/>
      <c r="K999" s="3517">
        <f t="shared" si="165"/>
        <v>1</v>
      </c>
      <c r="L999" s="667"/>
      <c r="M999" s="3517">
        <f t="shared" si="166"/>
        <v>1</v>
      </c>
      <c r="N999" s="667"/>
      <c r="O999" s="3517">
        <f t="shared" si="167"/>
        <v>1</v>
      </c>
      <c r="P999" s="667"/>
      <c r="Q999" s="3517">
        <f t="shared" si="168"/>
        <v>1</v>
      </c>
      <c r="R999" s="3518">
        <f t="shared" si="169"/>
        <v>0</v>
      </c>
      <c r="S999" s="955">
        <f t="shared" si="160"/>
        <v>0</v>
      </c>
    </row>
    <row r="1000" spans="1:19">
      <c r="A1000" s="3520"/>
      <c r="B1000" s="54"/>
      <c r="C1000" s="3517">
        <f t="shared" si="161"/>
        <v>1</v>
      </c>
      <c r="D1000" s="2806"/>
      <c r="E1000" s="3517">
        <f t="shared" si="162"/>
        <v>1</v>
      </c>
      <c r="F1000" s="667"/>
      <c r="G1000" s="3517">
        <f t="shared" si="163"/>
        <v>1</v>
      </c>
      <c r="H1000" s="667"/>
      <c r="I1000" s="3517">
        <f t="shared" si="164"/>
        <v>1</v>
      </c>
      <c r="J1000" s="667"/>
      <c r="K1000" s="3517">
        <f t="shared" si="165"/>
        <v>1</v>
      </c>
      <c r="L1000" s="667"/>
      <c r="M1000" s="3517">
        <f t="shared" si="166"/>
        <v>1</v>
      </c>
      <c r="N1000" s="667"/>
      <c r="O1000" s="3517">
        <f t="shared" si="167"/>
        <v>1</v>
      </c>
      <c r="P1000" s="667"/>
      <c r="Q1000" s="3517">
        <f t="shared" si="168"/>
        <v>1</v>
      </c>
      <c r="R1000" s="3518">
        <f t="shared" si="169"/>
        <v>0</v>
      </c>
      <c r="S1000" s="955">
        <f t="shared" si="160"/>
        <v>0</v>
      </c>
    </row>
    <row r="1001" spans="1:19">
      <c r="A1001" s="3520"/>
      <c r="B1001" s="54"/>
      <c r="C1001" s="3517">
        <f t="shared" si="161"/>
        <v>1</v>
      </c>
      <c r="D1001" s="2806"/>
      <c r="E1001" s="3517">
        <f t="shared" si="162"/>
        <v>1</v>
      </c>
      <c r="F1001" s="667"/>
      <c r="G1001" s="3517">
        <f t="shared" si="163"/>
        <v>1</v>
      </c>
      <c r="H1001" s="667"/>
      <c r="I1001" s="3517">
        <f t="shared" si="164"/>
        <v>1</v>
      </c>
      <c r="J1001" s="667"/>
      <c r="K1001" s="3517">
        <f t="shared" si="165"/>
        <v>1</v>
      </c>
      <c r="L1001" s="667"/>
      <c r="M1001" s="3517">
        <f t="shared" si="166"/>
        <v>1</v>
      </c>
      <c r="N1001" s="667"/>
      <c r="O1001" s="3517">
        <f t="shared" si="167"/>
        <v>1</v>
      </c>
      <c r="P1001" s="667"/>
      <c r="Q1001" s="3517">
        <f t="shared" si="168"/>
        <v>1</v>
      </c>
      <c r="R1001" s="3518">
        <f t="shared" si="169"/>
        <v>0</v>
      </c>
      <c r="S1001" s="955">
        <f t="shared" si="160"/>
        <v>0</v>
      </c>
    </row>
    <row r="1002" spans="1:19">
      <c r="A1002" s="3520"/>
      <c r="B1002" s="54"/>
      <c r="C1002" s="3517">
        <f t="shared" si="161"/>
        <v>1</v>
      </c>
      <c r="D1002" s="2806"/>
      <c r="E1002" s="3517">
        <f t="shared" si="162"/>
        <v>1</v>
      </c>
      <c r="F1002" s="667"/>
      <c r="G1002" s="3517">
        <f t="shared" si="163"/>
        <v>1</v>
      </c>
      <c r="H1002" s="667"/>
      <c r="I1002" s="3517">
        <f t="shared" si="164"/>
        <v>1</v>
      </c>
      <c r="J1002" s="667"/>
      <c r="K1002" s="3517">
        <f t="shared" si="165"/>
        <v>1</v>
      </c>
      <c r="L1002" s="667"/>
      <c r="M1002" s="3517">
        <f t="shared" si="166"/>
        <v>1</v>
      </c>
      <c r="N1002" s="667"/>
      <c r="O1002" s="3517">
        <f t="shared" si="167"/>
        <v>1</v>
      </c>
      <c r="P1002" s="667"/>
      <c r="Q1002" s="3517">
        <f t="shared" si="168"/>
        <v>1</v>
      </c>
      <c r="R1002" s="3518">
        <f t="shared" si="169"/>
        <v>0</v>
      </c>
      <c r="S1002" s="955">
        <f t="shared" si="160"/>
        <v>0</v>
      </c>
    </row>
    <row r="1003" spans="1:19">
      <c r="A1003" s="3520"/>
      <c r="B1003" s="54"/>
      <c r="C1003" s="3517">
        <f t="shared" si="161"/>
        <v>1</v>
      </c>
      <c r="D1003" s="2806"/>
      <c r="E1003" s="3517">
        <f t="shared" si="162"/>
        <v>1</v>
      </c>
      <c r="F1003" s="667"/>
      <c r="G1003" s="3517">
        <f t="shared" si="163"/>
        <v>1</v>
      </c>
      <c r="H1003" s="667"/>
      <c r="I1003" s="3517">
        <f t="shared" si="164"/>
        <v>1</v>
      </c>
      <c r="J1003" s="667"/>
      <c r="K1003" s="3517">
        <f t="shared" si="165"/>
        <v>1</v>
      </c>
      <c r="L1003" s="667"/>
      <c r="M1003" s="3517">
        <f t="shared" si="166"/>
        <v>1</v>
      </c>
      <c r="N1003" s="667"/>
      <c r="O1003" s="3517">
        <f t="shared" si="167"/>
        <v>1</v>
      </c>
      <c r="P1003" s="667"/>
      <c r="Q1003" s="3517">
        <f t="shared" si="168"/>
        <v>1</v>
      </c>
      <c r="R1003" s="3518">
        <f t="shared" si="169"/>
        <v>0</v>
      </c>
      <c r="S1003" s="955">
        <f t="shared" si="160"/>
        <v>0</v>
      </c>
    </row>
    <row r="1004" spans="1:19">
      <c r="A1004" s="3520"/>
      <c r="B1004" s="54"/>
      <c r="C1004" s="3517">
        <f t="shared" si="161"/>
        <v>1</v>
      </c>
      <c r="D1004" s="2806"/>
      <c r="E1004" s="3517">
        <f t="shared" si="162"/>
        <v>1</v>
      </c>
      <c r="F1004" s="667"/>
      <c r="G1004" s="3517">
        <f t="shared" si="163"/>
        <v>1</v>
      </c>
      <c r="H1004" s="667"/>
      <c r="I1004" s="3517">
        <f t="shared" si="164"/>
        <v>1</v>
      </c>
      <c r="J1004" s="667"/>
      <c r="K1004" s="3517">
        <f t="shared" si="165"/>
        <v>1</v>
      </c>
      <c r="L1004" s="667"/>
      <c r="M1004" s="3517">
        <f t="shared" si="166"/>
        <v>1</v>
      </c>
      <c r="N1004" s="667"/>
      <c r="O1004" s="3517">
        <f t="shared" si="167"/>
        <v>1</v>
      </c>
      <c r="P1004" s="667"/>
      <c r="Q1004" s="3517">
        <f t="shared" si="168"/>
        <v>1</v>
      </c>
      <c r="R1004" s="3518">
        <f t="shared" si="169"/>
        <v>0</v>
      </c>
      <c r="S1004" s="955">
        <f t="shared" si="160"/>
        <v>0</v>
      </c>
    </row>
    <row r="1005" spans="1:19">
      <c r="A1005" s="3520"/>
      <c r="B1005" s="54"/>
      <c r="C1005" s="3517">
        <f t="shared" si="161"/>
        <v>1</v>
      </c>
      <c r="D1005" s="2806"/>
      <c r="E1005" s="3517">
        <f t="shared" si="162"/>
        <v>1</v>
      </c>
      <c r="F1005" s="667"/>
      <c r="G1005" s="3517">
        <f t="shared" si="163"/>
        <v>1</v>
      </c>
      <c r="H1005" s="667"/>
      <c r="I1005" s="3517">
        <f t="shared" si="164"/>
        <v>1</v>
      </c>
      <c r="J1005" s="667"/>
      <c r="K1005" s="3517">
        <f t="shared" si="165"/>
        <v>1</v>
      </c>
      <c r="L1005" s="667"/>
      <c r="M1005" s="3517">
        <f t="shared" si="166"/>
        <v>1</v>
      </c>
      <c r="N1005" s="667"/>
      <c r="O1005" s="3517">
        <f t="shared" si="167"/>
        <v>1</v>
      </c>
      <c r="P1005" s="667"/>
      <c r="Q1005" s="3517">
        <f t="shared" si="168"/>
        <v>1</v>
      </c>
      <c r="R1005" s="3518">
        <f t="shared" si="169"/>
        <v>0</v>
      </c>
      <c r="S1005" s="955">
        <f t="shared" si="160"/>
        <v>0</v>
      </c>
    </row>
    <row r="1006" spans="1:19">
      <c r="A1006" s="3520"/>
      <c r="B1006" s="54"/>
      <c r="C1006" s="3517">
        <f t="shared" si="161"/>
        <v>1</v>
      </c>
      <c r="D1006" s="2806"/>
      <c r="E1006" s="3517">
        <f t="shared" si="162"/>
        <v>1</v>
      </c>
      <c r="F1006" s="667"/>
      <c r="G1006" s="3517">
        <f t="shared" si="163"/>
        <v>1</v>
      </c>
      <c r="H1006" s="667"/>
      <c r="I1006" s="3517">
        <f t="shared" si="164"/>
        <v>1</v>
      </c>
      <c r="J1006" s="667"/>
      <c r="K1006" s="3517">
        <f t="shared" si="165"/>
        <v>1</v>
      </c>
      <c r="L1006" s="667"/>
      <c r="M1006" s="3517">
        <f t="shared" si="166"/>
        <v>1</v>
      </c>
      <c r="N1006" s="667"/>
      <c r="O1006" s="3517">
        <f t="shared" si="167"/>
        <v>1</v>
      </c>
      <c r="P1006" s="667"/>
      <c r="Q1006" s="3517">
        <f t="shared" si="168"/>
        <v>1</v>
      </c>
      <c r="R1006" s="3518">
        <f t="shared" si="169"/>
        <v>0</v>
      </c>
      <c r="S1006" s="955">
        <f t="shared" si="160"/>
        <v>0</v>
      </c>
    </row>
    <row r="1007" spans="1:19">
      <c r="A1007" s="3520"/>
      <c r="B1007" s="54"/>
      <c r="C1007" s="3517">
        <f t="shared" si="161"/>
        <v>1</v>
      </c>
      <c r="D1007" s="2806"/>
      <c r="E1007" s="3517">
        <f t="shared" si="162"/>
        <v>1</v>
      </c>
      <c r="F1007" s="667"/>
      <c r="G1007" s="3517">
        <f t="shared" si="163"/>
        <v>1</v>
      </c>
      <c r="H1007" s="667"/>
      <c r="I1007" s="3517">
        <f t="shared" si="164"/>
        <v>1</v>
      </c>
      <c r="J1007" s="667"/>
      <c r="K1007" s="3517">
        <f t="shared" si="165"/>
        <v>1</v>
      </c>
      <c r="L1007" s="667"/>
      <c r="M1007" s="3517">
        <f t="shared" si="166"/>
        <v>1</v>
      </c>
      <c r="N1007" s="667"/>
      <c r="O1007" s="3517">
        <f t="shared" si="167"/>
        <v>1</v>
      </c>
      <c r="P1007" s="667"/>
      <c r="Q1007" s="3517">
        <f t="shared" si="168"/>
        <v>1</v>
      </c>
      <c r="R1007" s="3518">
        <f t="shared" si="169"/>
        <v>0</v>
      </c>
      <c r="S1007" s="955">
        <f t="shared" si="160"/>
        <v>0</v>
      </c>
    </row>
    <row r="1008" spans="1:19">
      <c r="A1008" s="3520"/>
      <c r="B1008" s="54"/>
      <c r="C1008" s="3517">
        <f t="shared" si="161"/>
        <v>1</v>
      </c>
      <c r="D1008" s="2806"/>
      <c r="E1008" s="3517">
        <f t="shared" si="162"/>
        <v>1</v>
      </c>
      <c r="F1008" s="667"/>
      <c r="G1008" s="3517">
        <f t="shared" si="163"/>
        <v>1</v>
      </c>
      <c r="H1008" s="667"/>
      <c r="I1008" s="3517">
        <f t="shared" si="164"/>
        <v>1</v>
      </c>
      <c r="J1008" s="667"/>
      <c r="K1008" s="3517">
        <f t="shared" si="165"/>
        <v>1</v>
      </c>
      <c r="L1008" s="667"/>
      <c r="M1008" s="3517">
        <f t="shared" si="166"/>
        <v>1</v>
      </c>
      <c r="N1008" s="667"/>
      <c r="O1008" s="3517">
        <f t="shared" si="167"/>
        <v>1</v>
      </c>
      <c r="P1008" s="667"/>
      <c r="Q1008" s="3517">
        <f t="shared" si="168"/>
        <v>1</v>
      </c>
      <c r="R1008" s="3518">
        <f t="shared" si="169"/>
        <v>0</v>
      </c>
      <c r="S1008" s="955">
        <f t="shared" si="160"/>
        <v>0</v>
      </c>
    </row>
    <row r="1009" spans="1:19">
      <c r="A1009" s="3520"/>
      <c r="B1009" s="54"/>
      <c r="C1009" s="3517">
        <f t="shared" si="161"/>
        <v>1</v>
      </c>
      <c r="D1009" s="2806"/>
      <c r="E1009" s="3517">
        <f t="shared" si="162"/>
        <v>1</v>
      </c>
      <c r="F1009" s="667"/>
      <c r="G1009" s="3517">
        <f t="shared" si="163"/>
        <v>1</v>
      </c>
      <c r="H1009" s="667"/>
      <c r="I1009" s="3517">
        <f t="shared" si="164"/>
        <v>1</v>
      </c>
      <c r="J1009" s="667"/>
      <c r="K1009" s="3517">
        <f t="shared" si="165"/>
        <v>1</v>
      </c>
      <c r="L1009" s="667"/>
      <c r="M1009" s="3517">
        <f t="shared" si="166"/>
        <v>1</v>
      </c>
      <c r="N1009" s="667"/>
      <c r="O1009" s="3517">
        <f t="shared" si="167"/>
        <v>1</v>
      </c>
      <c r="P1009" s="667"/>
      <c r="Q1009" s="3517">
        <f t="shared" si="168"/>
        <v>1</v>
      </c>
      <c r="R1009" s="3518">
        <f t="shared" si="169"/>
        <v>0</v>
      </c>
      <c r="S1009" s="955">
        <f t="shared" si="160"/>
        <v>0</v>
      </c>
    </row>
    <row r="1010" spans="1:19">
      <c r="A1010" s="3520"/>
      <c r="B1010" s="54"/>
      <c r="C1010" s="3517">
        <f t="shared" si="161"/>
        <v>1</v>
      </c>
      <c r="D1010" s="2806"/>
      <c r="E1010" s="3517">
        <f t="shared" si="162"/>
        <v>1</v>
      </c>
      <c r="F1010" s="667"/>
      <c r="G1010" s="3517">
        <f t="shared" si="163"/>
        <v>1</v>
      </c>
      <c r="H1010" s="667"/>
      <c r="I1010" s="3517">
        <f t="shared" si="164"/>
        <v>1</v>
      </c>
      <c r="J1010" s="667"/>
      <c r="K1010" s="3517">
        <f t="shared" si="165"/>
        <v>1</v>
      </c>
      <c r="L1010" s="667"/>
      <c r="M1010" s="3517">
        <f t="shared" si="166"/>
        <v>1</v>
      </c>
      <c r="N1010" s="667"/>
      <c r="O1010" s="3517">
        <f t="shared" si="167"/>
        <v>1</v>
      </c>
      <c r="P1010" s="667"/>
      <c r="Q1010" s="3517">
        <f t="shared" si="168"/>
        <v>1</v>
      </c>
      <c r="R1010" s="3518">
        <f t="shared" si="169"/>
        <v>0</v>
      </c>
      <c r="S1010" s="955">
        <f t="shared" si="160"/>
        <v>0</v>
      </c>
    </row>
    <row r="1011" spans="1:19">
      <c r="A1011" s="3520"/>
      <c r="B1011" s="54"/>
      <c r="C1011" s="3517">
        <f t="shared" si="161"/>
        <v>1</v>
      </c>
      <c r="D1011" s="2806"/>
      <c r="E1011" s="3517">
        <f t="shared" si="162"/>
        <v>1</v>
      </c>
      <c r="F1011" s="667"/>
      <c r="G1011" s="3517">
        <f t="shared" si="163"/>
        <v>1</v>
      </c>
      <c r="H1011" s="667"/>
      <c r="I1011" s="3517">
        <f t="shared" si="164"/>
        <v>1</v>
      </c>
      <c r="J1011" s="667"/>
      <c r="K1011" s="3517">
        <f t="shared" si="165"/>
        <v>1</v>
      </c>
      <c r="L1011" s="667"/>
      <c r="M1011" s="3517">
        <f t="shared" si="166"/>
        <v>1</v>
      </c>
      <c r="N1011" s="667"/>
      <c r="O1011" s="3517">
        <f t="shared" si="167"/>
        <v>1</v>
      </c>
      <c r="P1011" s="667"/>
      <c r="Q1011" s="3517">
        <f t="shared" si="168"/>
        <v>1</v>
      </c>
      <c r="R1011" s="3518">
        <f t="shared" si="169"/>
        <v>0</v>
      </c>
      <c r="S1011" s="955">
        <f t="shared" si="160"/>
        <v>0</v>
      </c>
    </row>
    <row r="1012" spans="1:19">
      <c r="A1012" s="3520"/>
      <c r="B1012" s="54"/>
      <c r="C1012" s="3517">
        <f t="shared" si="161"/>
        <v>1</v>
      </c>
      <c r="D1012" s="2806"/>
      <c r="E1012" s="3517">
        <f t="shared" si="162"/>
        <v>1</v>
      </c>
      <c r="F1012" s="667"/>
      <c r="G1012" s="3517">
        <f t="shared" si="163"/>
        <v>1</v>
      </c>
      <c r="H1012" s="667"/>
      <c r="I1012" s="3517">
        <f t="shared" si="164"/>
        <v>1</v>
      </c>
      <c r="J1012" s="667"/>
      <c r="K1012" s="3517">
        <f t="shared" si="165"/>
        <v>1</v>
      </c>
      <c r="L1012" s="667"/>
      <c r="M1012" s="3517">
        <f t="shared" si="166"/>
        <v>1</v>
      </c>
      <c r="N1012" s="667"/>
      <c r="O1012" s="3517">
        <f t="shared" si="167"/>
        <v>1</v>
      </c>
      <c r="P1012" s="667"/>
      <c r="Q1012" s="3517">
        <f t="shared" si="168"/>
        <v>1</v>
      </c>
      <c r="R1012" s="3518">
        <f t="shared" si="169"/>
        <v>0</v>
      </c>
      <c r="S1012" s="955">
        <f t="shared" si="160"/>
        <v>0</v>
      </c>
    </row>
    <row r="1013" spans="1:19">
      <c r="A1013" s="3520"/>
      <c r="B1013" s="54"/>
      <c r="C1013" s="3517">
        <f t="shared" si="161"/>
        <v>1</v>
      </c>
      <c r="D1013" s="2806"/>
      <c r="E1013" s="3517">
        <f t="shared" si="162"/>
        <v>1</v>
      </c>
      <c r="F1013" s="667"/>
      <c r="G1013" s="3517">
        <f t="shared" si="163"/>
        <v>1</v>
      </c>
      <c r="H1013" s="667"/>
      <c r="I1013" s="3517">
        <f t="shared" si="164"/>
        <v>1</v>
      </c>
      <c r="J1013" s="667"/>
      <c r="K1013" s="3517">
        <f t="shared" si="165"/>
        <v>1</v>
      </c>
      <c r="L1013" s="667"/>
      <c r="M1013" s="3517">
        <f t="shared" si="166"/>
        <v>1</v>
      </c>
      <c r="N1013" s="667"/>
      <c r="O1013" s="3517">
        <f t="shared" si="167"/>
        <v>1</v>
      </c>
      <c r="P1013" s="667"/>
      <c r="Q1013" s="3517">
        <f t="shared" si="168"/>
        <v>1</v>
      </c>
      <c r="R1013" s="3518">
        <f t="shared" si="169"/>
        <v>0</v>
      </c>
      <c r="S1013" s="955">
        <f t="shared" si="160"/>
        <v>0</v>
      </c>
    </row>
    <row r="1014" spans="1:19">
      <c r="A1014" s="3520"/>
      <c r="B1014" s="54"/>
      <c r="C1014" s="3517">
        <f t="shared" si="161"/>
        <v>1</v>
      </c>
      <c r="D1014" s="2806"/>
      <c r="E1014" s="3517">
        <f t="shared" si="162"/>
        <v>1</v>
      </c>
      <c r="F1014" s="667"/>
      <c r="G1014" s="3517">
        <f t="shared" si="163"/>
        <v>1</v>
      </c>
      <c r="H1014" s="667"/>
      <c r="I1014" s="3517">
        <f t="shared" si="164"/>
        <v>1</v>
      </c>
      <c r="J1014" s="667"/>
      <c r="K1014" s="3517">
        <f t="shared" si="165"/>
        <v>1</v>
      </c>
      <c r="L1014" s="667"/>
      <c r="M1014" s="3517">
        <f t="shared" si="166"/>
        <v>1</v>
      </c>
      <c r="N1014" s="667"/>
      <c r="O1014" s="3517">
        <f t="shared" si="167"/>
        <v>1</v>
      </c>
      <c r="P1014" s="667"/>
      <c r="Q1014" s="3517">
        <f t="shared" si="168"/>
        <v>1</v>
      </c>
      <c r="R1014" s="3518">
        <f t="shared" si="169"/>
        <v>0</v>
      </c>
      <c r="S1014" s="955">
        <f t="shared" si="160"/>
        <v>0</v>
      </c>
    </row>
    <row r="1015" spans="1:19">
      <c r="A1015" s="3520"/>
      <c r="B1015" s="54"/>
      <c r="C1015" s="3517">
        <f t="shared" si="161"/>
        <v>1</v>
      </c>
      <c r="D1015" s="2806"/>
      <c r="E1015" s="3517">
        <f t="shared" si="162"/>
        <v>1</v>
      </c>
      <c r="F1015" s="667"/>
      <c r="G1015" s="3517">
        <f t="shared" si="163"/>
        <v>1</v>
      </c>
      <c r="H1015" s="667"/>
      <c r="I1015" s="3517">
        <f t="shared" si="164"/>
        <v>1</v>
      </c>
      <c r="J1015" s="667"/>
      <c r="K1015" s="3517">
        <f t="shared" si="165"/>
        <v>1</v>
      </c>
      <c r="L1015" s="667"/>
      <c r="M1015" s="3517">
        <f t="shared" si="166"/>
        <v>1</v>
      </c>
      <c r="N1015" s="667"/>
      <c r="O1015" s="3517">
        <f t="shared" si="167"/>
        <v>1</v>
      </c>
      <c r="P1015" s="667"/>
      <c r="Q1015" s="3517">
        <f t="shared" si="168"/>
        <v>1</v>
      </c>
      <c r="R1015" s="3518">
        <f t="shared" si="169"/>
        <v>0</v>
      </c>
      <c r="S1015" s="955">
        <f t="shared" si="160"/>
        <v>0</v>
      </c>
    </row>
    <row r="1016" spans="1:19">
      <c r="A1016" s="3520"/>
      <c r="B1016" s="54"/>
      <c r="C1016" s="3517">
        <f t="shared" si="161"/>
        <v>1</v>
      </c>
      <c r="D1016" s="2806"/>
      <c r="E1016" s="3517">
        <f t="shared" si="162"/>
        <v>1</v>
      </c>
      <c r="F1016" s="667"/>
      <c r="G1016" s="3517">
        <f t="shared" si="163"/>
        <v>1</v>
      </c>
      <c r="H1016" s="667"/>
      <c r="I1016" s="3517">
        <f t="shared" si="164"/>
        <v>1</v>
      </c>
      <c r="J1016" s="667"/>
      <c r="K1016" s="3517">
        <f t="shared" si="165"/>
        <v>1</v>
      </c>
      <c r="L1016" s="667"/>
      <c r="M1016" s="3517">
        <f t="shared" si="166"/>
        <v>1</v>
      </c>
      <c r="N1016" s="667"/>
      <c r="O1016" s="3517">
        <f t="shared" si="167"/>
        <v>1</v>
      </c>
      <c r="P1016" s="667"/>
      <c r="Q1016" s="3517">
        <f t="shared" si="168"/>
        <v>1</v>
      </c>
      <c r="R1016" s="3518">
        <f t="shared" si="169"/>
        <v>0</v>
      </c>
      <c r="S1016" s="955">
        <f t="shared" si="160"/>
        <v>0</v>
      </c>
    </row>
    <row r="1017" spans="1:19">
      <c r="A1017" s="3520"/>
      <c r="B1017" s="54"/>
      <c r="C1017" s="3517">
        <f t="shared" si="161"/>
        <v>1</v>
      </c>
      <c r="D1017" s="2806"/>
      <c r="E1017" s="3517">
        <f t="shared" si="162"/>
        <v>1</v>
      </c>
      <c r="F1017" s="667"/>
      <c r="G1017" s="3517">
        <f t="shared" si="163"/>
        <v>1</v>
      </c>
      <c r="H1017" s="667"/>
      <c r="I1017" s="3517">
        <f t="shared" si="164"/>
        <v>1</v>
      </c>
      <c r="J1017" s="667"/>
      <c r="K1017" s="3517">
        <f t="shared" si="165"/>
        <v>1</v>
      </c>
      <c r="L1017" s="667"/>
      <c r="M1017" s="3517">
        <f t="shared" si="166"/>
        <v>1</v>
      </c>
      <c r="N1017" s="667"/>
      <c r="O1017" s="3517">
        <f t="shared" si="167"/>
        <v>1</v>
      </c>
      <c r="P1017" s="667"/>
      <c r="Q1017" s="3517">
        <f t="shared" si="168"/>
        <v>1</v>
      </c>
      <c r="R1017" s="3518">
        <f t="shared" si="169"/>
        <v>0</v>
      </c>
      <c r="S1017" s="955">
        <f t="shared" si="160"/>
        <v>0</v>
      </c>
    </row>
    <row r="1018" spans="1:19">
      <c r="A1018" s="3520"/>
      <c r="B1018" s="54"/>
      <c r="C1018" s="3517">
        <f t="shared" si="161"/>
        <v>1</v>
      </c>
      <c r="D1018" s="2806"/>
      <c r="E1018" s="3517">
        <f t="shared" si="162"/>
        <v>1</v>
      </c>
      <c r="F1018" s="667"/>
      <c r="G1018" s="3517">
        <f t="shared" si="163"/>
        <v>1</v>
      </c>
      <c r="H1018" s="667"/>
      <c r="I1018" s="3517">
        <f t="shared" si="164"/>
        <v>1</v>
      </c>
      <c r="J1018" s="667"/>
      <c r="K1018" s="3517">
        <f t="shared" si="165"/>
        <v>1</v>
      </c>
      <c r="L1018" s="667"/>
      <c r="M1018" s="3517">
        <f t="shared" si="166"/>
        <v>1</v>
      </c>
      <c r="N1018" s="667"/>
      <c r="O1018" s="3517">
        <f t="shared" si="167"/>
        <v>1</v>
      </c>
      <c r="P1018" s="667"/>
      <c r="Q1018" s="3517">
        <f t="shared" si="168"/>
        <v>1</v>
      </c>
      <c r="R1018" s="3518">
        <f t="shared" si="169"/>
        <v>0</v>
      </c>
      <c r="S1018" s="955">
        <f t="shared" si="160"/>
        <v>0</v>
      </c>
    </row>
    <row r="1019" spans="1:19">
      <c r="A1019" s="3520"/>
      <c r="B1019" s="54"/>
      <c r="C1019" s="3517">
        <f t="shared" si="161"/>
        <v>1</v>
      </c>
      <c r="D1019" s="2806"/>
      <c r="E1019" s="3517">
        <f t="shared" si="162"/>
        <v>1</v>
      </c>
      <c r="F1019" s="667"/>
      <c r="G1019" s="3517">
        <f t="shared" si="163"/>
        <v>1</v>
      </c>
      <c r="H1019" s="667"/>
      <c r="I1019" s="3517">
        <f t="shared" si="164"/>
        <v>1</v>
      </c>
      <c r="J1019" s="667"/>
      <c r="K1019" s="3517">
        <f t="shared" si="165"/>
        <v>1</v>
      </c>
      <c r="L1019" s="667"/>
      <c r="M1019" s="3517">
        <f t="shared" si="166"/>
        <v>1</v>
      </c>
      <c r="N1019" s="667"/>
      <c r="O1019" s="3517">
        <f t="shared" si="167"/>
        <v>1</v>
      </c>
      <c r="P1019" s="667"/>
      <c r="Q1019" s="3517">
        <f t="shared" si="168"/>
        <v>1</v>
      </c>
      <c r="R1019" s="3518">
        <f t="shared" si="169"/>
        <v>0</v>
      </c>
      <c r="S1019" s="955">
        <f t="shared" si="160"/>
        <v>0</v>
      </c>
    </row>
    <row r="1020" spans="1:19">
      <c r="A1020" s="3520"/>
      <c r="B1020" s="54"/>
      <c r="C1020" s="3517">
        <f t="shared" si="161"/>
        <v>1</v>
      </c>
      <c r="D1020" s="2806"/>
      <c r="E1020" s="3517">
        <f t="shared" si="162"/>
        <v>1</v>
      </c>
      <c r="F1020" s="667"/>
      <c r="G1020" s="3517">
        <f t="shared" si="163"/>
        <v>1</v>
      </c>
      <c r="H1020" s="667"/>
      <c r="I1020" s="3517">
        <f t="shared" si="164"/>
        <v>1</v>
      </c>
      <c r="J1020" s="667"/>
      <c r="K1020" s="3517">
        <f t="shared" si="165"/>
        <v>1</v>
      </c>
      <c r="L1020" s="667"/>
      <c r="M1020" s="3517">
        <f t="shared" si="166"/>
        <v>1</v>
      </c>
      <c r="N1020" s="667"/>
      <c r="O1020" s="3517">
        <f t="shared" si="167"/>
        <v>1</v>
      </c>
      <c r="P1020" s="667"/>
      <c r="Q1020" s="3517">
        <f t="shared" si="168"/>
        <v>1</v>
      </c>
      <c r="R1020" s="3518">
        <f t="shared" si="169"/>
        <v>0</v>
      </c>
      <c r="S1020" s="955">
        <f t="shared" si="160"/>
        <v>0</v>
      </c>
    </row>
    <row r="1021" spans="1:19">
      <c r="A1021" s="3520"/>
      <c r="B1021" s="54"/>
      <c r="C1021" s="3517">
        <f t="shared" si="161"/>
        <v>1</v>
      </c>
      <c r="D1021" s="2806"/>
      <c r="E1021" s="3517">
        <f t="shared" si="162"/>
        <v>1</v>
      </c>
      <c r="F1021" s="667"/>
      <c r="G1021" s="3517">
        <f t="shared" si="163"/>
        <v>1</v>
      </c>
      <c r="H1021" s="667"/>
      <c r="I1021" s="3517">
        <f t="shared" si="164"/>
        <v>1</v>
      </c>
      <c r="J1021" s="667"/>
      <c r="K1021" s="3517">
        <f t="shared" si="165"/>
        <v>1</v>
      </c>
      <c r="L1021" s="667"/>
      <c r="M1021" s="3517">
        <f t="shared" si="166"/>
        <v>1</v>
      </c>
      <c r="N1021" s="667"/>
      <c r="O1021" s="3517">
        <f t="shared" si="167"/>
        <v>1</v>
      </c>
      <c r="P1021" s="667"/>
      <c r="Q1021" s="3517">
        <f t="shared" si="168"/>
        <v>1</v>
      </c>
      <c r="R1021" s="3518">
        <f t="shared" si="169"/>
        <v>0</v>
      </c>
      <c r="S1021" s="955">
        <f t="shared" si="160"/>
        <v>0</v>
      </c>
    </row>
    <row r="1022" spans="1:19">
      <c r="A1022" s="3520"/>
      <c r="B1022" s="54"/>
      <c r="C1022" s="3517">
        <f t="shared" si="161"/>
        <v>1</v>
      </c>
      <c r="D1022" s="2806"/>
      <c r="E1022" s="3517">
        <f t="shared" si="162"/>
        <v>1</v>
      </c>
      <c r="F1022" s="667"/>
      <c r="G1022" s="3517">
        <f t="shared" si="163"/>
        <v>1</v>
      </c>
      <c r="H1022" s="667"/>
      <c r="I1022" s="3517">
        <f t="shared" si="164"/>
        <v>1</v>
      </c>
      <c r="J1022" s="667"/>
      <c r="K1022" s="3517">
        <f t="shared" si="165"/>
        <v>1</v>
      </c>
      <c r="L1022" s="667"/>
      <c r="M1022" s="3517">
        <f t="shared" si="166"/>
        <v>1</v>
      </c>
      <c r="N1022" s="667"/>
      <c r="O1022" s="3517">
        <f t="shared" si="167"/>
        <v>1</v>
      </c>
      <c r="P1022" s="667"/>
      <c r="Q1022" s="3517">
        <f t="shared" si="168"/>
        <v>1</v>
      </c>
      <c r="R1022" s="3518">
        <f t="shared" si="169"/>
        <v>0</v>
      </c>
      <c r="S1022" s="955">
        <f t="shared" si="160"/>
        <v>0</v>
      </c>
    </row>
    <row r="1023" spans="1:19">
      <c r="A1023" s="3520"/>
      <c r="B1023" s="54"/>
      <c r="C1023" s="3517">
        <f t="shared" si="161"/>
        <v>1</v>
      </c>
      <c r="D1023" s="2806"/>
      <c r="E1023" s="3517">
        <f t="shared" si="162"/>
        <v>1</v>
      </c>
      <c r="F1023" s="667"/>
      <c r="G1023" s="3517">
        <f t="shared" si="163"/>
        <v>1</v>
      </c>
      <c r="H1023" s="667"/>
      <c r="I1023" s="3517">
        <f t="shared" si="164"/>
        <v>1</v>
      </c>
      <c r="J1023" s="667"/>
      <c r="K1023" s="3517">
        <f t="shared" si="165"/>
        <v>1</v>
      </c>
      <c r="L1023" s="667"/>
      <c r="M1023" s="3517">
        <f t="shared" si="166"/>
        <v>1</v>
      </c>
      <c r="N1023" s="667"/>
      <c r="O1023" s="3517">
        <f t="shared" si="167"/>
        <v>1</v>
      </c>
      <c r="P1023" s="667"/>
      <c r="Q1023" s="3517">
        <f t="shared" si="168"/>
        <v>1</v>
      </c>
      <c r="R1023" s="3518">
        <f t="shared" si="169"/>
        <v>0</v>
      </c>
      <c r="S1023" s="955">
        <f t="shared" si="160"/>
        <v>0</v>
      </c>
    </row>
    <row r="1024" spans="1:19">
      <c r="A1024" s="3520"/>
      <c r="B1024" s="54"/>
      <c r="C1024" s="3517">
        <f t="shared" si="161"/>
        <v>1</v>
      </c>
      <c r="D1024" s="2806"/>
      <c r="E1024" s="3517">
        <f t="shared" si="162"/>
        <v>1</v>
      </c>
      <c r="F1024" s="667"/>
      <c r="G1024" s="3517">
        <f t="shared" si="163"/>
        <v>1</v>
      </c>
      <c r="H1024" s="667"/>
      <c r="I1024" s="3517">
        <f t="shared" si="164"/>
        <v>1</v>
      </c>
      <c r="J1024" s="667"/>
      <c r="K1024" s="3517">
        <f t="shared" si="165"/>
        <v>1</v>
      </c>
      <c r="L1024" s="667"/>
      <c r="M1024" s="3517">
        <f t="shared" si="166"/>
        <v>1</v>
      </c>
      <c r="N1024" s="667"/>
      <c r="O1024" s="3517">
        <f t="shared" si="167"/>
        <v>1</v>
      </c>
      <c r="P1024" s="667"/>
      <c r="Q1024" s="3517">
        <f t="shared" si="168"/>
        <v>1</v>
      </c>
      <c r="R1024" s="3518">
        <f t="shared" si="169"/>
        <v>0</v>
      </c>
      <c r="S1024" s="955">
        <f t="shared" si="160"/>
        <v>0</v>
      </c>
    </row>
    <row r="1025" spans="1:19">
      <c r="A1025" s="3520"/>
      <c r="B1025" s="54"/>
      <c r="C1025" s="3517">
        <f t="shared" si="161"/>
        <v>1</v>
      </c>
      <c r="D1025" s="2806"/>
      <c r="E1025" s="3517">
        <f t="shared" si="162"/>
        <v>1</v>
      </c>
      <c r="F1025" s="667"/>
      <c r="G1025" s="3517">
        <f t="shared" si="163"/>
        <v>1</v>
      </c>
      <c r="H1025" s="667"/>
      <c r="I1025" s="3517">
        <f t="shared" si="164"/>
        <v>1</v>
      </c>
      <c r="J1025" s="667"/>
      <c r="K1025" s="3517">
        <f t="shared" si="165"/>
        <v>1</v>
      </c>
      <c r="L1025" s="667"/>
      <c r="M1025" s="3517">
        <f t="shared" si="166"/>
        <v>1</v>
      </c>
      <c r="N1025" s="667"/>
      <c r="O1025" s="3517">
        <f t="shared" si="167"/>
        <v>1</v>
      </c>
      <c r="P1025" s="667"/>
      <c r="Q1025" s="3517">
        <f t="shared" si="168"/>
        <v>1</v>
      </c>
      <c r="R1025" s="3518">
        <f t="shared" si="169"/>
        <v>0</v>
      </c>
      <c r="S1025" s="955">
        <f t="shared" si="160"/>
        <v>0</v>
      </c>
    </row>
    <row r="1026" spans="1:19">
      <c r="A1026" s="3520"/>
      <c r="B1026" s="54"/>
      <c r="C1026" s="3517">
        <f t="shared" si="161"/>
        <v>1</v>
      </c>
      <c r="D1026" s="2806"/>
      <c r="E1026" s="3517">
        <f t="shared" si="162"/>
        <v>1</v>
      </c>
      <c r="F1026" s="667"/>
      <c r="G1026" s="3517">
        <f t="shared" si="163"/>
        <v>1</v>
      </c>
      <c r="H1026" s="667"/>
      <c r="I1026" s="3517">
        <f t="shared" si="164"/>
        <v>1</v>
      </c>
      <c r="J1026" s="667"/>
      <c r="K1026" s="3517">
        <f t="shared" si="165"/>
        <v>1</v>
      </c>
      <c r="L1026" s="667"/>
      <c r="M1026" s="3517">
        <f t="shared" si="166"/>
        <v>1</v>
      </c>
      <c r="N1026" s="667"/>
      <c r="O1026" s="3517">
        <f t="shared" si="167"/>
        <v>1</v>
      </c>
      <c r="P1026" s="667"/>
      <c r="Q1026" s="3517">
        <f t="shared" si="168"/>
        <v>1</v>
      </c>
      <c r="R1026" s="3518">
        <f t="shared" si="169"/>
        <v>0</v>
      </c>
      <c r="S1026" s="955">
        <f t="shared" si="160"/>
        <v>0</v>
      </c>
    </row>
    <row r="1027" spans="1:19">
      <c r="A1027" s="3520"/>
      <c r="B1027" s="54"/>
      <c r="C1027" s="3517">
        <f t="shared" si="161"/>
        <v>1</v>
      </c>
      <c r="D1027" s="2806"/>
      <c r="E1027" s="3517">
        <f t="shared" si="162"/>
        <v>1</v>
      </c>
      <c r="F1027" s="667"/>
      <c r="G1027" s="3517">
        <f t="shared" si="163"/>
        <v>1</v>
      </c>
      <c r="H1027" s="667"/>
      <c r="I1027" s="3517">
        <f t="shared" si="164"/>
        <v>1</v>
      </c>
      <c r="J1027" s="667"/>
      <c r="K1027" s="3517">
        <f t="shared" si="165"/>
        <v>1</v>
      </c>
      <c r="L1027" s="667"/>
      <c r="M1027" s="3517">
        <f t="shared" si="166"/>
        <v>1</v>
      </c>
      <c r="N1027" s="667"/>
      <c r="O1027" s="3517">
        <f t="shared" si="167"/>
        <v>1</v>
      </c>
      <c r="P1027" s="667"/>
      <c r="Q1027" s="3517">
        <f t="shared" si="168"/>
        <v>1</v>
      </c>
      <c r="R1027" s="3518">
        <f t="shared" si="169"/>
        <v>0</v>
      </c>
      <c r="S1027" s="955">
        <f t="shared" si="160"/>
        <v>0</v>
      </c>
    </row>
    <row r="1028" spans="1:19">
      <c r="A1028" s="3520"/>
      <c r="B1028" s="54"/>
      <c r="C1028" s="3517">
        <f t="shared" si="161"/>
        <v>1</v>
      </c>
      <c r="D1028" s="2806"/>
      <c r="E1028" s="3517">
        <f t="shared" si="162"/>
        <v>1</v>
      </c>
      <c r="F1028" s="667"/>
      <c r="G1028" s="3517">
        <f t="shared" si="163"/>
        <v>1</v>
      </c>
      <c r="H1028" s="667"/>
      <c r="I1028" s="3517">
        <f t="shared" si="164"/>
        <v>1</v>
      </c>
      <c r="J1028" s="667"/>
      <c r="K1028" s="3517">
        <f t="shared" si="165"/>
        <v>1</v>
      </c>
      <c r="L1028" s="667"/>
      <c r="M1028" s="3517">
        <f t="shared" si="166"/>
        <v>1</v>
      </c>
      <c r="N1028" s="667"/>
      <c r="O1028" s="3517">
        <f t="shared" si="167"/>
        <v>1</v>
      </c>
      <c r="P1028" s="667"/>
      <c r="Q1028" s="3517">
        <f t="shared" si="168"/>
        <v>1</v>
      </c>
      <c r="R1028" s="3518">
        <f t="shared" si="169"/>
        <v>0</v>
      </c>
      <c r="S1028" s="955">
        <f t="shared" si="160"/>
        <v>0</v>
      </c>
    </row>
    <row r="1029" spans="1:19">
      <c r="A1029" s="3520"/>
      <c r="B1029" s="54"/>
      <c r="C1029" s="3517">
        <f t="shared" si="161"/>
        <v>1</v>
      </c>
      <c r="D1029" s="2806"/>
      <c r="E1029" s="3517">
        <f t="shared" si="162"/>
        <v>1</v>
      </c>
      <c r="F1029" s="667"/>
      <c r="G1029" s="3517">
        <f t="shared" si="163"/>
        <v>1</v>
      </c>
      <c r="H1029" s="667"/>
      <c r="I1029" s="3517">
        <f t="shared" si="164"/>
        <v>1</v>
      </c>
      <c r="J1029" s="667"/>
      <c r="K1029" s="3517">
        <f t="shared" si="165"/>
        <v>1</v>
      </c>
      <c r="L1029" s="667"/>
      <c r="M1029" s="3517">
        <f t="shared" si="166"/>
        <v>1</v>
      </c>
      <c r="N1029" s="667"/>
      <c r="O1029" s="3517">
        <f t="shared" si="167"/>
        <v>1</v>
      </c>
      <c r="P1029" s="667"/>
      <c r="Q1029" s="3517">
        <f t="shared" si="168"/>
        <v>1</v>
      </c>
      <c r="R1029" s="3518">
        <f t="shared" si="169"/>
        <v>0</v>
      </c>
      <c r="S1029" s="955">
        <f t="shared" si="160"/>
        <v>0</v>
      </c>
    </row>
    <row r="1030" spans="1:19">
      <c r="A1030" s="3520"/>
      <c r="B1030" s="54"/>
      <c r="C1030" s="3517">
        <f t="shared" si="161"/>
        <v>1</v>
      </c>
      <c r="D1030" s="2806"/>
      <c r="E1030" s="3517">
        <f t="shared" si="162"/>
        <v>1</v>
      </c>
      <c r="F1030" s="667"/>
      <c r="G1030" s="3517">
        <f t="shared" si="163"/>
        <v>1</v>
      </c>
      <c r="H1030" s="667"/>
      <c r="I1030" s="3517">
        <f t="shared" si="164"/>
        <v>1</v>
      </c>
      <c r="J1030" s="667"/>
      <c r="K1030" s="3517">
        <f t="shared" si="165"/>
        <v>1</v>
      </c>
      <c r="L1030" s="667"/>
      <c r="M1030" s="3517">
        <f t="shared" si="166"/>
        <v>1</v>
      </c>
      <c r="N1030" s="667"/>
      <c r="O1030" s="3517">
        <f t="shared" si="167"/>
        <v>1</v>
      </c>
      <c r="P1030" s="667"/>
      <c r="Q1030" s="3517">
        <f t="shared" si="168"/>
        <v>1</v>
      </c>
      <c r="R1030" s="3518">
        <f t="shared" si="169"/>
        <v>0</v>
      </c>
      <c r="S1030" s="955">
        <f t="shared" si="160"/>
        <v>0</v>
      </c>
    </row>
    <row r="1031" spans="1:19">
      <c r="A1031" s="3520"/>
      <c r="B1031" s="54"/>
      <c r="C1031" s="3517">
        <f t="shared" si="161"/>
        <v>1</v>
      </c>
      <c r="D1031" s="2806"/>
      <c r="E1031" s="3517">
        <f t="shared" si="162"/>
        <v>1</v>
      </c>
      <c r="F1031" s="667"/>
      <c r="G1031" s="3517">
        <f t="shared" si="163"/>
        <v>1</v>
      </c>
      <c r="H1031" s="667"/>
      <c r="I1031" s="3517">
        <f t="shared" si="164"/>
        <v>1</v>
      </c>
      <c r="J1031" s="667"/>
      <c r="K1031" s="3517">
        <f t="shared" si="165"/>
        <v>1</v>
      </c>
      <c r="L1031" s="667"/>
      <c r="M1031" s="3517">
        <f t="shared" si="166"/>
        <v>1</v>
      </c>
      <c r="N1031" s="667"/>
      <c r="O1031" s="3517">
        <f t="shared" si="167"/>
        <v>1</v>
      </c>
      <c r="P1031" s="667"/>
      <c r="Q1031" s="3517">
        <f t="shared" si="168"/>
        <v>1</v>
      </c>
      <c r="R1031" s="3518">
        <f t="shared" si="169"/>
        <v>0</v>
      </c>
      <c r="S1031" s="955">
        <f t="shared" si="160"/>
        <v>0</v>
      </c>
    </row>
    <row r="1032" spans="1:19">
      <c r="A1032" s="3520"/>
      <c r="B1032" s="54"/>
      <c r="C1032" s="3517">
        <f t="shared" si="161"/>
        <v>1</v>
      </c>
      <c r="D1032" s="2806"/>
      <c r="E1032" s="3517">
        <f t="shared" si="162"/>
        <v>1</v>
      </c>
      <c r="F1032" s="667"/>
      <c r="G1032" s="3517">
        <f t="shared" si="163"/>
        <v>1</v>
      </c>
      <c r="H1032" s="667"/>
      <c r="I1032" s="3517">
        <f t="shared" si="164"/>
        <v>1</v>
      </c>
      <c r="J1032" s="667"/>
      <c r="K1032" s="3517">
        <f t="shared" si="165"/>
        <v>1</v>
      </c>
      <c r="L1032" s="667"/>
      <c r="M1032" s="3517">
        <f t="shared" si="166"/>
        <v>1</v>
      </c>
      <c r="N1032" s="667"/>
      <c r="O1032" s="3517">
        <f t="shared" si="167"/>
        <v>1</v>
      </c>
      <c r="P1032" s="667"/>
      <c r="Q1032" s="3517">
        <f t="shared" si="168"/>
        <v>1</v>
      </c>
      <c r="R1032" s="3518">
        <f t="shared" si="169"/>
        <v>0</v>
      </c>
      <c r="S1032" s="955">
        <f t="shared" si="160"/>
        <v>0</v>
      </c>
    </row>
    <row r="1033" spans="1:19">
      <c r="A1033" s="3520"/>
      <c r="B1033" s="54"/>
      <c r="C1033" s="3517">
        <f t="shared" si="161"/>
        <v>1</v>
      </c>
      <c r="D1033" s="2806"/>
      <c r="E1033" s="3517">
        <f t="shared" si="162"/>
        <v>1</v>
      </c>
      <c r="F1033" s="667"/>
      <c r="G1033" s="3517">
        <f t="shared" si="163"/>
        <v>1</v>
      </c>
      <c r="H1033" s="667"/>
      <c r="I1033" s="3517">
        <f t="shared" si="164"/>
        <v>1</v>
      </c>
      <c r="J1033" s="667"/>
      <c r="K1033" s="3517">
        <f t="shared" si="165"/>
        <v>1</v>
      </c>
      <c r="L1033" s="667"/>
      <c r="M1033" s="3517">
        <f t="shared" si="166"/>
        <v>1</v>
      </c>
      <c r="N1033" s="667"/>
      <c r="O1033" s="3517">
        <f t="shared" si="167"/>
        <v>1</v>
      </c>
      <c r="P1033" s="667"/>
      <c r="Q1033" s="3517">
        <f t="shared" si="168"/>
        <v>1</v>
      </c>
      <c r="R1033" s="3518">
        <f t="shared" si="169"/>
        <v>0</v>
      </c>
      <c r="S1033" s="955">
        <f t="shared" si="160"/>
        <v>0</v>
      </c>
    </row>
    <row r="1034" spans="1:19">
      <c r="A1034" s="3520"/>
      <c r="B1034" s="54"/>
      <c r="C1034" s="3517">
        <f t="shared" si="161"/>
        <v>1</v>
      </c>
      <c r="D1034" s="2806"/>
      <c r="E1034" s="3517">
        <f t="shared" si="162"/>
        <v>1</v>
      </c>
      <c r="F1034" s="667"/>
      <c r="G1034" s="3517">
        <f t="shared" si="163"/>
        <v>1</v>
      </c>
      <c r="H1034" s="667"/>
      <c r="I1034" s="3517">
        <f t="shared" si="164"/>
        <v>1</v>
      </c>
      <c r="J1034" s="667"/>
      <c r="K1034" s="3517">
        <f t="shared" si="165"/>
        <v>1</v>
      </c>
      <c r="L1034" s="667"/>
      <c r="M1034" s="3517">
        <f t="shared" si="166"/>
        <v>1</v>
      </c>
      <c r="N1034" s="667"/>
      <c r="O1034" s="3517">
        <f t="shared" si="167"/>
        <v>1</v>
      </c>
      <c r="P1034" s="667"/>
      <c r="Q1034" s="3517">
        <f t="shared" si="168"/>
        <v>1</v>
      </c>
      <c r="R1034" s="3518">
        <f t="shared" si="169"/>
        <v>0</v>
      </c>
      <c r="S1034" s="955">
        <f t="shared" si="160"/>
        <v>0</v>
      </c>
    </row>
    <row r="1035" spans="1:19">
      <c r="A1035" s="3520"/>
      <c r="B1035" s="54"/>
      <c r="C1035" s="3517">
        <f t="shared" si="161"/>
        <v>1</v>
      </c>
      <c r="D1035" s="2806"/>
      <c r="E1035" s="3517">
        <f t="shared" si="162"/>
        <v>1</v>
      </c>
      <c r="F1035" s="667"/>
      <c r="G1035" s="3517">
        <f t="shared" si="163"/>
        <v>1</v>
      </c>
      <c r="H1035" s="667"/>
      <c r="I1035" s="3517">
        <f t="shared" si="164"/>
        <v>1</v>
      </c>
      <c r="J1035" s="667"/>
      <c r="K1035" s="3517">
        <f t="shared" si="165"/>
        <v>1</v>
      </c>
      <c r="L1035" s="667"/>
      <c r="M1035" s="3517">
        <f t="shared" si="166"/>
        <v>1</v>
      </c>
      <c r="N1035" s="667"/>
      <c r="O1035" s="3517">
        <f t="shared" si="167"/>
        <v>1</v>
      </c>
      <c r="P1035" s="667"/>
      <c r="Q1035" s="3517">
        <f t="shared" si="168"/>
        <v>1</v>
      </c>
      <c r="R1035" s="3518">
        <f t="shared" si="169"/>
        <v>0</v>
      </c>
      <c r="S1035" s="955">
        <f t="shared" si="160"/>
        <v>0</v>
      </c>
    </row>
    <row r="1036" spans="1:19">
      <c r="A1036" s="3520"/>
      <c r="B1036" s="54"/>
      <c r="C1036" s="3517">
        <f t="shared" si="161"/>
        <v>1</v>
      </c>
      <c r="D1036" s="2806"/>
      <c r="E1036" s="3517">
        <f t="shared" si="162"/>
        <v>1</v>
      </c>
      <c r="F1036" s="667"/>
      <c r="G1036" s="3517">
        <f t="shared" si="163"/>
        <v>1</v>
      </c>
      <c r="H1036" s="667"/>
      <c r="I1036" s="3517">
        <f t="shared" si="164"/>
        <v>1</v>
      </c>
      <c r="J1036" s="667"/>
      <c r="K1036" s="3517">
        <f t="shared" si="165"/>
        <v>1</v>
      </c>
      <c r="L1036" s="667"/>
      <c r="M1036" s="3517">
        <f t="shared" si="166"/>
        <v>1</v>
      </c>
      <c r="N1036" s="667"/>
      <c r="O1036" s="3517">
        <f t="shared" si="167"/>
        <v>1</v>
      </c>
      <c r="P1036" s="667"/>
      <c r="Q1036" s="3517">
        <f t="shared" si="168"/>
        <v>1</v>
      </c>
      <c r="R1036" s="3518">
        <f t="shared" si="169"/>
        <v>0</v>
      </c>
      <c r="S1036" s="955">
        <f t="shared" si="160"/>
        <v>0</v>
      </c>
    </row>
    <row r="1037" spans="1:19">
      <c r="A1037" s="3520"/>
      <c r="B1037" s="54"/>
      <c r="C1037" s="3517">
        <f t="shared" si="161"/>
        <v>1</v>
      </c>
      <c r="D1037" s="2806"/>
      <c r="E1037" s="3517">
        <f t="shared" si="162"/>
        <v>1</v>
      </c>
      <c r="F1037" s="667"/>
      <c r="G1037" s="3517">
        <f t="shared" si="163"/>
        <v>1</v>
      </c>
      <c r="H1037" s="667"/>
      <c r="I1037" s="3517">
        <f t="shared" si="164"/>
        <v>1</v>
      </c>
      <c r="J1037" s="667"/>
      <c r="K1037" s="3517">
        <f t="shared" si="165"/>
        <v>1</v>
      </c>
      <c r="L1037" s="667"/>
      <c r="M1037" s="3517">
        <f t="shared" si="166"/>
        <v>1</v>
      </c>
      <c r="N1037" s="667"/>
      <c r="O1037" s="3517">
        <f t="shared" si="167"/>
        <v>1</v>
      </c>
      <c r="P1037" s="667"/>
      <c r="Q1037" s="3517">
        <f t="shared" si="168"/>
        <v>1</v>
      </c>
      <c r="R1037" s="3518">
        <f t="shared" si="169"/>
        <v>0</v>
      </c>
      <c r="S1037" s="955">
        <f t="shared" si="160"/>
        <v>0</v>
      </c>
    </row>
    <row r="1038" spans="1:19">
      <c r="A1038" s="3520"/>
      <c r="B1038" s="54"/>
      <c r="C1038" s="3517">
        <f t="shared" si="161"/>
        <v>1</v>
      </c>
      <c r="D1038" s="2806"/>
      <c r="E1038" s="3517">
        <f t="shared" si="162"/>
        <v>1</v>
      </c>
      <c r="F1038" s="667"/>
      <c r="G1038" s="3517">
        <f t="shared" si="163"/>
        <v>1</v>
      </c>
      <c r="H1038" s="667"/>
      <c r="I1038" s="3517">
        <f t="shared" si="164"/>
        <v>1</v>
      </c>
      <c r="J1038" s="667"/>
      <c r="K1038" s="3517">
        <f t="shared" si="165"/>
        <v>1</v>
      </c>
      <c r="L1038" s="667"/>
      <c r="M1038" s="3517">
        <f t="shared" si="166"/>
        <v>1</v>
      </c>
      <c r="N1038" s="667"/>
      <c r="O1038" s="3517">
        <f t="shared" si="167"/>
        <v>1</v>
      </c>
      <c r="P1038" s="667"/>
      <c r="Q1038" s="3517">
        <f t="shared" si="168"/>
        <v>1</v>
      </c>
      <c r="R1038" s="3518">
        <f t="shared" si="169"/>
        <v>0</v>
      </c>
      <c r="S1038" s="955">
        <f t="shared" si="160"/>
        <v>0</v>
      </c>
    </row>
    <row r="1039" spans="1:19">
      <c r="A1039" s="3520"/>
      <c r="B1039" s="54"/>
      <c r="C1039" s="3517">
        <f t="shared" si="161"/>
        <v>1</v>
      </c>
      <c r="D1039" s="2806"/>
      <c r="E1039" s="3517">
        <f t="shared" si="162"/>
        <v>1</v>
      </c>
      <c r="F1039" s="667"/>
      <c r="G1039" s="3517">
        <f t="shared" si="163"/>
        <v>1</v>
      </c>
      <c r="H1039" s="667"/>
      <c r="I1039" s="3517">
        <f t="shared" si="164"/>
        <v>1</v>
      </c>
      <c r="J1039" s="667"/>
      <c r="K1039" s="3517">
        <f t="shared" si="165"/>
        <v>1</v>
      </c>
      <c r="L1039" s="667"/>
      <c r="M1039" s="3517">
        <f t="shared" si="166"/>
        <v>1</v>
      </c>
      <c r="N1039" s="667"/>
      <c r="O1039" s="3517">
        <f t="shared" si="167"/>
        <v>1</v>
      </c>
      <c r="P1039" s="667"/>
      <c r="Q1039" s="3517">
        <f t="shared" si="168"/>
        <v>1</v>
      </c>
      <c r="R1039" s="3518">
        <f t="shared" si="169"/>
        <v>0</v>
      </c>
      <c r="S1039" s="955">
        <f t="shared" si="160"/>
        <v>0</v>
      </c>
    </row>
    <row r="1040" spans="1:19">
      <c r="A1040" s="3520"/>
      <c r="B1040" s="54"/>
      <c r="C1040" s="3517">
        <f t="shared" si="161"/>
        <v>1</v>
      </c>
      <c r="D1040" s="2806"/>
      <c r="E1040" s="3517">
        <f t="shared" si="162"/>
        <v>1</v>
      </c>
      <c r="F1040" s="667"/>
      <c r="G1040" s="3517">
        <f t="shared" si="163"/>
        <v>1</v>
      </c>
      <c r="H1040" s="667"/>
      <c r="I1040" s="3517">
        <f t="shared" si="164"/>
        <v>1</v>
      </c>
      <c r="J1040" s="667"/>
      <c r="K1040" s="3517">
        <f t="shared" si="165"/>
        <v>1</v>
      </c>
      <c r="L1040" s="667"/>
      <c r="M1040" s="3517">
        <f t="shared" si="166"/>
        <v>1</v>
      </c>
      <c r="N1040" s="667"/>
      <c r="O1040" s="3517">
        <f t="shared" si="167"/>
        <v>1</v>
      </c>
      <c r="P1040" s="667"/>
      <c r="Q1040" s="3517">
        <f t="shared" si="168"/>
        <v>1</v>
      </c>
      <c r="R1040" s="3518">
        <f t="shared" si="169"/>
        <v>0</v>
      </c>
      <c r="S1040" s="955">
        <f t="shared" si="160"/>
        <v>0</v>
      </c>
    </row>
    <row r="1041" spans="1:19">
      <c r="A1041" s="3520"/>
      <c r="B1041" s="54"/>
      <c r="C1041" s="3517">
        <f t="shared" si="161"/>
        <v>1</v>
      </c>
      <c r="D1041" s="2806"/>
      <c r="E1041" s="3517">
        <f t="shared" si="162"/>
        <v>1</v>
      </c>
      <c r="F1041" s="667"/>
      <c r="G1041" s="3517">
        <f t="shared" si="163"/>
        <v>1</v>
      </c>
      <c r="H1041" s="667"/>
      <c r="I1041" s="3517">
        <f t="shared" si="164"/>
        <v>1</v>
      </c>
      <c r="J1041" s="667"/>
      <c r="K1041" s="3517">
        <f t="shared" si="165"/>
        <v>1</v>
      </c>
      <c r="L1041" s="667"/>
      <c r="M1041" s="3517">
        <f t="shared" si="166"/>
        <v>1</v>
      </c>
      <c r="N1041" s="667"/>
      <c r="O1041" s="3517">
        <f t="shared" si="167"/>
        <v>1</v>
      </c>
      <c r="P1041" s="667"/>
      <c r="Q1041" s="3517">
        <f t="shared" si="168"/>
        <v>1</v>
      </c>
      <c r="R1041" s="3518">
        <f t="shared" si="169"/>
        <v>0</v>
      </c>
      <c r="S1041" s="955">
        <f t="shared" si="160"/>
        <v>0</v>
      </c>
    </row>
    <row r="1042" spans="1:19">
      <c r="A1042" s="3520"/>
      <c r="B1042" s="54"/>
      <c r="C1042" s="3517">
        <f t="shared" si="161"/>
        <v>1</v>
      </c>
      <c r="D1042" s="2806"/>
      <c r="E1042" s="3517">
        <f t="shared" si="162"/>
        <v>1</v>
      </c>
      <c r="F1042" s="667"/>
      <c r="G1042" s="3517">
        <f t="shared" si="163"/>
        <v>1</v>
      </c>
      <c r="H1042" s="667"/>
      <c r="I1042" s="3517">
        <f t="shared" si="164"/>
        <v>1</v>
      </c>
      <c r="J1042" s="667"/>
      <c r="K1042" s="3517">
        <f t="shared" si="165"/>
        <v>1</v>
      </c>
      <c r="L1042" s="667"/>
      <c r="M1042" s="3517">
        <f t="shared" si="166"/>
        <v>1</v>
      </c>
      <c r="N1042" s="667"/>
      <c r="O1042" s="3517">
        <f t="shared" si="167"/>
        <v>1</v>
      </c>
      <c r="P1042" s="667"/>
      <c r="Q1042" s="3517">
        <f t="shared" si="168"/>
        <v>1</v>
      </c>
      <c r="R1042" s="3518">
        <f t="shared" si="169"/>
        <v>0</v>
      </c>
      <c r="S1042" s="955">
        <f t="shared" si="160"/>
        <v>0</v>
      </c>
    </row>
    <row r="1043" spans="1:19">
      <c r="A1043" s="3520"/>
      <c r="B1043" s="54"/>
      <c r="C1043" s="3517">
        <f t="shared" si="161"/>
        <v>1</v>
      </c>
      <c r="D1043" s="2806"/>
      <c r="E1043" s="3517">
        <f t="shared" si="162"/>
        <v>1</v>
      </c>
      <c r="F1043" s="667"/>
      <c r="G1043" s="3517">
        <f t="shared" si="163"/>
        <v>1</v>
      </c>
      <c r="H1043" s="667"/>
      <c r="I1043" s="3517">
        <f t="shared" si="164"/>
        <v>1</v>
      </c>
      <c r="J1043" s="667"/>
      <c r="K1043" s="3517">
        <f t="shared" si="165"/>
        <v>1</v>
      </c>
      <c r="L1043" s="667"/>
      <c r="M1043" s="3517">
        <f t="shared" si="166"/>
        <v>1</v>
      </c>
      <c r="N1043" s="667"/>
      <c r="O1043" s="3517">
        <f t="shared" si="167"/>
        <v>1</v>
      </c>
      <c r="P1043" s="667"/>
      <c r="Q1043" s="3517">
        <f t="shared" si="168"/>
        <v>1</v>
      </c>
      <c r="R1043" s="3518">
        <f t="shared" si="169"/>
        <v>0</v>
      </c>
      <c r="S1043" s="955">
        <f t="shared" si="160"/>
        <v>0</v>
      </c>
    </row>
    <row r="1044" spans="1:19">
      <c r="A1044" s="3520"/>
      <c r="B1044" s="54"/>
      <c r="C1044" s="3517">
        <f t="shared" si="161"/>
        <v>1</v>
      </c>
      <c r="D1044" s="2806"/>
      <c r="E1044" s="3517">
        <f t="shared" si="162"/>
        <v>1</v>
      </c>
      <c r="F1044" s="667"/>
      <c r="G1044" s="3517">
        <f t="shared" si="163"/>
        <v>1</v>
      </c>
      <c r="H1044" s="667"/>
      <c r="I1044" s="3517">
        <f t="shared" si="164"/>
        <v>1</v>
      </c>
      <c r="J1044" s="667"/>
      <c r="K1044" s="3517">
        <f t="shared" si="165"/>
        <v>1</v>
      </c>
      <c r="L1044" s="667"/>
      <c r="M1044" s="3517">
        <f t="shared" si="166"/>
        <v>1</v>
      </c>
      <c r="N1044" s="667"/>
      <c r="O1044" s="3517">
        <f t="shared" si="167"/>
        <v>1</v>
      </c>
      <c r="P1044" s="667"/>
      <c r="Q1044" s="3517">
        <f t="shared" si="168"/>
        <v>1</v>
      </c>
      <c r="R1044" s="3518">
        <f t="shared" si="169"/>
        <v>0</v>
      </c>
      <c r="S1044" s="955">
        <f t="shared" si="160"/>
        <v>0</v>
      </c>
    </row>
    <row r="1045" spans="1:19">
      <c r="A1045" s="3520"/>
      <c r="B1045" s="54"/>
      <c r="C1045" s="3517">
        <f t="shared" si="161"/>
        <v>1</v>
      </c>
      <c r="D1045" s="2806"/>
      <c r="E1045" s="3517">
        <f t="shared" si="162"/>
        <v>1</v>
      </c>
      <c r="F1045" s="667"/>
      <c r="G1045" s="3517">
        <f t="shared" si="163"/>
        <v>1</v>
      </c>
      <c r="H1045" s="667"/>
      <c r="I1045" s="3517">
        <f t="shared" si="164"/>
        <v>1</v>
      </c>
      <c r="J1045" s="667"/>
      <c r="K1045" s="3517">
        <f t="shared" si="165"/>
        <v>1</v>
      </c>
      <c r="L1045" s="667"/>
      <c r="M1045" s="3517">
        <f t="shared" si="166"/>
        <v>1</v>
      </c>
      <c r="N1045" s="667"/>
      <c r="O1045" s="3517">
        <f t="shared" si="167"/>
        <v>1</v>
      </c>
      <c r="P1045" s="667"/>
      <c r="Q1045" s="3517">
        <f t="shared" si="168"/>
        <v>1</v>
      </c>
      <c r="R1045" s="3518">
        <f t="shared" si="169"/>
        <v>0</v>
      </c>
      <c r="S1045" s="955">
        <f t="shared" si="160"/>
        <v>0</v>
      </c>
    </row>
    <row r="1046" spans="1:19">
      <c r="A1046" s="3520"/>
      <c r="B1046" s="54"/>
      <c r="C1046" s="3517">
        <f t="shared" si="161"/>
        <v>1</v>
      </c>
      <c r="D1046" s="2806"/>
      <c r="E1046" s="3517">
        <f t="shared" si="162"/>
        <v>1</v>
      </c>
      <c r="F1046" s="667"/>
      <c r="G1046" s="3517">
        <f t="shared" si="163"/>
        <v>1</v>
      </c>
      <c r="H1046" s="667"/>
      <c r="I1046" s="3517">
        <f t="shared" si="164"/>
        <v>1</v>
      </c>
      <c r="J1046" s="667"/>
      <c r="K1046" s="3517">
        <f t="shared" si="165"/>
        <v>1</v>
      </c>
      <c r="L1046" s="667"/>
      <c r="M1046" s="3517">
        <f t="shared" si="166"/>
        <v>1</v>
      </c>
      <c r="N1046" s="667"/>
      <c r="O1046" s="3517">
        <f t="shared" si="167"/>
        <v>1</v>
      </c>
      <c r="P1046" s="667"/>
      <c r="Q1046" s="3517">
        <f t="shared" si="168"/>
        <v>1</v>
      </c>
      <c r="R1046" s="3518">
        <f t="shared" si="169"/>
        <v>0</v>
      </c>
      <c r="S1046" s="955">
        <f t="shared" si="160"/>
        <v>0</v>
      </c>
    </row>
    <row r="1047" spans="1:19">
      <c r="A1047" s="3520"/>
      <c r="B1047" s="54"/>
      <c r="C1047" s="3517">
        <f t="shared" si="161"/>
        <v>1</v>
      </c>
      <c r="D1047" s="2806"/>
      <c r="E1047" s="3517">
        <f t="shared" si="162"/>
        <v>1</v>
      </c>
      <c r="F1047" s="667"/>
      <c r="G1047" s="3517">
        <f t="shared" si="163"/>
        <v>1</v>
      </c>
      <c r="H1047" s="667"/>
      <c r="I1047" s="3517">
        <f t="shared" si="164"/>
        <v>1</v>
      </c>
      <c r="J1047" s="667"/>
      <c r="K1047" s="3517">
        <f t="shared" si="165"/>
        <v>1</v>
      </c>
      <c r="L1047" s="667"/>
      <c r="M1047" s="3517">
        <f t="shared" si="166"/>
        <v>1</v>
      </c>
      <c r="N1047" s="667"/>
      <c r="O1047" s="3517">
        <f t="shared" si="167"/>
        <v>1</v>
      </c>
      <c r="P1047" s="667"/>
      <c r="Q1047" s="3517">
        <f t="shared" si="168"/>
        <v>1</v>
      </c>
      <c r="R1047" s="3518">
        <f t="shared" si="169"/>
        <v>0</v>
      </c>
      <c r="S1047" s="955">
        <f t="shared" si="160"/>
        <v>0</v>
      </c>
    </row>
    <row r="1048" spans="1:19">
      <c r="A1048" s="3520"/>
      <c r="B1048" s="54"/>
      <c r="C1048" s="3517">
        <f t="shared" si="161"/>
        <v>1</v>
      </c>
      <c r="D1048" s="2806"/>
      <c r="E1048" s="3517">
        <f t="shared" si="162"/>
        <v>1</v>
      </c>
      <c r="F1048" s="667"/>
      <c r="G1048" s="3517">
        <f t="shared" si="163"/>
        <v>1</v>
      </c>
      <c r="H1048" s="667"/>
      <c r="I1048" s="3517">
        <f t="shared" si="164"/>
        <v>1</v>
      </c>
      <c r="J1048" s="667"/>
      <c r="K1048" s="3517">
        <f t="shared" si="165"/>
        <v>1</v>
      </c>
      <c r="L1048" s="667"/>
      <c r="M1048" s="3517">
        <f t="shared" si="166"/>
        <v>1</v>
      </c>
      <c r="N1048" s="667"/>
      <c r="O1048" s="3517">
        <f t="shared" si="167"/>
        <v>1</v>
      </c>
      <c r="P1048" s="667"/>
      <c r="Q1048" s="3517">
        <f t="shared" si="168"/>
        <v>1</v>
      </c>
      <c r="R1048" s="3518">
        <f t="shared" si="169"/>
        <v>0</v>
      </c>
      <c r="S1048" s="955">
        <f t="shared" ref="S1048:S1111" si="170">ROUND(R1048*B1048/10000,0)</f>
        <v>0</v>
      </c>
    </row>
    <row r="1049" spans="1:19">
      <c r="A1049" s="3520"/>
      <c r="B1049" s="54"/>
      <c r="C1049" s="3517">
        <f t="shared" si="161"/>
        <v>1</v>
      </c>
      <c r="D1049" s="2806"/>
      <c r="E1049" s="3517">
        <f t="shared" si="162"/>
        <v>1</v>
      </c>
      <c r="F1049" s="667"/>
      <c r="G1049" s="3517">
        <f t="shared" si="163"/>
        <v>1</v>
      </c>
      <c r="H1049" s="667"/>
      <c r="I1049" s="3517">
        <f t="shared" si="164"/>
        <v>1</v>
      </c>
      <c r="J1049" s="667"/>
      <c r="K1049" s="3517">
        <f t="shared" si="165"/>
        <v>1</v>
      </c>
      <c r="L1049" s="667"/>
      <c r="M1049" s="3517">
        <f t="shared" si="166"/>
        <v>1</v>
      </c>
      <c r="N1049" s="667"/>
      <c r="O1049" s="3517">
        <f t="shared" si="167"/>
        <v>1</v>
      </c>
      <c r="P1049" s="667"/>
      <c r="Q1049" s="3517">
        <f t="shared" si="168"/>
        <v>1</v>
      </c>
      <c r="R1049" s="3518">
        <f t="shared" si="169"/>
        <v>0</v>
      </c>
      <c r="S1049" s="955">
        <f t="shared" si="170"/>
        <v>0</v>
      </c>
    </row>
    <row r="1050" spans="1:19">
      <c r="A1050" s="3520"/>
      <c r="B1050" s="54"/>
      <c r="C1050" s="3517">
        <f t="shared" ref="C1050:C1113" si="171">IF(B1050="",1,(LOOKUP(B1050,$3:$3,$4:$4)-LOOKUP($B$24,$3:$3,$4:$4)+100)/100)</f>
        <v>1</v>
      </c>
      <c r="D1050" s="2806"/>
      <c r="E1050" s="3517">
        <f t="shared" ref="E1050:E1113" si="172">(SUMIF($5:$5,D1050,$6:$6)-SUMIF($5:$5,$D$24,$6:$6)+100)/100</f>
        <v>1</v>
      </c>
      <c r="F1050" s="667"/>
      <c r="G1050" s="3517">
        <f t="shared" ref="G1050:G1113" si="173">(SUMIF($7:$7,F1050,$8:$8)-SUMIF($7:$7,$F$24,$8:$8)+100)/100</f>
        <v>1</v>
      </c>
      <c r="H1050" s="667"/>
      <c r="I1050" s="3517">
        <f t="shared" ref="I1050:I1113" si="174">(SUMIF($9:$9,H1050,$10:$10)-SUMIF($9:$9,$H$24,$10:$10)+100)/100</f>
        <v>1</v>
      </c>
      <c r="J1050" s="667"/>
      <c r="K1050" s="3517">
        <f t="shared" ref="K1050:K1113" si="175">(SUMIF($11:$11,J1050,$12:$12)-SUMIF($11:$11,$J$24,$12:$12)+100)/100</f>
        <v>1</v>
      </c>
      <c r="L1050" s="667"/>
      <c r="M1050" s="3517">
        <f t="shared" ref="M1050:M1113" si="176">(SUMIF($13:$13,L1050,$14:$14)-SUMIF($13:$13,$L$24,$14:$14)+100)/100</f>
        <v>1</v>
      </c>
      <c r="N1050" s="667"/>
      <c r="O1050" s="3517">
        <f t="shared" ref="O1050:O1113" si="177">(SUMIF($15:$15,N1050,$16:$16)-SUMIF($15:$15,$N$24,$16:$16)+100)/100</f>
        <v>1</v>
      </c>
      <c r="P1050" s="667"/>
      <c r="Q1050" s="3517">
        <f t="shared" ref="Q1050:Q1113" si="178">(SUMIF($17:$17,P1050,$18:$18)-SUMIF($17:$17,$P$24,$18:$18)+100)/100</f>
        <v>1</v>
      </c>
      <c r="R1050" s="3518">
        <f t="shared" ref="R1050:R1113" si="179">IF(B1050="",0,ROUND($R$24*C1050*E1050*G1050*I1050*K1050*M1050*O1050*Q1050,0))</f>
        <v>0</v>
      </c>
      <c r="S1050" s="955">
        <f t="shared" si="170"/>
        <v>0</v>
      </c>
    </row>
    <row r="1051" spans="1:19">
      <c r="A1051" s="3520"/>
      <c r="B1051" s="54"/>
      <c r="C1051" s="3517">
        <f t="shared" si="171"/>
        <v>1</v>
      </c>
      <c r="D1051" s="2806"/>
      <c r="E1051" s="3517">
        <f t="shared" si="172"/>
        <v>1</v>
      </c>
      <c r="F1051" s="667"/>
      <c r="G1051" s="3517">
        <f t="shared" si="173"/>
        <v>1</v>
      </c>
      <c r="H1051" s="667"/>
      <c r="I1051" s="3517">
        <f t="shared" si="174"/>
        <v>1</v>
      </c>
      <c r="J1051" s="667"/>
      <c r="K1051" s="3517">
        <f t="shared" si="175"/>
        <v>1</v>
      </c>
      <c r="L1051" s="667"/>
      <c r="M1051" s="3517">
        <f t="shared" si="176"/>
        <v>1</v>
      </c>
      <c r="N1051" s="667"/>
      <c r="O1051" s="3517">
        <f t="shared" si="177"/>
        <v>1</v>
      </c>
      <c r="P1051" s="667"/>
      <c r="Q1051" s="3517">
        <f t="shared" si="178"/>
        <v>1</v>
      </c>
      <c r="R1051" s="3518">
        <f t="shared" si="179"/>
        <v>0</v>
      </c>
      <c r="S1051" s="955">
        <f t="shared" si="170"/>
        <v>0</v>
      </c>
    </row>
    <row r="1052" spans="1:19">
      <c r="A1052" s="3520"/>
      <c r="B1052" s="54"/>
      <c r="C1052" s="3517">
        <f t="shared" si="171"/>
        <v>1</v>
      </c>
      <c r="D1052" s="2806"/>
      <c r="E1052" s="3517">
        <f t="shared" si="172"/>
        <v>1</v>
      </c>
      <c r="F1052" s="667"/>
      <c r="G1052" s="3517">
        <f t="shared" si="173"/>
        <v>1</v>
      </c>
      <c r="H1052" s="667"/>
      <c r="I1052" s="3517">
        <f t="shared" si="174"/>
        <v>1</v>
      </c>
      <c r="J1052" s="667"/>
      <c r="K1052" s="3517">
        <f t="shared" si="175"/>
        <v>1</v>
      </c>
      <c r="L1052" s="667"/>
      <c r="M1052" s="3517">
        <f t="shared" si="176"/>
        <v>1</v>
      </c>
      <c r="N1052" s="667"/>
      <c r="O1052" s="3517">
        <f t="shared" si="177"/>
        <v>1</v>
      </c>
      <c r="P1052" s="667"/>
      <c r="Q1052" s="3517">
        <f t="shared" si="178"/>
        <v>1</v>
      </c>
      <c r="R1052" s="3518">
        <f t="shared" si="179"/>
        <v>0</v>
      </c>
      <c r="S1052" s="955">
        <f t="shared" si="170"/>
        <v>0</v>
      </c>
    </row>
    <row r="1053" spans="1:19">
      <c r="A1053" s="3520"/>
      <c r="B1053" s="54"/>
      <c r="C1053" s="3517">
        <f t="shared" si="171"/>
        <v>1</v>
      </c>
      <c r="D1053" s="2806"/>
      <c r="E1053" s="3517">
        <f t="shared" si="172"/>
        <v>1</v>
      </c>
      <c r="F1053" s="667"/>
      <c r="G1053" s="3517">
        <f t="shared" si="173"/>
        <v>1</v>
      </c>
      <c r="H1053" s="667"/>
      <c r="I1053" s="3517">
        <f t="shared" si="174"/>
        <v>1</v>
      </c>
      <c r="J1053" s="667"/>
      <c r="K1053" s="3517">
        <f t="shared" si="175"/>
        <v>1</v>
      </c>
      <c r="L1053" s="667"/>
      <c r="M1053" s="3517">
        <f t="shared" si="176"/>
        <v>1</v>
      </c>
      <c r="N1053" s="667"/>
      <c r="O1053" s="3517">
        <f t="shared" si="177"/>
        <v>1</v>
      </c>
      <c r="P1053" s="667"/>
      <c r="Q1053" s="3517">
        <f t="shared" si="178"/>
        <v>1</v>
      </c>
      <c r="R1053" s="3518">
        <f t="shared" si="179"/>
        <v>0</v>
      </c>
      <c r="S1053" s="955">
        <f t="shared" si="170"/>
        <v>0</v>
      </c>
    </row>
    <row r="1054" spans="1:19">
      <c r="A1054" s="3520"/>
      <c r="B1054" s="54"/>
      <c r="C1054" s="3517">
        <f t="shared" si="171"/>
        <v>1</v>
      </c>
      <c r="D1054" s="2806"/>
      <c r="E1054" s="3517">
        <f t="shared" si="172"/>
        <v>1</v>
      </c>
      <c r="F1054" s="667"/>
      <c r="G1054" s="3517">
        <f t="shared" si="173"/>
        <v>1</v>
      </c>
      <c r="H1054" s="667"/>
      <c r="I1054" s="3517">
        <f t="shared" si="174"/>
        <v>1</v>
      </c>
      <c r="J1054" s="667"/>
      <c r="K1054" s="3517">
        <f t="shared" si="175"/>
        <v>1</v>
      </c>
      <c r="L1054" s="667"/>
      <c r="M1054" s="3517">
        <f t="shared" si="176"/>
        <v>1</v>
      </c>
      <c r="N1054" s="667"/>
      <c r="O1054" s="3517">
        <f t="shared" si="177"/>
        <v>1</v>
      </c>
      <c r="P1054" s="667"/>
      <c r="Q1054" s="3517">
        <f t="shared" si="178"/>
        <v>1</v>
      </c>
      <c r="R1054" s="3518">
        <f t="shared" si="179"/>
        <v>0</v>
      </c>
      <c r="S1054" s="955">
        <f t="shared" si="170"/>
        <v>0</v>
      </c>
    </row>
    <row r="1055" spans="1:19">
      <c r="A1055" s="3520"/>
      <c r="B1055" s="54"/>
      <c r="C1055" s="3517">
        <f t="shared" si="171"/>
        <v>1</v>
      </c>
      <c r="D1055" s="2806"/>
      <c r="E1055" s="3517">
        <f t="shared" si="172"/>
        <v>1</v>
      </c>
      <c r="F1055" s="667"/>
      <c r="G1055" s="3517">
        <f t="shared" si="173"/>
        <v>1</v>
      </c>
      <c r="H1055" s="667"/>
      <c r="I1055" s="3517">
        <f t="shared" si="174"/>
        <v>1</v>
      </c>
      <c r="J1055" s="667"/>
      <c r="K1055" s="3517">
        <f t="shared" si="175"/>
        <v>1</v>
      </c>
      <c r="L1055" s="667"/>
      <c r="M1055" s="3517">
        <f t="shared" si="176"/>
        <v>1</v>
      </c>
      <c r="N1055" s="667"/>
      <c r="O1055" s="3517">
        <f t="shared" si="177"/>
        <v>1</v>
      </c>
      <c r="P1055" s="667"/>
      <c r="Q1055" s="3517">
        <f t="shared" si="178"/>
        <v>1</v>
      </c>
      <c r="R1055" s="3518">
        <f t="shared" si="179"/>
        <v>0</v>
      </c>
      <c r="S1055" s="955">
        <f t="shared" si="170"/>
        <v>0</v>
      </c>
    </row>
    <row r="1056" spans="1:19">
      <c r="A1056" s="3520"/>
      <c r="B1056" s="54"/>
      <c r="C1056" s="3517">
        <f t="shared" si="171"/>
        <v>1</v>
      </c>
      <c r="D1056" s="2806"/>
      <c r="E1056" s="3517">
        <f t="shared" si="172"/>
        <v>1</v>
      </c>
      <c r="F1056" s="667"/>
      <c r="G1056" s="3517">
        <f t="shared" si="173"/>
        <v>1</v>
      </c>
      <c r="H1056" s="667"/>
      <c r="I1056" s="3517">
        <f t="shared" si="174"/>
        <v>1</v>
      </c>
      <c r="J1056" s="667"/>
      <c r="K1056" s="3517">
        <f t="shared" si="175"/>
        <v>1</v>
      </c>
      <c r="L1056" s="667"/>
      <c r="M1056" s="3517">
        <f t="shared" si="176"/>
        <v>1</v>
      </c>
      <c r="N1056" s="667"/>
      <c r="O1056" s="3517">
        <f t="shared" si="177"/>
        <v>1</v>
      </c>
      <c r="P1056" s="667"/>
      <c r="Q1056" s="3517">
        <f t="shared" si="178"/>
        <v>1</v>
      </c>
      <c r="R1056" s="3518">
        <f t="shared" si="179"/>
        <v>0</v>
      </c>
      <c r="S1056" s="955">
        <f t="shared" si="170"/>
        <v>0</v>
      </c>
    </row>
    <row r="1057" spans="1:19">
      <c r="A1057" s="3520"/>
      <c r="B1057" s="54"/>
      <c r="C1057" s="3517">
        <f t="shared" si="171"/>
        <v>1</v>
      </c>
      <c r="D1057" s="2806"/>
      <c r="E1057" s="3517">
        <f t="shared" si="172"/>
        <v>1</v>
      </c>
      <c r="F1057" s="667"/>
      <c r="G1057" s="3517">
        <f t="shared" si="173"/>
        <v>1</v>
      </c>
      <c r="H1057" s="667"/>
      <c r="I1057" s="3517">
        <f t="shared" si="174"/>
        <v>1</v>
      </c>
      <c r="J1057" s="667"/>
      <c r="K1057" s="3517">
        <f t="shared" si="175"/>
        <v>1</v>
      </c>
      <c r="L1057" s="667"/>
      <c r="M1057" s="3517">
        <f t="shared" si="176"/>
        <v>1</v>
      </c>
      <c r="N1057" s="667"/>
      <c r="O1057" s="3517">
        <f t="shared" si="177"/>
        <v>1</v>
      </c>
      <c r="P1057" s="667"/>
      <c r="Q1057" s="3517">
        <f t="shared" si="178"/>
        <v>1</v>
      </c>
      <c r="R1057" s="3518">
        <f t="shared" si="179"/>
        <v>0</v>
      </c>
      <c r="S1057" s="955">
        <f t="shared" si="170"/>
        <v>0</v>
      </c>
    </row>
    <row r="1058" spans="1:19">
      <c r="A1058" s="3520"/>
      <c r="B1058" s="54"/>
      <c r="C1058" s="3517">
        <f t="shared" si="171"/>
        <v>1</v>
      </c>
      <c r="D1058" s="2806"/>
      <c r="E1058" s="3517">
        <f t="shared" si="172"/>
        <v>1</v>
      </c>
      <c r="F1058" s="667"/>
      <c r="G1058" s="3517">
        <f t="shared" si="173"/>
        <v>1</v>
      </c>
      <c r="H1058" s="667"/>
      <c r="I1058" s="3517">
        <f t="shared" si="174"/>
        <v>1</v>
      </c>
      <c r="J1058" s="667"/>
      <c r="K1058" s="3517">
        <f t="shared" si="175"/>
        <v>1</v>
      </c>
      <c r="L1058" s="667"/>
      <c r="M1058" s="3517">
        <f t="shared" si="176"/>
        <v>1</v>
      </c>
      <c r="N1058" s="667"/>
      <c r="O1058" s="3517">
        <f t="shared" si="177"/>
        <v>1</v>
      </c>
      <c r="P1058" s="667"/>
      <c r="Q1058" s="3517">
        <f t="shared" si="178"/>
        <v>1</v>
      </c>
      <c r="R1058" s="3518">
        <f t="shared" si="179"/>
        <v>0</v>
      </c>
      <c r="S1058" s="955">
        <f t="shared" si="170"/>
        <v>0</v>
      </c>
    </row>
    <row r="1059" spans="1:19">
      <c r="A1059" s="3520"/>
      <c r="B1059" s="54"/>
      <c r="C1059" s="3517">
        <f t="shared" si="171"/>
        <v>1</v>
      </c>
      <c r="D1059" s="2806"/>
      <c r="E1059" s="3517">
        <f t="shared" si="172"/>
        <v>1</v>
      </c>
      <c r="F1059" s="667"/>
      <c r="G1059" s="3517">
        <f t="shared" si="173"/>
        <v>1</v>
      </c>
      <c r="H1059" s="667"/>
      <c r="I1059" s="3517">
        <f t="shared" si="174"/>
        <v>1</v>
      </c>
      <c r="J1059" s="667"/>
      <c r="K1059" s="3517">
        <f t="shared" si="175"/>
        <v>1</v>
      </c>
      <c r="L1059" s="667"/>
      <c r="M1059" s="3517">
        <f t="shared" si="176"/>
        <v>1</v>
      </c>
      <c r="N1059" s="667"/>
      <c r="O1059" s="3517">
        <f t="shared" si="177"/>
        <v>1</v>
      </c>
      <c r="P1059" s="667"/>
      <c r="Q1059" s="3517">
        <f t="shared" si="178"/>
        <v>1</v>
      </c>
      <c r="R1059" s="3518">
        <f t="shared" si="179"/>
        <v>0</v>
      </c>
      <c r="S1059" s="955">
        <f t="shared" si="170"/>
        <v>0</v>
      </c>
    </row>
    <row r="1060" spans="1:19">
      <c r="A1060" s="3520"/>
      <c r="B1060" s="54"/>
      <c r="C1060" s="3517">
        <f t="shared" si="171"/>
        <v>1</v>
      </c>
      <c r="D1060" s="2806"/>
      <c r="E1060" s="3517">
        <f t="shared" si="172"/>
        <v>1</v>
      </c>
      <c r="F1060" s="667"/>
      <c r="G1060" s="3517">
        <f t="shared" si="173"/>
        <v>1</v>
      </c>
      <c r="H1060" s="667"/>
      <c r="I1060" s="3517">
        <f t="shared" si="174"/>
        <v>1</v>
      </c>
      <c r="J1060" s="667"/>
      <c r="K1060" s="3517">
        <f t="shared" si="175"/>
        <v>1</v>
      </c>
      <c r="L1060" s="667"/>
      <c r="M1060" s="3517">
        <f t="shared" si="176"/>
        <v>1</v>
      </c>
      <c r="N1060" s="667"/>
      <c r="O1060" s="3517">
        <f t="shared" si="177"/>
        <v>1</v>
      </c>
      <c r="P1060" s="667"/>
      <c r="Q1060" s="3517">
        <f t="shared" si="178"/>
        <v>1</v>
      </c>
      <c r="R1060" s="3518">
        <f t="shared" si="179"/>
        <v>0</v>
      </c>
      <c r="S1060" s="955">
        <f t="shared" si="170"/>
        <v>0</v>
      </c>
    </row>
    <row r="1061" spans="1:19">
      <c r="A1061" s="3520"/>
      <c r="B1061" s="54"/>
      <c r="C1061" s="3517">
        <f t="shared" si="171"/>
        <v>1</v>
      </c>
      <c r="D1061" s="2806"/>
      <c r="E1061" s="3517">
        <f t="shared" si="172"/>
        <v>1</v>
      </c>
      <c r="F1061" s="667"/>
      <c r="G1061" s="3517">
        <f t="shared" si="173"/>
        <v>1</v>
      </c>
      <c r="H1061" s="667"/>
      <c r="I1061" s="3517">
        <f t="shared" si="174"/>
        <v>1</v>
      </c>
      <c r="J1061" s="667"/>
      <c r="K1061" s="3517">
        <f t="shared" si="175"/>
        <v>1</v>
      </c>
      <c r="L1061" s="667"/>
      <c r="M1061" s="3517">
        <f t="shared" si="176"/>
        <v>1</v>
      </c>
      <c r="N1061" s="667"/>
      <c r="O1061" s="3517">
        <f t="shared" si="177"/>
        <v>1</v>
      </c>
      <c r="P1061" s="667"/>
      <c r="Q1061" s="3517">
        <f t="shared" si="178"/>
        <v>1</v>
      </c>
      <c r="R1061" s="3518">
        <f t="shared" si="179"/>
        <v>0</v>
      </c>
      <c r="S1061" s="955">
        <f t="shared" si="170"/>
        <v>0</v>
      </c>
    </row>
    <row r="1062" spans="1:19">
      <c r="A1062" s="3520"/>
      <c r="B1062" s="54"/>
      <c r="C1062" s="3517">
        <f t="shared" si="171"/>
        <v>1</v>
      </c>
      <c r="D1062" s="2806"/>
      <c r="E1062" s="3517">
        <f t="shared" si="172"/>
        <v>1</v>
      </c>
      <c r="F1062" s="667"/>
      <c r="G1062" s="3517">
        <f t="shared" si="173"/>
        <v>1</v>
      </c>
      <c r="H1062" s="667"/>
      <c r="I1062" s="3517">
        <f t="shared" si="174"/>
        <v>1</v>
      </c>
      <c r="J1062" s="667"/>
      <c r="K1062" s="3517">
        <f t="shared" si="175"/>
        <v>1</v>
      </c>
      <c r="L1062" s="667"/>
      <c r="M1062" s="3517">
        <f t="shared" si="176"/>
        <v>1</v>
      </c>
      <c r="N1062" s="667"/>
      <c r="O1062" s="3517">
        <f t="shared" si="177"/>
        <v>1</v>
      </c>
      <c r="P1062" s="667"/>
      <c r="Q1062" s="3517">
        <f t="shared" si="178"/>
        <v>1</v>
      </c>
      <c r="R1062" s="3518">
        <f t="shared" si="179"/>
        <v>0</v>
      </c>
      <c r="S1062" s="955">
        <f t="shared" si="170"/>
        <v>0</v>
      </c>
    </row>
    <row r="1063" spans="1:19">
      <c r="A1063" s="3520"/>
      <c r="B1063" s="54"/>
      <c r="C1063" s="3517">
        <f t="shared" si="171"/>
        <v>1</v>
      </c>
      <c r="D1063" s="2806"/>
      <c r="E1063" s="3517">
        <f t="shared" si="172"/>
        <v>1</v>
      </c>
      <c r="F1063" s="667"/>
      <c r="G1063" s="3517">
        <f t="shared" si="173"/>
        <v>1</v>
      </c>
      <c r="H1063" s="667"/>
      <c r="I1063" s="3517">
        <f t="shared" si="174"/>
        <v>1</v>
      </c>
      <c r="J1063" s="667"/>
      <c r="K1063" s="3517">
        <f t="shared" si="175"/>
        <v>1</v>
      </c>
      <c r="L1063" s="667"/>
      <c r="M1063" s="3517">
        <f t="shared" si="176"/>
        <v>1</v>
      </c>
      <c r="N1063" s="667"/>
      <c r="O1063" s="3517">
        <f t="shared" si="177"/>
        <v>1</v>
      </c>
      <c r="P1063" s="667"/>
      <c r="Q1063" s="3517">
        <f t="shared" si="178"/>
        <v>1</v>
      </c>
      <c r="R1063" s="3518">
        <f t="shared" si="179"/>
        <v>0</v>
      </c>
      <c r="S1063" s="955">
        <f t="shared" si="170"/>
        <v>0</v>
      </c>
    </row>
    <row r="1064" spans="1:19">
      <c r="A1064" s="3520"/>
      <c r="B1064" s="54"/>
      <c r="C1064" s="3517">
        <f t="shared" si="171"/>
        <v>1</v>
      </c>
      <c r="D1064" s="2806"/>
      <c r="E1064" s="3517">
        <f t="shared" si="172"/>
        <v>1</v>
      </c>
      <c r="F1064" s="667"/>
      <c r="G1064" s="3517">
        <f t="shared" si="173"/>
        <v>1</v>
      </c>
      <c r="H1064" s="667"/>
      <c r="I1064" s="3517">
        <f t="shared" si="174"/>
        <v>1</v>
      </c>
      <c r="J1064" s="667"/>
      <c r="K1064" s="3517">
        <f t="shared" si="175"/>
        <v>1</v>
      </c>
      <c r="L1064" s="667"/>
      <c r="M1064" s="3517">
        <f t="shared" si="176"/>
        <v>1</v>
      </c>
      <c r="N1064" s="667"/>
      <c r="O1064" s="3517">
        <f t="shared" si="177"/>
        <v>1</v>
      </c>
      <c r="P1064" s="667"/>
      <c r="Q1064" s="3517">
        <f t="shared" si="178"/>
        <v>1</v>
      </c>
      <c r="R1064" s="3518">
        <f t="shared" si="179"/>
        <v>0</v>
      </c>
      <c r="S1064" s="955">
        <f t="shared" si="170"/>
        <v>0</v>
      </c>
    </row>
    <row r="1065" spans="1:19">
      <c r="A1065" s="3520"/>
      <c r="B1065" s="54"/>
      <c r="C1065" s="3517">
        <f t="shared" si="171"/>
        <v>1</v>
      </c>
      <c r="D1065" s="2806"/>
      <c r="E1065" s="3517">
        <f t="shared" si="172"/>
        <v>1</v>
      </c>
      <c r="F1065" s="667"/>
      <c r="G1065" s="3517">
        <f t="shared" si="173"/>
        <v>1</v>
      </c>
      <c r="H1065" s="667"/>
      <c r="I1065" s="3517">
        <f t="shared" si="174"/>
        <v>1</v>
      </c>
      <c r="J1065" s="667"/>
      <c r="K1065" s="3517">
        <f t="shared" si="175"/>
        <v>1</v>
      </c>
      <c r="L1065" s="667"/>
      <c r="M1065" s="3517">
        <f t="shared" si="176"/>
        <v>1</v>
      </c>
      <c r="N1065" s="667"/>
      <c r="O1065" s="3517">
        <f t="shared" si="177"/>
        <v>1</v>
      </c>
      <c r="P1065" s="667"/>
      <c r="Q1065" s="3517">
        <f t="shared" si="178"/>
        <v>1</v>
      </c>
      <c r="R1065" s="3518">
        <f t="shared" si="179"/>
        <v>0</v>
      </c>
      <c r="S1065" s="955">
        <f t="shared" si="170"/>
        <v>0</v>
      </c>
    </row>
    <row r="1066" spans="1:19">
      <c r="A1066" s="3520"/>
      <c r="B1066" s="54"/>
      <c r="C1066" s="3517">
        <f t="shared" si="171"/>
        <v>1</v>
      </c>
      <c r="D1066" s="2806"/>
      <c r="E1066" s="3517">
        <f t="shared" si="172"/>
        <v>1</v>
      </c>
      <c r="F1066" s="667"/>
      <c r="G1066" s="3517">
        <f t="shared" si="173"/>
        <v>1</v>
      </c>
      <c r="H1066" s="667"/>
      <c r="I1066" s="3517">
        <f t="shared" si="174"/>
        <v>1</v>
      </c>
      <c r="J1066" s="667"/>
      <c r="K1066" s="3517">
        <f t="shared" si="175"/>
        <v>1</v>
      </c>
      <c r="L1066" s="667"/>
      <c r="M1066" s="3517">
        <f t="shared" si="176"/>
        <v>1</v>
      </c>
      <c r="N1066" s="667"/>
      <c r="O1066" s="3517">
        <f t="shared" si="177"/>
        <v>1</v>
      </c>
      <c r="P1066" s="667"/>
      <c r="Q1066" s="3517">
        <f t="shared" si="178"/>
        <v>1</v>
      </c>
      <c r="R1066" s="3518">
        <f t="shared" si="179"/>
        <v>0</v>
      </c>
      <c r="S1066" s="955">
        <f t="shared" si="170"/>
        <v>0</v>
      </c>
    </row>
    <row r="1067" spans="1:19">
      <c r="A1067" s="3520"/>
      <c r="B1067" s="54"/>
      <c r="C1067" s="3517">
        <f t="shared" si="171"/>
        <v>1</v>
      </c>
      <c r="D1067" s="2806"/>
      <c r="E1067" s="3517">
        <f t="shared" si="172"/>
        <v>1</v>
      </c>
      <c r="F1067" s="667"/>
      <c r="G1067" s="3517">
        <f t="shared" si="173"/>
        <v>1</v>
      </c>
      <c r="H1067" s="667"/>
      <c r="I1067" s="3517">
        <f t="shared" si="174"/>
        <v>1</v>
      </c>
      <c r="J1067" s="667"/>
      <c r="K1067" s="3517">
        <f t="shared" si="175"/>
        <v>1</v>
      </c>
      <c r="L1067" s="667"/>
      <c r="M1067" s="3517">
        <f t="shared" si="176"/>
        <v>1</v>
      </c>
      <c r="N1067" s="667"/>
      <c r="O1067" s="3517">
        <f t="shared" si="177"/>
        <v>1</v>
      </c>
      <c r="P1067" s="667"/>
      <c r="Q1067" s="3517">
        <f t="shared" si="178"/>
        <v>1</v>
      </c>
      <c r="R1067" s="3518">
        <f t="shared" si="179"/>
        <v>0</v>
      </c>
      <c r="S1067" s="955">
        <f t="shared" si="170"/>
        <v>0</v>
      </c>
    </row>
    <row r="1068" spans="1:19">
      <c r="A1068" s="3520"/>
      <c r="B1068" s="54"/>
      <c r="C1068" s="3517">
        <f t="shared" si="171"/>
        <v>1</v>
      </c>
      <c r="D1068" s="2806"/>
      <c r="E1068" s="3517">
        <f t="shared" si="172"/>
        <v>1</v>
      </c>
      <c r="F1068" s="667"/>
      <c r="G1068" s="3517">
        <f t="shared" si="173"/>
        <v>1</v>
      </c>
      <c r="H1068" s="667"/>
      <c r="I1068" s="3517">
        <f t="shared" si="174"/>
        <v>1</v>
      </c>
      <c r="J1068" s="667"/>
      <c r="K1068" s="3517">
        <f t="shared" si="175"/>
        <v>1</v>
      </c>
      <c r="L1068" s="667"/>
      <c r="M1068" s="3517">
        <f t="shared" si="176"/>
        <v>1</v>
      </c>
      <c r="N1068" s="667"/>
      <c r="O1068" s="3517">
        <f t="shared" si="177"/>
        <v>1</v>
      </c>
      <c r="P1068" s="667"/>
      <c r="Q1068" s="3517">
        <f t="shared" si="178"/>
        <v>1</v>
      </c>
      <c r="R1068" s="3518">
        <f t="shared" si="179"/>
        <v>0</v>
      </c>
      <c r="S1068" s="955">
        <f t="shared" si="170"/>
        <v>0</v>
      </c>
    </row>
    <row r="1069" spans="1:19">
      <c r="A1069" s="3520"/>
      <c r="B1069" s="54"/>
      <c r="C1069" s="3517">
        <f t="shared" si="171"/>
        <v>1</v>
      </c>
      <c r="D1069" s="2806"/>
      <c r="E1069" s="3517">
        <f t="shared" si="172"/>
        <v>1</v>
      </c>
      <c r="F1069" s="667"/>
      <c r="G1069" s="3517">
        <f t="shared" si="173"/>
        <v>1</v>
      </c>
      <c r="H1069" s="667"/>
      <c r="I1069" s="3517">
        <f t="shared" si="174"/>
        <v>1</v>
      </c>
      <c r="J1069" s="667"/>
      <c r="K1069" s="3517">
        <f t="shared" si="175"/>
        <v>1</v>
      </c>
      <c r="L1069" s="667"/>
      <c r="M1069" s="3517">
        <f t="shared" si="176"/>
        <v>1</v>
      </c>
      <c r="N1069" s="667"/>
      <c r="O1069" s="3517">
        <f t="shared" si="177"/>
        <v>1</v>
      </c>
      <c r="P1069" s="667"/>
      <c r="Q1069" s="3517">
        <f t="shared" si="178"/>
        <v>1</v>
      </c>
      <c r="R1069" s="3518">
        <f t="shared" si="179"/>
        <v>0</v>
      </c>
      <c r="S1069" s="955">
        <f t="shared" si="170"/>
        <v>0</v>
      </c>
    </row>
    <row r="1070" spans="1:19">
      <c r="A1070" s="3520"/>
      <c r="B1070" s="54"/>
      <c r="C1070" s="3517">
        <f t="shared" si="171"/>
        <v>1</v>
      </c>
      <c r="D1070" s="2806"/>
      <c r="E1070" s="3517">
        <f t="shared" si="172"/>
        <v>1</v>
      </c>
      <c r="F1070" s="667"/>
      <c r="G1070" s="3517">
        <f t="shared" si="173"/>
        <v>1</v>
      </c>
      <c r="H1070" s="667"/>
      <c r="I1070" s="3517">
        <f t="shared" si="174"/>
        <v>1</v>
      </c>
      <c r="J1070" s="667"/>
      <c r="K1070" s="3517">
        <f t="shared" si="175"/>
        <v>1</v>
      </c>
      <c r="L1070" s="667"/>
      <c r="M1070" s="3517">
        <f t="shared" si="176"/>
        <v>1</v>
      </c>
      <c r="N1070" s="667"/>
      <c r="O1070" s="3517">
        <f t="shared" si="177"/>
        <v>1</v>
      </c>
      <c r="P1070" s="667"/>
      <c r="Q1070" s="3517">
        <f t="shared" si="178"/>
        <v>1</v>
      </c>
      <c r="R1070" s="3518">
        <f t="shared" si="179"/>
        <v>0</v>
      </c>
      <c r="S1070" s="955">
        <f t="shared" si="170"/>
        <v>0</v>
      </c>
    </row>
    <row r="1071" spans="1:19">
      <c r="A1071" s="3520"/>
      <c r="B1071" s="54"/>
      <c r="C1071" s="3517">
        <f t="shared" si="171"/>
        <v>1</v>
      </c>
      <c r="D1071" s="2806"/>
      <c r="E1071" s="3517">
        <f t="shared" si="172"/>
        <v>1</v>
      </c>
      <c r="F1071" s="667"/>
      <c r="G1071" s="3517">
        <f t="shared" si="173"/>
        <v>1</v>
      </c>
      <c r="H1071" s="667"/>
      <c r="I1071" s="3517">
        <f t="shared" si="174"/>
        <v>1</v>
      </c>
      <c r="J1071" s="667"/>
      <c r="K1071" s="3517">
        <f t="shared" si="175"/>
        <v>1</v>
      </c>
      <c r="L1071" s="667"/>
      <c r="M1071" s="3517">
        <f t="shared" si="176"/>
        <v>1</v>
      </c>
      <c r="N1071" s="667"/>
      <c r="O1071" s="3517">
        <f t="shared" si="177"/>
        <v>1</v>
      </c>
      <c r="P1071" s="667"/>
      <c r="Q1071" s="3517">
        <f t="shared" si="178"/>
        <v>1</v>
      </c>
      <c r="R1071" s="3518">
        <f t="shared" si="179"/>
        <v>0</v>
      </c>
      <c r="S1071" s="955">
        <f t="shared" si="170"/>
        <v>0</v>
      </c>
    </row>
    <row r="1072" spans="1:19">
      <c r="A1072" s="3520"/>
      <c r="B1072" s="54"/>
      <c r="C1072" s="3517">
        <f t="shared" si="171"/>
        <v>1</v>
      </c>
      <c r="D1072" s="2806"/>
      <c r="E1072" s="3517">
        <f t="shared" si="172"/>
        <v>1</v>
      </c>
      <c r="F1072" s="667"/>
      <c r="G1072" s="3517">
        <f t="shared" si="173"/>
        <v>1</v>
      </c>
      <c r="H1072" s="667"/>
      <c r="I1072" s="3517">
        <f t="shared" si="174"/>
        <v>1</v>
      </c>
      <c r="J1072" s="667"/>
      <c r="K1072" s="3517">
        <f t="shared" si="175"/>
        <v>1</v>
      </c>
      <c r="L1072" s="667"/>
      <c r="M1072" s="3517">
        <f t="shared" si="176"/>
        <v>1</v>
      </c>
      <c r="N1072" s="667"/>
      <c r="O1072" s="3517">
        <f t="shared" si="177"/>
        <v>1</v>
      </c>
      <c r="P1072" s="667"/>
      <c r="Q1072" s="3517">
        <f t="shared" si="178"/>
        <v>1</v>
      </c>
      <c r="R1072" s="3518">
        <f t="shared" si="179"/>
        <v>0</v>
      </c>
      <c r="S1072" s="955">
        <f t="shared" si="170"/>
        <v>0</v>
      </c>
    </row>
    <row r="1073" spans="1:19">
      <c r="A1073" s="3520"/>
      <c r="B1073" s="54"/>
      <c r="C1073" s="3517">
        <f t="shared" si="171"/>
        <v>1</v>
      </c>
      <c r="D1073" s="2806"/>
      <c r="E1073" s="3517">
        <f t="shared" si="172"/>
        <v>1</v>
      </c>
      <c r="F1073" s="667"/>
      <c r="G1073" s="3517">
        <f t="shared" si="173"/>
        <v>1</v>
      </c>
      <c r="H1073" s="667"/>
      <c r="I1073" s="3517">
        <f t="shared" si="174"/>
        <v>1</v>
      </c>
      <c r="J1073" s="667"/>
      <c r="K1073" s="3517">
        <f t="shared" si="175"/>
        <v>1</v>
      </c>
      <c r="L1073" s="667"/>
      <c r="M1073" s="3517">
        <f t="shared" si="176"/>
        <v>1</v>
      </c>
      <c r="N1073" s="667"/>
      <c r="O1073" s="3517">
        <f t="shared" si="177"/>
        <v>1</v>
      </c>
      <c r="P1073" s="667"/>
      <c r="Q1073" s="3517">
        <f t="shared" si="178"/>
        <v>1</v>
      </c>
      <c r="R1073" s="3518">
        <f t="shared" si="179"/>
        <v>0</v>
      </c>
      <c r="S1073" s="955">
        <f t="shared" si="170"/>
        <v>0</v>
      </c>
    </row>
    <row r="1074" spans="1:19">
      <c r="A1074" s="3520"/>
      <c r="B1074" s="54"/>
      <c r="C1074" s="3517">
        <f t="shared" si="171"/>
        <v>1</v>
      </c>
      <c r="D1074" s="2806"/>
      <c r="E1074" s="3517">
        <f t="shared" si="172"/>
        <v>1</v>
      </c>
      <c r="F1074" s="667"/>
      <c r="G1074" s="3517">
        <f t="shared" si="173"/>
        <v>1</v>
      </c>
      <c r="H1074" s="667"/>
      <c r="I1074" s="3517">
        <f t="shared" si="174"/>
        <v>1</v>
      </c>
      <c r="J1074" s="667"/>
      <c r="K1074" s="3517">
        <f t="shared" si="175"/>
        <v>1</v>
      </c>
      <c r="L1074" s="667"/>
      <c r="M1074" s="3517">
        <f t="shared" si="176"/>
        <v>1</v>
      </c>
      <c r="N1074" s="667"/>
      <c r="O1074" s="3517">
        <f t="shared" si="177"/>
        <v>1</v>
      </c>
      <c r="P1074" s="667"/>
      <c r="Q1074" s="3517">
        <f t="shared" si="178"/>
        <v>1</v>
      </c>
      <c r="R1074" s="3518">
        <f t="shared" si="179"/>
        <v>0</v>
      </c>
      <c r="S1074" s="955">
        <f t="shared" si="170"/>
        <v>0</v>
      </c>
    </row>
    <row r="1075" spans="1:19">
      <c r="A1075" s="3520"/>
      <c r="B1075" s="54"/>
      <c r="C1075" s="3517">
        <f t="shared" si="171"/>
        <v>1</v>
      </c>
      <c r="D1075" s="2806"/>
      <c r="E1075" s="3517">
        <f t="shared" si="172"/>
        <v>1</v>
      </c>
      <c r="F1075" s="667"/>
      <c r="G1075" s="3517">
        <f t="shared" si="173"/>
        <v>1</v>
      </c>
      <c r="H1075" s="667"/>
      <c r="I1075" s="3517">
        <f t="shared" si="174"/>
        <v>1</v>
      </c>
      <c r="J1075" s="667"/>
      <c r="K1075" s="3517">
        <f t="shared" si="175"/>
        <v>1</v>
      </c>
      <c r="L1075" s="667"/>
      <c r="M1075" s="3517">
        <f t="shared" si="176"/>
        <v>1</v>
      </c>
      <c r="N1075" s="667"/>
      <c r="O1075" s="3517">
        <f t="shared" si="177"/>
        <v>1</v>
      </c>
      <c r="P1075" s="667"/>
      <c r="Q1075" s="3517">
        <f t="shared" si="178"/>
        <v>1</v>
      </c>
      <c r="R1075" s="3518">
        <f t="shared" si="179"/>
        <v>0</v>
      </c>
      <c r="S1075" s="955">
        <f t="shared" si="170"/>
        <v>0</v>
      </c>
    </row>
    <row r="1076" spans="1:19">
      <c r="A1076" s="3520"/>
      <c r="B1076" s="54"/>
      <c r="C1076" s="3517">
        <f t="shared" si="171"/>
        <v>1</v>
      </c>
      <c r="D1076" s="2806"/>
      <c r="E1076" s="3517">
        <f t="shared" si="172"/>
        <v>1</v>
      </c>
      <c r="F1076" s="667"/>
      <c r="G1076" s="3517">
        <f t="shared" si="173"/>
        <v>1</v>
      </c>
      <c r="H1076" s="667"/>
      <c r="I1076" s="3517">
        <f t="shared" si="174"/>
        <v>1</v>
      </c>
      <c r="J1076" s="667"/>
      <c r="K1076" s="3517">
        <f t="shared" si="175"/>
        <v>1</v>
      </c>
      <c r="L1076" s="667"/>
      <c r="M1076" s="3517">
        <f t="shared" si="176"/>
        <v>1</v>
      </c>
      <c r="N1076" s="667"/>
      <c r="O1076" s="3517">
        <f t="shared" si="177"/>
        <v>1</v>
      </c>
      <c r="P1076" s="667"/>
      <c r="Q1076" s="3517">
        <f t="shared" si="178"/>
        <v>1</v>
      </c>
      <c r="R1076" s="3518">
        <f t="shared" si="179"/>
        <v>0</v>
      </c>
      <c r="S1076" s="955">
        <f t="shared" si="170"/>
        <v>0</v>
      </c>
    </row>
    <row r="1077" spans="1:19">
      <c r="A1077" s="3520"/>
      <c r="B1077" s="54"/>
      <c r="C1077" s="3517">
        <f t="shared" si="171"/>
        <v>1</v>
      </c>
      <c r="D1077" s="2806"/>
      <c r="E1077" s="3517">
        <f t="shared" si="172"/>
        <v>1</v>
      </c>
      <c r="F1077" s="667"/>
      <c r="G1077" s="3517">
        <f t="shared" si="173"/>
        <v>1</v>
      </c>
      <c r="H1077" s="667"/>
      <c r="I1077" s="3517">
        <f t="shared" si="174"/>
        <v>1</v>
      </c>
      <c r="J1077" s="667"/>
      <c r="K1077" s="3517">
        <f t="shared" si="175"/>
        <v>1</v>
      </c>
      <c r="L1077" s="667"/>
      <c r="M1077" s="3517">
        <f t="shared" si="176"/>
        <v>1</v>
      </c>
      <c r="N1077" s="667"/>
      <c r="O1077" s="3517">
        <f t="shared" si="177"/>
        <v>1</v>
      </c>
      <c r="P1077" s="667"/>
      <c r="Q1077" s="3517">
        <f t="shared" si="178"/>
        <v>1</v>
      </c>
      <c r="R1077" s="3518">
        <f t="shared" si="179"/>
        <v>0</v>
      </c>
      <c r="S1077" s="955">
        <f t="shared" si="170"/>
        <v>0</v>
      </c>
    </row>
    <row r="1078" spans="1:19">
      <c r="A1078" s="3520"/>
      <c r="B1078" s="54"/>
      <c r="C1078" s="3517">
        <f t="shared" si="171"/>
        <v>1</v>
      </c>
      <c r="D1078" s="2806"/>
      <c r="E1078" s="3517">
        <f t="shared" si="172"/>
        <v>1</v>
      </c>
      <c r="F1078" s="667"/>
      <c r="G1078" s="3517">
        <f t="shared" si="173"/>
        <v>1</v>
      </c>
      <c r="H1078" s="667"/>
      <c r="I1078" s="3517">
        <f t="shared" si="174"/>
        <v>1</v>
      </c>
      <c r="J1078" s="667"/>
      <c r="K1078" s="3517">
        <f t="shared" si="175"/>
        <v>1</v>
      </c>
      <c r="L1078" s="667"/>
      <c r="M1078" s="3517">
        <f t="shared" si="176"/>
        <v>1</v>
      </c>
      <c r="N1078" s="667"/>
      <c r="O1078" s="3517">
        <f t="shared" si="177"/>
        <v>1</v>
      </c>
      <c r="P1078" s="667"/>
      <c r="Q1078" s="3517">
        <f t="shared" si="178"/>
        <v>1</v>
      </c>
      <c r="R1078" s="3518">
        <f t="shared" si="179"/>
        <v>0</v>
      </c>
      <c r="S1078" s="955">
        <f t="shared" si="170"/>
        <v>0</v>
      </c>
    </row>
    <row r="1079" spans="1:19">
      <c r="A1079" s="3520"/>
      <c r="B1079" s="54"/>
      <c r="C1079" s="3517">
        <f t="shared" si="171"/>
        <v>1</v>
      </c>
      <c r="D1079" s="2806"/>
      <c r="E1079" s="3517">
        <f t="shared" si="172"/>
        <v>1</v>
      </c>
      <c r="F1079" s="667"/>
      <c r="G1079" s="3517">
        <f t="shared" si="173"/>
        <v>1</v>
      </c>
      <c r="H1079" s="667"/>
      <c r="I1079" s="3517">
        <f t="shared" si="174"/>
        <v>1</v>
      </c>
      <c r="J1079" s="667"/>
      <c r="K1079" s="3517">
        <f t="shared" si="175"/>
        <v>1</v>
      </c>
      <c r="L1079" s="667"/>
      <c r="M1079" s="3517">
        <f t="shared" si="176"/>
        <v>1</v>
      </c>
      <c r="N1079" s="667"/>
      <c r="O1079" s="3517">
        <f t="shared" si="177"/>
        <v>1</v>
      </c>
      <c r="P1079" s="667"/>
      <c r="Q1079" s="3517">
        <f t="shared" si="178"/>
        <v>1</v>
      </c>
      <c r="R1079" s="3518">
        <f t="shared" si="179"/>
        <v>0</v>
      </c>
      <c r="S1079" s="955">
        <f t="shared" si="170"/>
        <v>0</v>
      </c>
    </row>
    <row r="1080" spans="1:19">
      <c r="A1080" s="3520"/>
      <c r="B1080" s="54"/>
      <c r="C1080" s="3517">
        <f t="shared" si="171"/>
        <v>1</v>
      </c>
      <c r="D1080" s="2806"/>
      <c r="E1080" s="3517">
        <f t="shared" si="172"/>
        <v>1</v>
      </c>
      <c r="F1080" s="667"/>
      <c r="G1080" s="3517">
        <f t="shared" si="173"/>
        <v>1</v>
      </c>
      <c r="H1080" s="667"/>
      <c r="I1080" s="3517">
        <f t="shared" si="174"/>
        <v>1</v>
      </c>
      <c r="J1080" s="667"/>
      <c r="K1080" s="3517">
        <f t="shared" si="175"/>
        <v>1</v>
      </c>
      <c r="L1080" s="667"/>
      <c r="M1080" s="3517">
        <f t="shared" si="176"/>
        <v>1</v>
      </c>
      <c r="N1080" s="667"/>
      <c r="O1080" s="3517">
        <f t="shared" si="177"/>
        <v>1</v>
      </c>
      <c r="P1080" s="667"/>
      <c r="Q1080" s="3517">
        <f t="shared" si="178"/>
        <v>1</v>
      </c>
      <c r="R1080" s="3518">
        <f t="shared" si="179"/>
        <v>0</v>
      </c>
      <c r="S1080" s="955">
        <f t="shared" si="170"/>
        <v>0</v>
      </c>
    </row>
    <row r="1081" spans="1:19">
      <c r="A1081" s="3520"/>
      <c r="B1081" s="54"/>
      <c r="C1081" s="3517">
        <f t="shared" si="171"/>
        <v>1</v>
      </c>
      <c r="D1081" s="2806"/>
      <c r="E1081" s="3517">
        <f t="shared" si="172"/>
        <v>1</v>
      </c>
      <c r="F1081" s="667"/>
      <c r="G1081" s="3517">
        <f t="shared" si="173"/>
        <v>1</v>
      </c>
      <c r="H1081" s="667"/>
      <c r="I1081" s="3517">
        <f t="shared" si="174"/>
        <v>1</v>
      </c>
      <c r="J1081" s="667"/>
      <c r="K1081" s="3517">
        <f t="shared" si="175"/>
        <v>1</v>
      </c>
      <c r="L1081" s="667"/>
      <c r="M1081" s="3517">
        <f t="shared" si="176"/>
        <v>1</v>
      </c>
      <c r="N1081" s="667"/>
      <c r="O1081" s="3517">
        <f t="shared" si="177"/>
        <v>1</v>
      </c>
      <c r="P1081" s="667"/>
      <c r="Q1081" s="3517">
        <f t="shared" si="178"/>
        <v>1</v>
      </c>
      <c r="R1081" s="3518">
        <f t="shared" si="179"/>
        <v>0</v>
      </c>
      <c r="S1081" s="955">
        <f t="shared" si="170"/>
        <v>0</v>
      </c>
    </row>
    <row r="1082" spans="1:19">
      <c r="A1082" s="3520"/>
      <c r="B1082" s="54"/>
      <c r="C1082" s="3517">
        <f t="shared" si="171"/>
        <v>1</v>
      </c>
      <c r="D1082" s="2806"/>
      <c r="E1082" s="3517">
        <f t="shared" si="172"/>
        <v>1</v>
      </c>
      <c r="F1082" s="667"/>
      <c r="G1082" s="3517">
        <f t="shared" si="173"/>
        <v>1</v>
      </c>
      <c r="H1082" s="667"/>
      <c r="I1082" s="3517">
        <f t="shared" si="174"/>
        <v>1</v>
      </c>
      <c r="J1082" s="667"/>
      <c r="K1082" s="3517">
        <f t="shared" si="175"/>
        <v>1</v>
      </c>
      <c r="L1082" s="667"/>
      <c r="M1082" s="3517">
        <f t="shared" si="176"/>
        <v>1</v>
      </c>
      <c r="N1082" s="667"/>
      <c r="O1082" s="3517">
        <f t="shared" si="177"/>
        <v>1</v>
      </c>
      <c r="P1082" s="667"/>
      <c r="Q1082" s="3517">
        <f t="shared" si="178"/>
        <v>1</v>
      </c>
      <c r="R1082" s="3518">
        <f t="shared" si="179"/>
        <v>0</v>
      </c>
      <c r="S1082" s="955">
        <f t="shared" si="170"/>
        <v>0</v>
      </c>
    </row>
    <row r="1083" spans="1:19">
      <c r="A1083" s="3520"/>
      <c r="B1083" s="54"/>
      <c r="C1083" s="3517">
        <f t="shared" si="171"/>
        <v>1</v>
      </c>
      <c r="D1083" s="2806"/>
      <c r="E1083" s="3517">
        <f t="shared" si="172"/>
        <v>1</v>
      </c>
      <c r="F1083" s="667"/>
      <c r="G1083" s="3517">
        <f t="shared" si="173"/>
        <v>1</v>
      </c>
      <c r="H1083" s="667"/>
      <c r="I1083" s="3517">
        <f t="shared" si="174"/>
        <v>1</v>
      </c>
      <c r="J1083" s="667"/>
      <c r="K1083" s="3517">
        <f t="shared" si="175"/>
        <v>1</v>
      </c>
      <c r="L1083" s="667"/>
      <c r="M1083" s="3517">
        <f t="shared" si="176"/>
        <v>1</v>
      </c>
      <c r="N1083" s="667"/>
      <c r="O1083" s="3517">
        <f t="shared" si="177"/>
        <v>1</v>
      </c>
      <c r="P1083" s="667"/>
      <c r="Q1083" s="3517">
        <f t="shared" si="178"/>
        <v>1</v>
      </c>
      <c r="R1083" s="3518">
        <f t="shared" si="179"/>
        <v>0</v>
      </c>
      <c r="S1083" s="955">
        <f t="shared" si="170"/>
        <v>0</v>
      </c>
    </row>
    <row r="1084" spans="1:19">
      <c r="A1084" s="3520"/>
      <c r="B1084" s="54"/>
      <c r="C1084" s="3517">
        <f t="shared" si="171"/>
        <v>1</v>
      </c>
      <c r="D1084" s="2806"/>
      <c r="E1084" s="3517">
        <f t="shared" si="172"/>
        <v>1</v>
      </c>
      <c r="F1084" s="667"/>
      <c r="G1084" s="3517">
        <f t="shared" si="173"/>
        <v>1</v>
      </c>
      <c r="H1084" s="667"/>
      <c r="I1084" s="3517">
        <f t="shared" si="174"/>
        <v>1</v>
      </c>
      <c r="J1084" s="667"/>
      <c r="K1084" s="3517">
        <f t="shared" si="175"/>
        <v>1</v>
      </c>
      <c r="L1084" s="667"/>
      <c r="M1084" s="3517">
        <f t="shared" si="176"/>
        <v>1</v>
      </c>
      <c r="N1084" s="667"/>
      <c r="O1084" s="3517">
        <f t="shared" si="177"/>
        <v>1</v>
      </c>
      <c r="P1084" s="667"/>
      <c r="Q1084" s="3517">
        <f t="shared" si="178"/>
        <v>1</v>
      </c>
      <c r="R1084" s="3518">
        <f t="shared" si="179"/>
        <v>0</v>
      </c>
      <c r="S1084" s="955">
        <f t="shared" si="170"/>
        <v>0</v>
      </c>
    </row>
    <row r="1085" spans="1:19">
      <c r="A1085" s="3520"/>
      <c r="B1085" s="54"/>
      <c r="C1085" s="3517">
        <f t="shared" si="171"/>
        <v>1</v>
      </c>
      <c r="D1085" s="2806"/>
      <c r="E1085" s="3517">
        <f t="shared" si="172"/>
        <v>1</v>
      </c>
      <c r="F1085" s="667"/>
      <c r="G1085" s="3517">
        <f t="shared" si="173"/>
        <v>1</v>
      </c>
      <c r="H1085" s="667"/>
      <c r="I1085" s="3517">
        <f t="shared" si="174"/>
        <v>1</v>
      </c>
      <c r="J1085" s="667"/>
      <c r="K1085" s="3517">
        <f t="shared" si="175"/>
        <v>1</v>
      </c>
      <c r="L1085" s="667"/>
      <c r="M1085" s="3517">
        <f t="shared" si="176"/>
        <v>1</v>
      </c>
      <c r="N1085" s="667"/>
      <c r="O1085" s="3517">
        <f t="shared" si="177"/>
        <v>1</v>
      </c>
      <c r="P1085" s="667"/>
      <c r="Q1085" s="3517">
        <f t="shared" si="178"/>
        <v>1</v>
      </c>
      <c r="R1085" s="3518">
        <f t="shared" si="179"/>
        <v>0</v>
      </c>
      <c r="S1085" s="955">
        <f t="shared" si="170"/>
        <v>0</v>
      </c>
    </row>
    <row r="1086" spans="1:19">
      <c r="A1086" s="3520"/>
      <c r="B1086" s="54"/>
      <c r="C1086" s="3517">
        <f t="shared" si="171"/>
        <v>1</v>
      </c>
      <c r="D1086" s="2806"/>
      <c r="E1086" s="3517">
        <f t="shared" si="172"/>
        <v>1</v>
      </c>
      <c r="F1086" s="667"/>
      <c r="G1086" s="3517">
        <f t="shared" si="173"/>
        <v>1</v>
      </c>
      <c r="H1086" s="667"/>
      <c r="I1086" s="3517">
        <f t="shared" si="174"/>
        <v>1</v>
      </c>
      <c r="J1086" s="667"/>
      <c r="K1086" s="3517">
        <f t="shared" si="175"/>
        <v>1</v>
      </c>
      <c r="L1086" s="667"/>
      <c r="M1086" s="3517">
        <f t="shared" si="176"/>
        <v>1</v>
      </c>
      <c r="N1086" s="667"/>
      <c r="O1086" s="3517">
        <f t="shared" si="177"/>
        <v>1</v>
      </c>
      <c r="P1086" s="667"/>
      <c r="Q1086" s="3517">
        <f t="shared" si="178"/>
        <v>1</v>
      </c>
      <c r="R1086" s="3518">
        <f t="shared" si="179"/>
        <v>0</v>
      </c>
      <c r="S1086" s="955">
        <f t="shared" si="170"/>
        <v>0</v>
      </c>
    </row>
    <row r="1087" spans="1:19">
      <c r="A1087" s="3520"/>
      <c r="B1087" s="54"/>
      <c r="C1087" s="3517">
        <f t="shared" si="171"/>
        <v>1</v>
      </c>
      <c r="D1087" s="2806"/>
      <c r="E1087" s="3517">
        <f t="shared" si="172"/>
        <v>1</v>
      </c>
      <c r="F1087" s="667"/>
      <c r="G1087" s="3517">
        <f t="shared" si="173"/>
        <v>1</v>
      </c>
      <c r="H1087" s="667"/>
      <c r="I1087" s="3517">
        <f t="shared" si="174"/>
        <v>1</v>
      </c>
      <c r="J1087" s="667"/>
      <c r="K1087" s="3517">
        <f t="shared" si="175"/>
        <v>1</v>
      </c>
      <c r="L1087" s="667"/>
      <c r="M1087" s="3517">
        <f t="shared" si="176"/>
        <v>1</v>
      </c>
      <c r="N1087" s="667"/>
      <c r="O1087" s="3517">
        <f t="shared" si="177"/>
        <v>1</v>
      </c>
      <c r="P1087" s="667"/>
      <c r="Q1087" s="3517">
        <f t="shared" si="178"/>
        <v>1</v>
      </c>
      <c r="R1087" s="3518">
        <f t="shared" si="179"/>
        <v>0</v>
      </c>
      <c r="S1087" s="955">
        <f t="shared" si="170"/>
        <v>0</v>
      </c>
    </row>
    <row r="1088" spans="1:19">
      <c r="A1088" s="3520"/>
      <c r="B1088" s="54"/>
      <c r="C1088" s="3517">
        <f t="shared" si="171"/>
        <v>1</v>
      </c>
      <c r="D1088" s="2806"/>
      <c r="E1088" s="3517">
        <f t="shared" si="172"/>
        <v>1</v>
      </c>
      <c r="F1088" s="667"/>
      <c r="G1088" s="3517">
        <f t="shared" si="173"/>
        <v>1</v>
      </c>
      <c r="H1088" s="667"/>
      <c r="I1088" s="3517">
        <f t="shared" si="174"/>
        <v>1</v>
      </c>
      <c r="J1088" s="667"/>
      <c r="K1088" s="3517">
        <f t="shared" si="175"/>
        <v>1</v>
      </c>
      <c r="L1088" s="667"/>
      <c r="M1088" s="3517">
        <f t="shared" si="176"/>
        <v>1</v>
      </c>
      <c r="N1088" s="667"/>
      <c r="O1088" s="3517">
        <f t="shared" si="177"/>
        <v>1</v>
      </c>
      <c r="P1088" s="667"/>
      <c r="Q1088" s="3517">
        <f t="shared" si="178"/>
        <v>1</v>
      </c>
      <c r="R1088" s="3518">
        <f t="shared" si="179"/>
        <v>0</v>
      </c>
      <c r="S1088" s="955">
        <f t="shared" si="170"/>
        <v>0</v>
      </c>
    </row>
    <row r="1089" spans="1:19">
      <c r="A1089" s="3520"/>
      <c r="B1089" s="54"/>
      <c r="C1089" s="3517">
        <f t="shared" si="171"/>
        <v>1</v>
      </c>
      <c r="D1089" s="2806"/>
      <c r="E1089" s="3517">
        <f t="shared" si="172"/>
        <v>1</v>
      </c>
      <c r="F1089" s="667"/>
      <c r="G1089" s="3517">
        <f t="shared" si="173"/>
        <v>1</v>
      </c>
      <c r="H1089" s="667"/>
      <c r="I1089" s="3517">
        <f t="shared" si="174"/>
        <v>1</v>
      </c>
      <c r="J1089" s="667"/>
      <c r="K1089" s="3517">
        <f t="shared" si="175"/>
        <v>1</v>
      </c>
      <c r="L1089" s="667"/>
      <c r="M1089" s="3517">
        <f t="shared" si="176"/>
        <v>1</v>
      </c>
      <c r="N1089" s="667"/>
      <c r="O1089" s="3517">
        <f t="shared" si="177"/>
        <v>1</v>
      </c>
      <c r="P1089" s="667"/>
      <c r="Q1089" s="3517">
        <f t="shared" si="178"/>
        <v>1</v>
      </c>
      <c r="R1089" s="3518">
        <f t="shared" si="179"/>
        <v>0</v>
      </c>
      <c r="S1089" s="955">
        <f t="shared" si="170"/>
        <v>0</v>
      </c>
    </row>
    <row r="1090" spans="1:19">
      <c r="A1090" s="3520"/>
      <c r="B1090" s="54"/>
      <c r="C1090" s="3517">
        <f t="shared" si="171"/>
        <v>1</v>
      </c>
      <c r="D1090" s="2806"/>
      <c r="E1090" s="3517">
        <f t="shared" si="172"/>
        <v>1</v>
      </c>
      <c r="F1090" s="667"/>
      <c r="G1090" s="3517">
        <f t="shared" si="173"/>
        <v>1</v>
      </c>
      <c r="H1090" s="667"/>
      <c r="I1090" s="3517">
        <f t="shared" si="174"/>
        <v>1</v>
      </c>
      <c r="J1090" s="667"/>
      <c r="K1090" s="3517">
        <f t="shared" si="175"/>
        <v>1</v>
      </c>
      <c r="L1090" s="667"/>
      <c r="M1090" s="3517">
        <f t="shared" si="176"/>
        <v>1</v>
      </c>
      <c r="N1090" s="667"/>
      <c r="O1090" s="3517">
        <f t="shared" si="177"/>
        <v>1</v>
      </c>
      <c r="P1090" s="667"/>
      <c r="Q1090" s="3517">
        <f t="shared" si="178"/>
        <v>1</v>
      </c>
      <c r="R1090" s="3518">
        <f t="shared" si="179"/>
        <v>0</v>
      </c>
      <c r="S1090" s="955">
        <f t="shared" si="170"/>
        <v>0</v>
      </c>
    </row>
    <row r="1091" spans="1:19">
      <c r="A1091" s="3520"/>
      <c r="B1091" s="54"/>
      <c r="C1091" s="3517">
        <f t="shared" si="171"/>
        <v>1</v>
      </c>
      <c r="D1091" s="2806"/>
      <c r="E1091" s="3517">
        <f t="shared" si="172"/>
        <v>1</v>
      </c>
      <c r="F1091" s="667"/>
      <c r="G1091" s="3517">
        <f t="shared" si="173"/>
        <v>1</v>
      </c>
      <c r="H1091" s="667"/>
      <c r="I1091" s="3517">
        <f t="shared" si="174"/>
        <v>1</v>
      </c>
      <c r="J1091" s="667"/>
      <c r="K1091" s="3517">
        <f t="shared" si="175"/>
        <v>1</v>
      </c>
      <c r="L1091" s="667"/>
      <c r="M1091" s="3517">
        <f t="shared" si="176"/>
        <v>1</v>
      </c>
      <c r="N1091" s="667"/>
      <c r="O1091" s="3517">
        <f t="shared" si="177"/>
        <v>1</v>
      </c>
      <c r="P1091" s="667"/>
      <c r="Q1091" s="3517">
        <f t="shared" si="178"/>
        <v>1</v>
      </c>
      <c r="R1091" s="3518">
        <f t="shared" si="179"/>
        <v>0</v>
      </c>
      <c r="S1091" s="955">
        <f t="shared" si="170"/>
        <v>0</v>
      </c>
    </row>
    <row r="1092" spans="1:19">
      <c r="A1092" s="3520"/>
      <c r="B1092" s="54"/>
      <c r="C1092" s="3517">
        <f t="shared" si="171"/>
        <v>1</v>
      </c>
      <c r="D1092" s="2806"/>
      <c r="E1092" s="3517">
        <f t="shared" si="172"/>
        <v>1</v>
      </c>
      <c r="F1092" s="667"/>
      <c r="G1092" s="3517">
        <f t="shared" si="173"/>
        <v>1</v>
      </c>
      <c r="H1092" s="667"/>
      <c r="I1092" s="3517">
        <f t="shared" si="174"/>
        <v>1</v>
      </c>
      <c r="J1092" s="667"/>
      <c r="K1092" s="3517">
        <f t="shared" si="175"/>
        <v>1</v>
      </c>
      <c r="L1092" s="667"/>
      <c r="M1092" s="3517">
        <f t="shared" si="176"/>
        <v>1</v>
      </c>
      <c r="N1092" s="667"/>
      <c r="O1092" s="3517">
        <f t="shared" si="177"/>
        <v>1</v>
      </c>
      <c r="P1092" s="667"/>
      <c r="Q1092" s="3517">
        <f t="shared" si="178"/>
        <v>1</v>
      </c>
      <c r="R1092" s="3518">
        <f t="shared" si="179"/>
        <v>0</v>
      </c>
      <c r="S1092" s="955">
        <f t="shared" si="170"/>
        <v>0</v>
      </c>
    </row>
    <row r="1093" spans="1:19">
      <c r="A1093" s="3520"/>
      <c r="B1093" s="54"/>
      <c r="C1093" s="3517">
        <f t="shared" si="171"/>
        <v>1</v>
      </c>
      <c r="D1093" s="2806"/>
      <c r="E1093" s="3517">
        <f t="shared" si="172"/>
        <v>1</v>
      </c>
      <c r="F1093" s="667"/>
      <c r="G1093" s="3517">
        <f t="shared" si="173"/>
        <v>1</v>
      </c>
      <c r="H1093" s="667"/>
      <c r="I1093" s="3517">
        <f t="shared" si="174"/>
        <v>1</v>
      </c>
      <c r="J1093" s="667"/>
      <c r="K1093" s="3517">
        <f t="shared" si="175"/>
        <v>1</v>
      </c>
      <c r="L1093" s="667"/>
      <c r="M1093" s="3517">
        <f t="shared" si="176"/>
        <v>1</v>
      </c>
      <c r="N1093" s="667"/>
      <c r="O1093" s="3517">
        <f t="shared" si="177"/>
        <v>1</v>
      </c>
      <c r="P1093" s="667"/>
      <c r="Q1093" s="3517">
        <f t="shared" si="178"/>
        <v>1</v>
      </c>
      <c r="R1093" s="3518">
        <f t="shared" si="179"/>
        <v>0</v>
      </c>
      <c r="S1093" s="955">
        <f t="shared" si="170"/>
        <v>0</v>
      </c>
    </row>
    <row r="1094" spans="1:19">
      <c r="A1094" s="3520"/>
      <c r="B1094" s="54"/>
      <c r="C1094" s="3517">
        <f t="shared" si="171"/>
        <v>1</v>
      </c>
      <c r="D1094" s="2806"/>
      <c r="E1094" s="3517">
        <f t="shared" si="172"/>
        <v>1</v>
      </c>
      <c r="F1094" s="667"/>
      <c r="G1094" s="3517">
        <f t="shared" si="173"/>
        <v>1</v>
      </c>
      <c r="H1094" s="667"/>
      <c r="I1094" s="3517">
        <f t="shared" si="174"/>
        <v>1</v>
      </c>
      <c r="J1094" s="667"/>
      <c r="K1094" s="3517">
        <f t="shared" si="175"/>
        <v>1</v>
      </c>
      <c r="L1094" s="667"/>
      <c r="M1094" s="3517">
        <f t="shared" si="176"/>
        <v>1</v>
      </c>
      <c r="N1094" s="667"/>
      <c r="O1094" s="3517">
        <f t="shared" si="177"/>
        <v>1</v>
      </c>
      <c r="P1094" s="667"/>
      <c r="Q1094" s="3517">
        <f t="shared" si="178"/>
        <v>1</v>
      </c>
      <c r="R1094" s="3518">
        <f t="shared" si="179"/>
        <v>0</v>
      </c>
      <c r="S1094" s="955">
        <f t="shared" si="170"/>
        <v>0</v>
      </c>
    </row>
    <row r="1095" spans="1:19">
      <c r="A1095" s="3520"/>
      <c r="B1095" s="54"/>
      <c r="C1095" s="3517">
        <f t="shared" si="171"/>
        <v>1</v>
      </c>
      <c r="D1095" s="2806"/>
      <c r="E1095" s="3517">
        <f t="shared" si="172"/>
        <v>1</v>
      </c>
      <c r="F1095" s="667"/>
      <c r="G1095" s="3517">
        <f t="shared" si="173"/>
        <v>1</v>
      </c>
      <c r="H1095" s="667"/>
      <c r="I1095" s="3517">
        <f t="shared" si="174"/>
        <v>1</v>
      </c>
      <c r="J1095" s="667"/>
      <c r="K1095" s="3517">
        <f t="shared" si="175"/>
        <v>1</v>
      </c>
      <c r="L1095" s="667"/>
      <c r="M1095" s="3517">
        <f t="shared" si="176"/>
        <v>1</v>
      </c>
      <c r="N1095" s="667"/>
      <c r="O1095" s="3517">
        <f t="shared" si="177"/>
        <v>1</v>
      </c>
      <c r="P1095" s="667"/>
      <c r="Q1095" s="3517">
        <f t="shared" si="178"/>
        <v>1</v>
      </c>
      <c r="R1095" s="3518">
        <f t="shared" si="179"/>
        <v>0</v>
      </c>
      <c r="S1095" s="955">
        <f t="shared" si="170"/>
        <v>0</v>
      </c>
    </row>
    <row r="1096" spans="1:19">
      <c r="A1096" s="3520"/>
      <c r="B1096" s="54"/>
      <c r="C1096" s="3517">
        <f t="shared" si="171"/>
        <v>1</v>
      </c>
      <c r="D1096" s="2806"/>
      <c r="E1096" s="3517">
        <f t="shared" si="172"/>
        <v>1</v>
      </c>
      <c r="F1096" s="667"/>
      <c r="G1096" s="3517">
        <f t="shared" si="173"/>
        <v>1</v>
      </c>
      <c r="H1096" s="667"/>
      <c r="I1096" s="3517">
        <f t="shared" si="174"/>
        <v>1</v>
      </c>
      <c r="J1096" s="667"/>
      <c r="K1096" s="3517">
        <f t="shared" si="175"/>
        <v>1</v>
      </c>
      <c r="L1096" s="667"/>
      <c r="M1096" s="3517">
        <f t="shared" si="176"/>
        <v>1</v>
      </c>
      <c r="N1096" s="667"/>
      <c r="O1096" s="3517">
        <f t="shared" si="177"/>
        <v>1</v>
      </c>
      <c r="P1096" s="667"/>
      <c r="Q1096" s="3517">
        <f t="shared" si="178"/>
        <v>1</v>
      </c>
      <c r="R1096" s="3518">
        <f t="shared" si="179"/>
        <v>0</v>
      </c>
      <c r="S1096" s="955">
        <f t="shared" si="170"/>
        <v>0</v>
      </c>
    </row>
    <row r="1097" spans="1:19">
      <c r="A1097" s="3520"/>
      <c r="B1097" s="54"/>
      <c r="C1097" s="3517">
        <f t="shared" si="171"/>
        <v>1</v>
      </c>
      <c r="D1097" s="2806"/>
      <c r="E1097" s="3517">
        <f t="shared" si="172"/>
        <v>1</v>
      </c>
      <c r="F1097" s="667"/>
      <c r="G1097" s="3517">
        <f t="shared" si="173"/>
        <v>1</v>
      </c>
      <c r="H1097" s="667"/>
      <c r="I1097" s="3517">
        <f t="shared" si="174"/>
        <v>1</v>
      </c>
      <c r="J1097" s="667"/>
      <c r="K1097" s="3517">
        <f t="shared" si="175"/>
        <v>1</v>
      </c>
      <c r="L1097" s="667"/>
      <c r="M1097" s="3517">
        <f t="shared" si="176"/>
        <v>1</v>
      </c>
      <c r="N1097" s="667"/>
      <c r="O1097" s="3517">
        <f t="shared" si="177"/>
        <v>1</v>
      </c>
      <c r="P1097" s="667"/>
      <c r="Q1097" s="3517">
        <f t="shared" si="178"/>
        <v>1</v>
      </c>
      <c r="R1097" s="3518">
        <f t="shared" si="179"/>
        <v>0</v>
      </c>
      <c r="S1097" s="955">
        <f t="shared" si="170"/>
        <v>0</v>
      </c>
    </row>
    <row r="1098" spans="1:19">
      <c r="A1098" s="3520"/>
      <c r="B1098" s="54"/>
      <c r="C1098" s="3517">
        <f t="shared" si="171"/>
        <v>1</v>
      </c>
      <c r="D1098" s="2806"/>
      <c r="E1098" s="3517">
        <f t="shared" si="172"/>
        <v>1</v>
      </c>
      <c r="F1098" s="667"/>
      <c r="G1098" s="3517">
        <f t="shared" si="173"/>
        <v>1</v>
      </c>
      <c r="H1098" s="667"/>
      <c r="I1098" s="3517">
        <f t="shared" si="174"/>
        <v>1</v>
      </c>
      <c r="J1098" s="667"/>
      <c r="K1098" s="3517">
        <f t="shared" si="175"/>
        <v>1</v>
      </c>
      <c r="L1098" s="667"/>
      <c r="M1098" s="3517">
        <f t="shared" si="176"/>
        <v>1</v>
      </c>
      <c r="N1098" s="667"/>
      <c r="O1098" s="3517">
        <f t="shared" si="177"/>
        <v>1</v>
      </c>
      <c r="P1098" s="667"/>
      <c r="Q1098" s="3517">
        <f t="shared" si="178"/>
        <v>1</v>
      </c>
      <c r="R1098" s="3518">
        <f t="shared" si="179"/>
        <v>0</v>
      </c>
      <c r="S1098" s="955">
        <f t="shared" si="170"/>
        <v>0</v>
      </c>
    </row>
    <row r="1099" spans="1:19">
      <c r="A1099" s="3520"/>
      <c r="B1099" s="54"/>
      <c r="C1099" s="3517">
        <f t="shared" si="171"/>
        <v>1</v>
      </c>
      <c r="D1099" s="2806"/>
      <c r="E1099" s="3517">
        <f t="shared" si="172"/>
        <v>1</v>
      </c>
      <c r="F1099" s="667"/>
      <c r="G1099" s="3517">
        <f t="shared" si="173"/>
        <v>1</v>
      </c>
      <c r="H1099" s="667"/>
      <c r="I1099" s="3517">
        <f t="shared" si="174"/>
        <v>1</v>
      </c>
      <c r="J1099" s="667"/>
      <c r="K1099" s="3517">
        <f t="shared" si="175"/>
        <v>1</v>
      </c>
      <c r="L1099" s="667"/>
      <c r="M1099" s="3517">
        <f t="shared" si="176"/>
        <v>1</v>
      </c>
      <c r="N1099" s="667"/>
      <c r="O1099" s="3517">
        <f t="shared" si="177"/>
        <v>1</v>
      </c>
      <c r="P1099" s="667"/>
      <c r="Q1099" s="3517">
        <f t="shared" si="178"/>
        <v>1</v>
      </c>
      <c r="R1099" s="3518">
        <f t="shared" si="179"/>
        <v>0</v>
      </c>
      <c r="S1099" s="955">
        <f t="shared" si="170"/>
        <v>0</v>
      </c>
    </row>
    <row r="1100" spans="1:19">
      <c r="A1100" s="3520"/>
      <c r="B1100" s="54"/>
      <c r="C1100" s="3517">
        <f t="shared" si="171"/>
        <v>1</v>
      </c>
      <c r="D1100" s="2806"/>
      <c r="E1100" s="3517">
        <f t="shared" si="172"/>
        <v>1</v>
      </c>
      <c r="F1100" s="667"/>
      <c r="G1100" s="3517">
        <f t="shared" si="173"/>
        <v>1</v>
      </c>
      <c r="H1100" s="667"/>
      <c r="I1100" s="3517">
        <f t="shared" si="174"/>
        <v>1</v>
      </c>
      <c r="J1100" s="667"/>
      <c r="K1100" s="3517">
        <f t="shared" si="175"/>
        <v>1</v>
      </c>
      <c r="L1100" s="667"/>
      <c r="M1100" s="3517">
        <f t="shared" si="176"/>
        <v>1</v>
      </c>
      <c r="N1100" s="667"/>
      <c r="O1100" s="3517">
        <f t="shared" si="177"/>
        <v>1</v>
      </c>
      <c r="P1100" s="667"/>
      <c r="Q1100" s="3517">
        <f t="shared" si="178"/>
        <v>1</v>
      </c>
      <c r="R1100" s="3518">
        <f t="shared" si="179"/>
        <v>0</v>
      </c>
      <c r="S1100" s="955">
        <f t="shared" si="170"/>
        <v>0</v>
      </c>
    </row>
    <row r="1101" spans="1:19">
      <c r="A1101" s="3520"/>
      <c r="B1101" s="54"/>
      <c r="C1101" s="3517">
        <f t="shared" si="171"/>
        <v>1</v>
      </c>
      <c r="D1101" s="2806"/>
      <c r="E1101" s="3517">
        <f t="shared" si="172"/>
        <v>1</v>
      </c>
      <c r="F1101" s="667"/>
      <c r="G1101" s="3517">
        <f t="shared" si="173"/>
        <v>1</v>
      </c>
      <c r="H1101" s="667"/>
      <c r="I1101" s="3517">
        <f t="shared" si="174"/>
        <v>1</v>
      </c>
      <c r="J1101" s="667"/>
      <c r="K1101" s="3517">
        <f t="shared" si="175"/>
        <v>1</v>
      </c>
      <c r="L1101" s="667"/>
      <c r="M1101" s="3517">
        <f t="shared" si="176"/>
        <v>1</v>
      </c>
      <c r="N1101" s="667"/>
      <c r="O1101" s="3517">
        <f t="shared" si="177"/>
        <v>1</v>
      </c>
      <c r="P1101" s="667"/>
      <c r="Q1101" s="3517">
        <f t="shared" si="178"/>
        <v>1</v>
      </c>
      <c r="R1101" s="3518">
        <f t="shared" si="179"/>
        <v>0</v>
      </c>
      <c r="S1101" s="955">
        <f t="shared" si="170"/>
        <v>0</v>
      </c>
    </row>
    <row r="1102" spans="1:19">
      <c r="A1102" s="3520"/>
      <c r="B1102" s="54"/>
      <c r="C1102" s="3517">
        <f t="shared" si="171"/>
        <v>1</v>
      </c>
      <c r="D1102" s="2806"/>
      <c r="E1102" s="3517">
        <f t="shared" si="172"/>
        <v>1</v>
      </c>
      <c r="F1102" s="667"/>
      <c r="G1102" s="3517">
        <f t="shared" si="173"/>
        <v>1</v>
      </c>
      <c r="H1102" s="667"/>
      <c r="I1102" s="3517">
        <f t="shared" si="174"/>
        <v>1</v>
      </c>
      <c r="J1102" s="667"/>
      <c r="K1102" s="3517">
        <f t="shared" si="175"/>
        <v>1</v>
      </c>
      <c r="L1102" s="667"/>
      <c r="M1102" s="3517">
        <f t="shared" si="176"/>
        <v>1</v>
      </c>
      <c r="N1102" s="667"/>
      <c r="O1102" s="3517">
        <f t="shared" si="177"/>
        <v>1</v>
      </c>
      <c r="P1102" s="667"/>
      <c r="Q1102" s="3517">
        <f t="shared" si="178"/>
        <v>1</v>
      </c>
      <c r="R1102" s="3518">
        <f t="shared" si="179"/>
        <v>0</v>
      </c>
      <c r="S1102" s="955">
        <f t="shared" si="170"/>
        <v>0</v>
      </c>
    </row>
    <row r="1103" spans="1:19">
      <c r="A1103" s="3520"/>
      <c r="B1103" s="54"/>
      <c r="C1103" s="3517">
        <f t="shared" si="171"/>
        <v>1</v>
      </c>
      <c r="D1103" s="2806"/>
      <c r="E1103" s="3517">
        <f t="shared" si="172"/>
        <v>1</v>
      </c>
      <c r="F1103" s="667"/>
      <c r="G1103" s="3517">
        <f t="shared" si="173"/>
        <v>1</v>
      </c>
      <c r="H1103" s="667"/>
      <c r="I1103" s="3517">
        <f t="shared" si="174"/>
        <v>1</v>
      </c>
      <c r="J1103" s="667"/>
      <c r="K1103" s="3517">
        <f t="shared" si="175"/>
        <v>1</v>
      </c>
      <c r="L1103" s="667"/>
      <c r="M1103" s="3517">
        <f t="shared" si="176"/>
        <v>1</v>
      </c>
      <c r="N1103" s="667"/>
      <c r="O1103" s="3517">
        <f t="shared" si="177"/>
        <v>1</v>
      </c>
      <c r="P1103" s="667"/>
      <c r="Q1103" s="3517">
        <f t="shared" si="178"/>
        <v>1</v>
      </c>
      <c r="R1103" s="3518">
        <f t="shared" si="179"/>
        <v>0</v>
      </c>
      <c r="S1103" s="955">
        <f t="shared" si="170"/>
        <v>0</v>
      </c>
    </row>
    <row r="1104" spans="1:19">
      <c r="A1104" s="3520"/>
      <c r="B1104" s="54"/>
      <c r="C1104" s="3517">
        <f t="shared" si="171"/>
        <v>1</v>
      </c>
      <c r="D1104" s="2806"/>
      <c r="E1104" s="3517">
        <f t="shared" si="172"/>
        <v>1</v>
      </c>
      <c r="F1104" s="667"/>
      <c r="G1104" s="3517">
        <f t="shared" si="173"/>
        <v>1</v>
      </c>
      <c r="H1104" s="667"/>
      <c r="I1104" s="3517">
        <f t="shared" si="174"/>
        <v>1</v>
      </c>
      <c r="J1104" s="667"/>
      <c r="K1104" s="3517">
        <f t="shared" si="175"/>
        <v>1</v>
      </c>
      <c r="L1104" s="667"/>
      <c r="M1104" s="3517">
        <f t="shared" si="176"/>
        <v>1</v>
      </c>
      <c r="N1104" s="667"/>
      <c r="O1104" s="3517">
        <f t="shared" si="177"/>
        <v>1</v>
      </c>
      <c r="P1104" s="667"/>
      <c r="Q1104" s="3517">
        <f t="shared" si="178"/>
        <v>1</v>
      </c>
      <c r="R1104" s="3518">
        <f t="shared" si="179"/>
        <v>0</v>
      </c>
      <c r="S1104" s="955">
        <f t="shared" si="170"/>
        <v>0</v>
      </c>
    </row>
    <row r="1105" spans="1:19">
      <c r="A1105" s="3520"/>
      <c r="B1105" s="54"/>
      <c r="C1105" s="3517">
        <f t="shared" si="171"/>
        <v>1</v>
      </c>
      <c r="D1105" s="2806"/>
      <c r="E1105" s="3517">
        <f t="shared" si="172"/>
        <v>1</v>
      </c>
      <c r="F1105" s="667"/>
      <c r="G1105" s="3517">
        <f t="shared" si="173"/>
        <v>1</v>
      </c>
      <c r="H1105" s="667"/>
      <c r="I1105" s="3517">
        <f t="shared" si="174"/>
        <v>1</v>
      </c>
      <c r="J1105" s="667"/>
      <c r="K1105" s="3517">
        <f t="shared" si="175"/>
        <v>1</v>
      </c>
      <c r="L1105" s="667"/>
      <c r="M1105" s="3517">
        <f t="shared" si="176"/>
        <v>1</v>
      </c>
      <c r="N1105" s="667"/>
      <c r="O1105" s="3517">
        <f t="shared" si="177"/>
        <v>1</v>
      </c>
      <c r="P1105" s="667"/>
      <c r="Q1105" s="3517">
        <f t="shared" si="178"/>
        <v>1</v>
      </c>
      <c r="R1105" s="3518">
        <f t="shared" si="179"/>
        <v>0</v>
      </c>
      <c r="S1105" s="955">
        <f t="shared" si="170"/>
        <v>0</v>
      </c>
    </row>
    <row r="1106" spans="1:19">
      <c r="A1106" s="3520"/>
      <c r="B1106" s="54"/>
      <c r="C1106" s="3517">
        <f t="shared" si="171"/>
        <v>1</v>
      </c>
      <c r="D1106" s="2806"/>
      <c r="E1106" s="3517">
        <f t="shared" si="172"/>
        <v>1</v>
      </c>
      <c r="F1106" s="667"/>
      <c r="G1106" s="3517">
        <f t="shared" si="173"/>
        <v>1</v>
      </c>
      <c r="H1106" s="667"/>
      <c r="I1106" s="3517">
        <f t="shared" si="174"/>
        <v>1</v>
      </c>
      <c r="J1106" s="667"/>
      <c r="K1106" s="3517">
        <f t="shared" si="175"/>
        <v>1</v>
      </c>
      <c r="L1106" s="667"/>
      <c r="M1106" s="3517">
        <f t="shared" si="176"/>
        <v>1</v>
      </c>
      <c r="N1106" s="667"/>
      <c r="O1106" s="3517">
        <f t="shared" si="177"/>
        <v>1</v>
      </c>
      <c r="P1106" s="667"/>
      <c r="Q1106" s="3517">
        <f t="shared" si="178"/>
        <v>1</v>
      </c>
      <c r="R1106" s="3518">
        <f t="shared" si="179"/>
        <v>0</v>
      </c>
      <c r="S1106" s="955">
        <f t="shared" si="170"/>
        <v>0</v>
      </c>
    </row>
    <row r="1107" spans="1:19">
      <c r="A1107" s="3520"/>
      <c r="B1107" s="54"/>
      <c r="C1107" s="3517">
        <f t="shared" si="171"/>
        <v>1</v>
      </c>
      <c r="D1107" s="2806"/>
      <c r="E1107" s="3517">
        <f t="shared" si="172"/>
        <v>1</v>
      </c>
      <c r="F1107" s="667"/>
      <c r="G1107" s="3517">
        <f t="shared" si="173"/>
        <v>1</v>
      </c>
      <c r="H1107" s="667"/>
      <c r="I1107" s="3517">
        <f t="shared" si="174"/>
        <v>1</v>
      </c>
      <c r="J1107" s="667"/>
      <c r="K1107" s="3517">
        <f t="shared" si="175"/>
        <v>1</v>
      </c>
      <c r="L1107" s="667"/>
      <c r="M1107" s="3517">
        <f t="shared" si="176"/>
        <v>1</v>
      </c>
      <c r="N1107" s="667"/>
      <c r="O1107" s="3517">
        <f t="shared" si="177"/>
        <v>1</v>
      </c>
      <c r="P1107" s="667"/>
      <c r="Q1107" s="3517">
        <f t="shared" si="178"/>
        <v>1</v>
      </c>
      <c r="R1107" s="3518">
        <f t="shared" si="179"/>
        <v>0</v>
      </c>
      <c r="S1107" s="955">
        <f t="shared" si="170"/>
        <v>0</v>
      </c>
    </row>
    <row r="1108" spans="1:19">
      <c r="A1108" s="3520"/>
      <c r="B1108" s="54"/>
      <c r="C1108" s="3517">
        <f t="shared" si="171"/>
        <v>1</v>
      </c>
      <c r="D1108" s="2806"/>
      <c r="E1108" s="3517">
        <f t="shared" si="172"/>
        <v>1</v>
      </c>
      <c r="F1108" s="667"/>
      <c r="G1108" s="3517">
        <f t="shared" si="173"/>
        <v>1</v>
      </c>
      <c r="H1108" s="667"/>
      <c r="I1108" s="3517">
        <f t="shared" si="174"/>
        <v>1</v>
      </c>
      <c r="J1108" s="667"/>
      <c r="K1108" s="3517">
        <f t="shared" si="175"/>
        <v>1</v>
      </c>
      <c r="L1108" s="667"/>
      <c r="M1108" s="3517">
        <f t="shared" si="176"/>
        <v>1</v>
      </c>
      <c r="N1108" s="667"/>
      <c r="O1108" s="3517">
        <f t="shared" si="177"/>
        <v>1</v>
      </c>
      <c r="P1108" s="667"/>
      <c r="Q1108" s="3517">
        <f t="shared" si="178"/>
        <v>1</v>
      </c>
      <c r="R1108" s="3518">
        <f t="shared" si="179"/>
        <v>0</v>
      </c>
      <c r="S1108" s="955">
        <f t="shared" si="170"/>
        <v>0</v>
      </c>
    </row>
    <row r="1109" spans="1:19">
      <c r="A1109" s="3520"/>
      <c r="B1109" s="54"/>
      <c r="C1109" s="3517">
        <f t="shared" si="171"/>
        <v>1</v>
      </c>
      <c r="D1109" s="2806"/>
      <c r="E1109" s="3517">
        <f t="shared" si="172"/>
        <v>1</v>
      </c>
      <c r="F1109" s="667"/>
      <c r="G1109" s="3517">
        <f t="shared" si="173"/>
        <v>1</v>
      </c>
      <c r="H1109" s="667"/>
      <c r="I1109" s="3517">
        <f t="shared" si="174"/>
        <v>1</v>
      </c>
      <c r="J1109" s="667"/>
      <c r="K1109" s="3517">
        <f t="shared" si="175"/>
        <v>1</v>
      </c>
      <c r="L1109" s="667"/>
      <c r="M1109" s="3517">
        <f t="shared" si="176"/>
        <v>1</v>
      </c>
      <c r="N1109" s="667"/>
      <c r="O1109" s="3517">
        <f t="shared" si="177"/>
        <v>1</v>
      </c>
      <c r="P1109" s="667"/>
      <c r="Q1109" s="3517">
        <f t="shared" si="178"/>
        <v>1</v>
      </c>
      <c r="R1109" s="3518">
        <f t="shared" si="179"/>
        <v>0</v>
      </c>
      <c r="S1109" s="955">
        <f t="shared" si="170"/>
        <v>0</v>
      </c>
    </row>
    <row r="1110" spans="1:19">
      <c r="A1110" s="3520"/>
      <c r="B1110" s="54"/>
      <c r="C1110" s="3517">
        <f t="shared" si="171"/>
        <v>1</v>
      </c>
      <c r="D1110" s="2806"/>
      <c r="E1110" s="3517">
        <f t="shared" si="172"/>
        <v>1</v>
      </c>
      <c r="F1110" s="667"/>
      <c r="G1110" s="3517">
        <f t="shared" si="173"/>
        <v>1</v>
      </c>
      <c r="H1110" s="667"/>
      <c r="I1110" s="3517">
        <f t="shared" si="174"/>
        <v>1</v>
      </c>
      <c r="J1110" s="667"/>
      <c r="K1110" s="3517">
        <f t="shared" si="175"/>
        <v>1</v>
      </c>
      <c r="L1110" s="667"/>
      <c r="M1110" s="3517">
        <f t="shared" si="176"/>
        <v>1</v>
      </c>
      <c r="N1110" s="667"/>
      <c r="O1110" s="3517">
        <f t="shared" si="177"/>
        <v>1</v>
      </c>
      <c r="P1110" s="667"/>
      <c r="Q1110" s="3517">
        <f t="shared" si="178"/>
        <v>1</v>
      </c>
      <c r="R1110" s="3518">
        <f t="shared" si="179"/>
        <v>0</v>
      </c>
      <c r="S1110" s="955">
        <f t="shared" si="170"/>
        <v>0</v>
      </c>
    </row>
    <row r="1111" spans="1:19">
      <c r="A1111" s="3520"/>
      <c r="B1111" s="54"/>
      <c r="C1111" s="3517">
        <f t="shared" si="171"/>
        <v>1</v>
      </c>
      <c r="D1111" s="2806"/>
      <c r="E1111" s="3517">
        <f t="shared" si="172"/>
        <v>1</v>
      </c>
      <c r="F1111" s="667"/>
      <c r="G1111" s="3517">
        <f t="shared" si="173"/>
        <v>1</v>
      </c>
      <c r="H1111" s="667"/>
      <c r="I1111" s="3517">
        <f t="shared" si="174"/>
        <v>1</v>
      </c>
      <c r="J1111" s="667"/>
      <c r="K1111" s="3517">
        <f t="shared" si="175"/>
        <v>1</v>
      </c>
      <c r="L1111" s="667"/>
      <c r="M1111" s="3517">
        <f t="shared" si="176"/>
        <v>1</v>
      </c>
      <c r="N1111" s="667"/>
      <c r="O1111" s="3517">
        <f t="shared" si="177"/>
        <v>1</v>
      </c>
      <c r="P1111" s="667"/>
      <c r="Q1111" s="3517">
        <f t="shared" si="178"/>
        <v>1</v>
      </c>
      <c r="R1111" s="3518">
        <f t="shared" si="179"/>
        <v>0</v>
      </c>
      <c r="S1111" s="955">
        <f t="shared" si="170"/>
        <v>0</v>
      </c>
    </row>
    <row r="1112" spans="1:19">
      <c r="A1112" s="3520"/>
      <c r="B1112" s="54"/>
      <c r="C1112" s="3517">
        <f t="shared" si="171"/>
        <v>1</v>
      </c>
      <c r="D1112" s="2806"/>
      <c r="E1112" s="3517">
        <f t="shared" si="172"/>
        <v>1</v>
      </c>
      <c r="F1112" s="667"/>
      <c r="G1112" s="3517">
        <f t="shared" si="173"/>
        <v>1</v>
      </c>
      <c r="H1112" s="667"/>
      <c r="I1112" s="3517">
        <f t="shared" si="174"/>
        <v>1</v>
      </c>
      <c r="J1112" s="667"/>
      <c r="K1112" s="3517">
        <f t="shared" si="175"/>
        <v>1</v>
      </c>
      <c r="L1112" s="667"/>
      <c r="M1112" s="3517">
        <f t="shared" si="176"/>
        <v>1</v>
      </c>
      <c r="N1112" s="667"/>
      <c r="O1112" s="3517">
        <f t="shared" si="177"/>
        <v>1</v>
      </c>
      <c r="P1112" s="667"/>
      <c r="Q1112" s="3517">
        <f t="shared" si="178"/>
        <v>1</v>
      </c>
      <c r="R1112" s="3518">
        <f t="shared" si="179"/>
        <v>0</v>
      </c>
      <c r="S1112" s="955">
        <f t="shared" ref="S1112:S1175" si="180">ROUND(R1112*B1112/10000,0)</f>
        <v>0</v>
      </c>
    </row>
    <row r="1113" spans="1:19">
      <c r="A1113" s="3520"/>
      <c r="B1113" s="54"/>
      <c r="C1113" s="3517">
        <f t="shared" si="171"/>
        <v>1</v>
      </c>
      <c r="D1113" s="2806"/>
      <c r="E1113" s="3517">
        <f t="shared" si="172"/>
        <v>1</v>
      </c>
      <c r="F1113" s="667"/>
      <c r="G1113" s="3517">
        <f t="shared" si="173"/>
        <v>1</v>
      </c>
      <c r="H1113" s="667"/>
      <c r="I1113" s="3517">
        <f t="shared" si="174"/>
        <v>1</v>
      </c>
      <c r="J1113" s="667"/>
      <c r="K1113" s="3517">
        <f t="shared" si="175"/>
        <v>1</v>
      </c>
      <c r="L1113" s="667"/>
      <c r="M1113" s="3517">
        <f t="shared" si="176"/>
        <v>1</v>
      </c>
      <c r="N1113" s="667"/>
      <c r="O1113" s="3517">
        <f t="shared" si="177"/>
        <v>1</v>
      </c>
      <c r="P1113" s="667"/>
      <c r="Q1113" s="3517">
        <f t="shared" si="178"/>
        <v>1</v>
      </c>
      <c r="R1113" s="3518">
        <f t="shared" si="179"/>
        <v>0</v>
      </c>
      <c r="S1113" s="955">
        <f t="shared" si="180"/>
        <v>0</v>
      </c>
    </row>
    <row r="1114" spans="1:19">
      <c r="A1114" s="3520"/>
      <c r="B1114" s="54"/>
      <c r="C1114" s="3517">
        <f t="shared" ref="C1114:C1177" si="181">IF(B1114="",1,(LOOKUP(B1114,$3:$3,$4:$4)-LOOKUP($B$24,$3:$3,$4:$4)+100)/100)</f>
        <v>1</v>
      </c>
      <c r="D1114" s="2806"/>
      <c r="E1114" s="3517">
        <f t="shared" ref="E1114:E1177" si="182">(SUMIF($5:$5,D1114,$6:$6)-SUMIF($5:$5,$D$24,$6:$6)+100)/100</f>
        <v>1</v>
      </c>
      <c r="F1114" s="667"/>
      <c r="G1114" s="3517">
        <f t="shared" ref="G1114:G1177" si="183">(SUMIF($7:$7,F1114,$8:$8)-SUMIF($7:$7,$F$24,$8:$8)+100)/100</f>
        <v>1</v>
      </c>
      <c r="H1114" s="667"/>
      <c r="I1114" s="3517">
        <f t="shared" ref="I1114:I1177" si="184">(SUMIF($9:$9,H1114,$10:$10)-SUMIF($9:$9,$H$24,$10:$10)+100)/100</f>
        <v>1</v>
      </c>
      <c r="J1114" s="667"/>
      <c r="K1114" s="3517">
        <f t="shared" ref="K1114:K1177" si="185">(SUMIF($11:$11,J1114,$12:$12)-SUMIF($11:$11,$J$24,$12:$12)+100)/100</f>
        <v>1</v>
      </c>
      <c r="L1114" s="667"/>
      <c r="M1114" s="3517">
        <f t="shared" ref="M1114:M1177" si="186">(SUMIF($13:$13,L1114,$14:$14)-SUMIF($13:$13,$L$24,$14:$14)+100)/100</f>
        <v>1</v>
      </c>
      <c r="N1114" s="667"/>
      <c r="O1114" s="3517">
        <f t="shared" ref="O1114:O1177" si="187">(SUMIF($15:$15,N1114,$16:$16)-SUMIF($15:$15,$N$24,$16:$16)+100)/100</f>
        <v>1</v>
      </c>
      <c r="P1114" s="667"/>
      <c r="Q1114" s="3517">
        <f t="shared" ref="Q1114:Q1177" si="188">(SUMIF($17:$17,P1114,$18:$18)-SUMIF($17:$17,$P$24,$18:$18)+100)/100</f>
        <v>1</v>
      </c>
      <c r="R1114" s="3518">
        <f t="shared" ref="R1114:R1177" si="189">IF(B1114="",0,ROUND($R$24*C1114*E1114*G1114*I1114*K1114*M1114*O1114*Q1114,0))</f>
        <v>0</v>
      </c>
      <c r="S1114" s="955">
        <f t="shared" si="180"/>
        <v>0</v>
      </c>
    </row>
    <row r="1115" spans="1:19">
      <c r="A1115" s="3520"/>
      <c r="B1115" s="54"/>
      <c r="C1115" s="3517">
        <f t="shared" si="181"/>
        <v>1</v>
      </c>
      <c r="D1115" s="2806"/>
      <c r="E1115" s="3517">
        <f t="shared" si="182"/>
        <v>1</v>
      </c>
      <c r="F1115" s="667"/>
      <c r="G1115" s="3517">
        <f t="shared" si="183"/>
        <v>1</v>
      </c>
      <c r="H1115" s="667"/>
      <c r="I1115" s="3517">
        <f t="shared" si="184"/>
        <v>1</v>
      </c>
      <c r="J1115" s="667"/>
      <c r="K1115" s="3517">
        <f t="shared" si="185"/>
        <v>1</v>
      </c>
      <c r="L1115" s="667"/>
      <c r="M1115" s="3517">
        <f t="shared" si="186"/>
        <v>1</v>
      </c>
      <c r="N1115" s="667"/>
      <c r="O1115" s="3517">
        <f t="shared" si="187"/>
        <v>1</v>
      </c>
      <c r="P1115" s="667"/>
      <c r="Q1115" s="3517">
        <f t="shared" si="188"/>
        <v>1</v>
      </c>
      <c r="R1115" s="3518">
        <f t="shared" si="189"/>
        <v>0</v>
      </c>
      <c r="S1115" s="955">
        <f t="shared" si="180"/>
        <v>0</v>
      </c>
    </row>
    <row r="1116" spans="1:19">
      <c r="A1116" s="3520"/>
      <c r="B1116" s="54"/>
      <c r="C1116" s="3517">
        <f t="shared" si="181"/>
        <v>1</v>
      </c>
      <c r="D1116" s="2806"/>
      <c r="E1116" s="3517">
        <f t="shared" si="182"/>
        <v>1</v>
      </c>
      <c r="F1116" s="667"/>
      <c r="G1116" s="3517">
        <f t="shared" si="183"/>
        <v>1</v>
      </c>
      <c r="H1116" s="667"/>
      <c r="I1116" s="3517">
        <f t="shared" si="184"/>
        <v>1</v>
      </c>
      <c r="J1116" s="667"/>
      <c r="K1116" s="3517">
        <f t="shared" si="185"/>
        <v>1</v>
      </c>
      <c r="L1116" s="667"/>
      <c r="M1116" s="3517">
        <f t="shared" si="186"/>
        <v>1</v>
      </c>
      <c r="N1116" s="667"/>
      <c r="O1116" s="3517">
        <f t="shared" si="187"/>
        <v>1</v>
      </c>
      <c r="P1116" s="667"/>
      <c r="Q1116" s="3517">
        <f t="shared" si="188"/>
        <v>1</v>
      </c>
      <c r="R1116" s="3518">
        <f t="shared" si="189"/>
        <v>0</v>
      </c>
      <c r="S1116" s="955">
        <f t="shared" si="180"/>
        <v>0</v>
      </c>
    </row>
    <row r="1117" spans="1:19">
      <c r="A1117" s="3520"/>
      <c r="B1117" s="54"/>
      <c r="C1117" s="3517">
        <f t="shared" si="181"/>
        <v>1</v>
      </c>
      <c r="D1117" s="2806"/>
      <c r="E1117" s="3517">
        <f t="shared" si="182"/>
        <v>1</v>
      </c>
      <c r="F1117" s="667"/>
      <c r="G1117" s="3517">
        <f t="shared" si="183"/>
        <v>1</v>
      </c>
      <c r="H1117" s="667"/>
      <c r="I1117" s="3517">
        <f t="shared" si="184"/>
        <v>1</v>
      </c>
      <c r="J1117" s="667"/>
      <c r="K1117" s="3517">
        <f t="shared" si="185"/>
        <v>1</v>
      </c>
      <c r="L1117" s="667"/>
      <c r="M1117" s="3517">
        <f t="shared" si="186"/>
        <v>1</v>
      </c>
      <c r="N1117" s="667"/>
      <c r="O1117" s="3517">
        <f t="shared" si="187"/>
        <v>1</v>
      </c>
      <c r="P1117" s="667"/>
      <c r="Q1117" s="3517">
        <f t="shared" si="188"/>
        <v>1</v>
      </c>
      <c r="R1117" s="3518">
        <f t="shared" si="189"/>
        <v>0</v>
      </c>
      <c r="S1117" s="955">
        <f t="shared" si="180"/>
        <v>0</v>
      </c>
    </row>
    <row r="1118" spans="1:19">
      <c r="A1118" s="3520"/>
      <c r="B1118" s="54"/>
      <c r="C1118" s="3517">
        <f t="shared" si="181"/>
        <v>1</v>
      </c>
      <c r="D1118" s="2806"/>
      <c r="E1118" s="3517">
        <f t="shared" si="182"/>
        <v>1</v>
      </c>
      <c r="F1118" s="667"/>
      <c r="G1118" s="3517">
        <f t="shared" si="183"/>
        <v>1</v>
      </c>
      <c r="H1118" s="667"/>
      <c r="I1118" s="3517">
        <f t="shared" si="184"/>
        <v>1</v>
      </c>
      <c r="J1118" s="667"/>
      <c r="K1118" s="3517">
        <f t="shared" si="185"/>
        <v>1</v>
      </c>
      <c r="L1118" s="667"/>
      <c r="M1118" s="3517">
        <f t="shared" si="186"/>
        <v>1</v>
      </c>
      <c r="N1118" s="667"/>
      <c r="O1118" s="3517">
        <f t="shared" si="187"/>
        <v>1</v>
      </c>
      <c r="P1118" s="667"/>
      <c r="Q1118" s="3517">
        <f t="shared" si="188"/>
        <v>1</v>
      </c>
      <c r="R1118" s="3518">
        <f t="shared" si="189"/>
        <v>0</v>
      </c>
      <c r="S1118" s="955">
        <f t="shared" si="180"/>
        <v>0</v>
      </c>
    </row>
    <row r="1119" spans="1:19">
      <c r="A1119" s="3520"/>
      <c r="B1119" s="54"/>
      <c r="C1119" s="3517">
        <f t="shared" si="181"/>
        <v>1</v>
      </c>
      <c r="D1119" s="2806"/>
      <c r="E1119" s="3517">
        <f t="shared" si="182"/>
        <v>1</v>
      </c>
      <c r="F1119" s="667"/>
      <c r="G1119" s="3517">
        <f t="shared" si="183"/>
        <v>1</v>
      </c>
      <c r="H1119" s="667"/>
      <c r="I1119" s="3517">
        <f t="shared" si="184"/>
        <v>1</v>
      </c>
      <c r="J1119" s="667"/>
      <c r="K1119" s="3517">
        <f t="shared" si="185"/>
        <v>1</v>
      </c>
      <c r="L1119" s="667"/>
      <c r="M1119" s="3517">
        <f t="shared" si="186"/>
        <v>1</v>
      </c>
      <c r="N1119" s="667"/>
      <c r="O1119" s="3517">
        <f t="shared" si="187"/>
        <v>1</v>
      </c>
      <c r="P1119" s="667"/>
      <c r="Q1119" s="3517">
        <f t="shared" si="188"/>
        <v>1</v>
      </c>
      <c r="R1119" s="3518">
        <f t="shared" si="189"/>
        <v>0</v>
      </c>
      <c r="S1119" s="955">
        <f t="shared" si="180"/>
        <v>0</v>
      </c>
    </row>
    <row r="1120" spans="1:19">
      <c r="A1120" s="3520"/>
      <c r="B1120" s="54"/>
      <c r="C1120" s="3517">
        <f t="shared" si="181"/>
        <v>1</v>
      </c>
      <c r="D1120" s="2806"/>
      <c r="E1120" s="3517">
        <f t="shared" si="182"/>
        <v>1</v>
      </c>
      <c r="F1120" s="667"/>
      <c r="G1120" s="3517">
        <f t="shared" si="183"/>
        <v>1</v>
      </c>
      <c r="H1120" s="667"/>
      <c r="I1120" s="3517">
        <f t="shared" si="184"/>
        <v>1</v>
      </c>
      <c r="J1120" s="667"/>
      <c r="K1120" s="3517">
        <f t="shared" si="185"/>
        <v>1</v>
      </c>
      <c r="L1120" s="667"/>
      <c r="M1120" s="3517">
        <f t="shared" si="186"/>
        <v>1</v>
      </c>
      <c r="N1120" s="667"/>
      <c r="O1120" s="3517">
        <f t="shared" si="187"/>
        <v>1</v>
      </c>
      <c r="P1120" s="667"/>
      <c r="Q1120" s="3517">
        <f t="shared" si="188"/>
        <v>1</v>
      </c>
      <c r="R1120" s="3518">
        <f t="shared" si="189"/>
        <v>0</v>
      </c>
      <c r="S1120" s="955">
        <f t="shared" si="180"/>
        <v>0</v>
      </c>
    </row>
    <row r="1121" spans="1:19">
      <c r="A1121" s="3520"/>
      <c r="B1121" s="54"/>
      <c r="C1121" s="3517">
        <f t="shared" si="181"/>
        <v>1</v>
      </c>
      <c r="D1121" s="2806"/>
      <c r="E1121" s="3517">
        <f t="shared" si="182"/>
        <v>1</v>
      </c>
      <c r="F1121" s="667"/>
      <c r="G1121" s="3517">
        <f t="shared" si="183"/>
        <v>1</v>
      </c>
      <c r="H1121" s="667"/>
      <c r="I1121" s="3517">
        <f t="shared" si="184"/>
        <v>1</v>
      </c>
      <c r="J1121" s="667"/>
      <c r="K1121" s="3517">
        <f t="shared" si="185"/>
        <v>1</v>
      </c>
      <c r="L1121" s="667"/>
      <c r="M1121" s="3517">
        <f t="shared" si="186"/>
        <v>1</v>
      </c>
      <c r="N1121" s="667"/>
      <c r="O1121" s="3517">
        <f t="shared" si="187"/>
        <v>1</v>
      </c>
      <c r="P1121" s="667"/>
      <c r="Q1121" s="3517">
        <f t="shared" si="188"/>
        <v>1</v>
      </c>
      <c r="R1121" s="3518">
        <f t="shared" si="189"/>
        <v>0</v>
      </c>
      <c r="S1121" s="955">
        <f t="shared" si="180"/>
        <v>0</v>
      </c>
    </row>
    <row r="1122" spans="1:19">
      <c r="A1122" s="3520"/>
      <c r="B1122" s="54"/>
      <c r="C1122" s="3517">
        <f t="shared" si="181"/>
        <v>1</v>
      </c>
      <c r="D1122" s="2806"/>
      <c r="E1122" s="3517">
        <f t="shared" si="182"/>
        <v>1</v>
      </c>
      <c r="F1122" s="667"/>
      <c r="G1122" s="3517">
        <f t="shared" si="183"/>
        <v>1</v>
      </c>
      <c r="H1122" s="667"/>
      <c r="I1122" s="3517">
        <f t="shared" si="184"/>
        <v>1</v>
      </c>
      <c r="J1122" s="667"/>
      <c r="K1122" s="3517">
        <f t="shared" si="185"/>
        <v>1</v>
      </c>
      <c r="L1122" s="667"/>
      <c r="M1122" s="3517">
        <f t="shared" si="186"/>
        <v>1</v>
      </c>
      <c r="N1122" s="667"/>
      <c r="O1122" s="3517">
        <f t="shared" si="187"/>
        <v>1</v>
      </c>
      <c r="P1122" s="667"/>
      <c r="Q1122" s="3517">
        <f t="shared" si="188"/>
        <v>1</v>
      </c>
      <c r="R1122" s="3518">
        <f t="shared" si="189"/>
        <v>0</v>
      </c>
      <c r="S1122" s="955">
        <f t="shared" si="180"/>
        <v>0</v>
      </c>
    </row>
    <row r="1123" spans="1:19">
      <c r="A1123" s="3520"/>
      <c r="B1123" s="54"/>
      <c r="C1123" s="3517">
        <f t="shared" si="181"/>
        <v>1</v>
      </c>
      <c r="D1123" s="2806"/>
      <c r="E1123" s="3517">
        <f t="shared" si="182"/>
        <v>1</v>
      </c>
      <c r="F1123" s="667"/>
      <c r="G1123" s="3517">
        <f t="shared" si="183"/>
        <v>1</v>
      </c>
      <c r="H1123" s="667"/>
      <c r="I1123" s="3517">
        <f t="shared" si="184"/>
        <v>1</v>
      </c>
      <c r="J1123" s="667"/>
      <c r="K1123" s="3517">
        <f t="shared" si="185"/>
        <v>1</v>
      </c>
      <c r="L1123" s="667"/>
      <c r="M1123" s="3517">
        <f t="shared" si="186"/>
        <v>1</v>
      </c>
      <c r="N1123" s="667"/>
      <c r="O1123" s="3517">
        <f t="shared" si="187"/>
        <v>1</v>
      </c>
      <c r="P1123" s="667"/>
      <c r="Q1123" s="3517">
        <f t="shared" si="188"/>
        <v>1</v>
      </c>
      <c r="R1123" s="3518">
        <f t="shared" si="189"/>
        <v>0</v>
      </c>
      <c r="S1123" s="955">
        <f t="shared" si="180"/>
        <v>0</v>
      </c>
    </row>
    <row r="1124" spans="1:19">
      <c r="A1124" s="3520"/>
      <c r="B1124" s="54"/>
      <c r="C1124" s="3517">
        <f t="shared" si="181"/>
        <v>1</v>
      </c>
      <c r="D1124" s="2806"/>
      <c r="E1124" s="3517">
        <f t="shared" si="182"/>
        <v>1</v>
      </c>
      <c r="F1124" s="667"/>
      <c r="G1124" s="3517">
        <f t="shared" si="183"/>
        <v>1</v>
      </c>
      <c r="H1124" s="667"/>
      <c r="I1124" s="3517">
        <f t="shared" si="184"/>
        <v>1</v>
      </c>
      <c r="J1124" s="667"/>
      <c r="K1124" s="3517">
        <f t="shared" si="185"/>
        <v>1</v>
      </c>
      <c r="L1124" s="667"/>
      <c r="M1124" s="3517">
        <f t="shared" si="186"/>
        <v>1</v>
      </c>
      <c r="N1124" s="667"/>
      <c r="O1124" s="3517">
        <f t="shared" si="187"/>
        <v>1</v>
      </c>
      <c r="P1124" s="667"/>
      <c r="Q1124" s="3517">
        <f t="shared" si="188"/>
        <v>1</v>
      </c>
      <c r="R1124" s="3518">
        <f t="shared" si="189"/>
        <v>0</v>
      </c>
      <c r="S1124" s="955">
        <f t="shared" si="180"/>
        <v>0</v>
      </c>
    </row>
    <row r="1125" spans="1:19">
      <c r="A1125" s="3520"/>
      <c r="B1125" s="54"/>
      <c r="C1125" s="3517">
        <f t="shared" si="181"/>
        <v>1</v>
      </c>
      <c r="D1125" s="2806"/>
      <c r="E1125" s="3517">
        <f t="shared" si="182"/>
        <v>1</v>
      </c>
      <c r="F1125" s="667"/>
      <c r="G1125" s="3517">
        <f t="shared" si="183"/>
        <v>1</v>
      </c>
      <c r="H1125" s="667"/>
      <c r="I1125" s="3517">
        <f t="shared" si="184"/>
        <v>1</v>
      </c>
      <c r="J1125" s="667"/>
      <c r="K1125" s="3517">
        <f t="shared" si="185"/>
        <v>1</v>
      </c>
      <c r="L1125" s="667"/>
      <c r="M1125" s="3517">
        <f t="shared" si="186"/>
        <v>1</v>
      </c>
      <c r="N1125" s="667"/>
      <c r="O1125" s="3517">
        <f t="shared" si="187"/>
        <v>1</v>
      </c>
      <c r="P1125" s="667"/>
      <c r="Q1125" s="3517">
        <f t="shared" si="188"/>
        <v>1</v>
      </c>
      <c r="R1125" s="3518">
        <f t="shared" si="189"/>
        <v>0</v>
      </c>
      <c r="S1125" s="955">
        <f t="shared" si="180"/>
        <v>0</v>
      </c>
    </row>
    <row r="1126" spans="1:19">
      <c r="A1126" s="3520"/>
      <c r="B1126" s="54"/>
      <c r="C1126" s="3517">
        <f t="shared" si="181"/>
        <v>1</v>
      </c>
      <c r="D1126" s="2806"/>
      <c r="E1126" s="3517">
        <f t="shared" si="182"/>
        <v>1</v>
      </c>
      <c r="F1126" s="667"/>
      <c r="G1126" s="3517">
        <f t="shared" si="183"/>
        <v>1</v>
      </c>
      <c r="H1126" s="667"/>
      <c r="I1126" s="3517">
        <f t="shared" si="184"/>
        <v>1</v>
      </c>
      <c r="J1126" s="667"/>
      <c r="K1126" s="3517">
        <f t="shared" si="185"/>
        <v>1</v>
      </c>
      <c r="L1126" s="667"/>
      <c r="M1126" s="3517">
        <f t="shared" si="186"/>
        <v>1</v>
      </c>
      <c r="N1126" s="667"/>
      <c r="O1126" s="3517">
        <f t="shared" si="187"/>
        <v>1</v>
      </c>
      <c r="P1126" s="667"/>
      <c r="Q1126" s="3517">
        <f t="shared" si="188"/>
        <v>1</v>
      </c>
      <c r="R1126" s="3518">
        <f t="shared" si="189"/>
        <v>0</v>
      </c>
      <c r="S1126" s="955">
        <f t="shared" si="180"/>
        <v>0</v>
      </c>
    </row>
    <row r="1127" spans="1:19">
      <c r="A1127" s="3520"/>
      <c r="B1127" s="54"/>
      <c r="C1127" s="3517">
        <f t="shared" si="181"/>
        <v>1</v>
      </c>
      <c r="D1127" s="2806"/>
      <c r="E1127" s="3517">
        <f t="shared" si="182"/>
        <v>1</v>
      </c>
      <c r="F1127" s="667"/>
      <c r="G1127" s="3517">
        <f t="shared" si="183"/>
        <v>1</v>
      </c>
      <c r="H1127" s="667"/>
      <c r="I1127" s="3517">
        <f t="shared" si="184"/>
        <v>1</v>
      </c>
      <c r="J1127" s="667"/>
      <c r="K1127" s="3517">
        <f t="shared" si="185"/>
        <v>1</v>
      </c>
      <c r="L1127" s="667"/>
      <c r="M1127" s="3517">
        <f t="shared" si="186"/>
        <v>1</v>
      </c>
      <c r="N1127" s="667"/>
      <c r="O1127" s="3517">
        <f t="shared" si="187"/>
        <v>1</v>
      </c>
      <c r="P1127" s="667"/>
      <c r="Q1127" s="3517">
        <f t="shared" si="188"/>
        <v>1</v>
      </c>
      <c r="R1127" s="3518">
        <f t="shared" si="189"/>
        <v>0</v>
      </c>
      <c r="S1127" s="955">
        <f t="shared" si="180"/>
        <v>0</v>
      </c>
    </row>
    <row r="1128" spans="1:19">
      <c r="A1128" s="3520"/>
      <c r="B1128" s="54"/>
      <c r="C1128" s="3517">
        <f t="shared" si="181"/>
        <v>1</v>
      </c>
      <c r="D1128" s="2806"/>
      <c r="E1128" s="3517">
        <f t="shared" si="182"/>
        <v>1</v>
      </c>
      <c r="F1128" s="667"/>
      <c r="G1128" s="3517">
        <f t="shared" si="183"/>
        <v>1</v>
      </c>
      <c r="H1128" s="667"/>
      <c r="I1128" s="3517">
        <f t="shared" si="184"/>
        <v>1</v>
      </c>
      <c r="J1128" s="667"/>
      <c r="K1128" s="3517">
        <f t="shared" si="185"/>
        <v>1</v>
      </c>
      <c r="L1128" s="667"/>
      <c r="M1128" s="3517">
        <f t="shared" si="186"/>
        <v>1</v>
      </c>
      <c r="N1128" s="667"/>
      <c r="O1128" s="3517">
        <f t="shared" si="187"/>
        <v>1</v>
      </c>
      <c r="P1128" s="667"/>
      <c r="Q1128" s="3517">
        <f t="shared" si="188"/>
        <v>1</v>
      </c>
      <c r="R1128" s="3518">
        <f t="shared" si="189"/>
        <v>0</v>
      </c>
      <c r="S1128" s="955">
        <f t="shared" si="180"/>
        <v>0</v>
      </c>
    </row>
    <row r="1129" spans="1:19">
      <c r="A1129" s="3520"/>
      <c r="B1129" s="54"/>
      <c r="C1129" s="3517">
        <f t="shared" si="181"/>
        <v>1</v>
      </c>
      <c r="D1129" s="2806"/>
      <c r="E1129" s="3517">
        <f t="shared" si="182"/>
        <v>1</v>
      </c>
      <c r="F1129" s="667"/>
      <c r="G1129" s="3517">
        <f t="shared" si="183"/>
        <v>1</v>
      </c>
      <c r="H1129" s="667"/>
      <c r="I1129" s="3517">
        <f t="shared" si="184"/>
        <v>1</v>
      </c>
      <c r="J1129" s="667"/>
      <c r="K1129" s="3517">
        <f t="shared" si="185"/>
        <v>1</v>
      </c>
      <c r="L1129" s="667"/>
      <c r="M1129" s="3517">
        <f t="shared" si="186"/>
        <v>1</v>
      </c>
      <c r="N1129" s="667"/>
      <c r="O1129" s="3517">
        <f t="shared" si="187"/>
        <v>1</v>
      </c>
      <c r="P1129" s="667"/>
      <c r="Q1129" s="3517">
        <f t="shared" si="188"/>
        <v>1</v>
      </c>
      <c r="R1129" s="3518">
        <f t="shared" si="189"/>
        <v>0</v>
      </c>
      <c r="S1129" s="955">
        <f t="shared" si="180"/>
        <v>0</v>
      </c>
    </row>
    <row r="1130" spans="1:19">
      <c r="A1130" s="3520"/>
      <c r="B1130" s="54"/>
      <c r="C1130" s="3517">
        <f t="shared" si="181"/>
        <v>1</v>
      </c>
      <c r="D1130" s="2806"/>
      <c r="E1130" s="3517">
        <f t="shared" si="182"/>
        <v>1</v>
      </c>
      <c r="F1130" s="667"/>
      <c r="G1130" s="3517">
        <f t="shared" si="183"/>
        <v>1</v>
      </c>
      <c r="H1130" s="667"/>
      <c r="I1130" s="3517">
        <f t="shared" si="184"/>
        <v>1</v>
      </c>
      <c r="J1130" s="667"/>
      <c r="K1130" s="3517">
        <f t="shared" si="185"/>
        <v>1</v>
      </c>
      <c r="L1130" s="667"/>
      <c r="M1130" s="3517">
        <f t="shared" si="186"/>
        <v>1</v>
      </c>
      <c r="N1130" s="667"/>
      <c r="O1130" s="3517">
        <f t="shared" si="187"/>
        <v>1</v>
      </c>
      <c r="P1130" s="667"/>
      <c r="Q1130" s="3517">
        <f t="shared" si="188"/>
        <v>1</v>
      </c>
      <c r="R1130" s="3518">
        <f t="shared" si="189"/>
        <v>0</v>
      </c>
      <c r="S1130" s="955">
        <f t="shared" si="180"/>
        <v>0</v>
      </c>
    </row>
    <row r="1131" spans="1:19">
      <c r="A1131" s="3520"/>
      <c r="B1131" s="54"/>
      <c r="C1131" s="3517">
        <f t="shared" si="181"/>
        <v>1</v>
      </c>
      <c r="D1131" s="2806"/>
      <c r="E1131" s="3517">
        <f t="shared" si="182"/>
        <v>1</v>
      </c>
      <c r="F1131" s="667"/>
      <c r="G1131" s="3517">
        <f t="shared" si="183"/>
        <v>1</v>
      </c>
      <c r="H1131" s="667"/>
      <c r="I1131" s="3517">
        <f t="shared" si="184"/>
        <v>1</v>
      </c>
      <c r="J1131" s="667"/>
      <c r="K1131" s="3517">
        <f t="shared" si="185"/>
        <v>1</v>
      </c>
      <c r="L1131" s="667"/>
      <c r="M1131" s="3517">
        <f t="shared" si="186"/>
        <v>1</v>
      </c>
      <c r="N1131" s="667"/>
      <c r="O1131" s="3517">
        <f t="shared" si="187"/>
        <v>1</v>
      </c>
      <c r="P1131" s="667"/>
      <c r="Q1131" s="3517">
        <f t="shared" si="188"/>
        <v>1</v>
      </c>
      <c r="R1131" s="3518">
        <f t="shared" si="189"/>
        <v>0</v>
      </c>
      <c r="S1131" s="955">
        <f t="shared" si="180"/>
        <v>0</v>
      </c>
    </row>
    <row r="1132" spans="1:19">
      <c r="A1132" s="3520"/>
      <c r="B1132" s="54"/>
      <c r="C1132" s="3517">
        <f t="shared" si="181"/>
        <v>1</v>
      </c>
      <c r="D1132" s="2806"/>
      <c r="E1132" s="3517">
        <f t="shared" si="182"/>
        <v>1</v>
      </c>
      <c r="F1132" s="667"/>
      <c r="G1132" s="3517">
        <f t="shared" si="183"/>
        <v>1</v>
      </c>
      <c r="H1132" s="667"/>
      <c r="I1132" s="3517">
        <f t="shared" si="184"/>
        <v>1</v>
      </c>
      <c r="J1132" s="667"/>
      <c r="K1132" s="3517">
        <f t="shared" si="185"/>
        <v>1</v>
      </c>
      <c r="L1132" s="667"/>
      <c r="M1132" s="3517">
        <f t="shared" si="186"/>
        <v>1</v>
      </c>
      <c r="N1132" s="667"/>
      <c r="O1132" s="3517">
        <f t="shared" si="187"/>
        <v>1</v>
      </c>
      <c r="P1132" s="667"/>
      <c r="Q1132" s="3517">
        <f t="shared" si="188"/>
        <v>1</v>
      </c>
      <c r="R1132" s="3518">
        <f t="shared" si="189"/>
        <v>0</v>
      </c>
      <c r="S1132" s="955">
        <f t="shared" si="180"/>
        <v>0</v>
      </c>
    </row>
    <row r="1133" spans="1:19">
      <c r="A1133" s="3520"/>
      <c r="B1133" s="54"/>
      <c r="C1133" s="3517">
        <f t="shared" si="181"/>
        <v>1</v>
      </c>
      <c r="D1133" s="2806"/>
      <c r="E1133" s="3517">
        <f t="shared" si="182"/>
        <v>1</v>
      </c>
      <c r="F1133" s="667"/>
      <c r="G1133" s="3517">
        <f t="shared" si="183"/>
        <v>1</v>
      </c>
      <c r="H1133" s="667"/>
      <c r="I1133" s="3517">
        <f t="shared" si="184"/>
        <v>1</v>
      </c>
      <c r="J1133" s="667"/>
      <c r="K1133" s="3517">
        <f t="shared" si="185"/>
        <v>1</v>
      </c>
      <c r="L1133" s="667"/>
      <c r="M1133" s="3517">
        <f t="shared" si="186"/>
        <v>1</v>
      </c>
      <c r="N1133" s="667"/>
      <c r="O1133" s="3517">
        <f t="shared" si="187"/>
        <v>1</v>
      </c>
      <c r="P1133" s="667"/>
      <c r="Q1133" s="3517">
        <f t="shared" si="188"/>
        <v>1</v>
      </c>
      <c r="R1133" s="3518">
        <f t="shared" si="189"/>
        <v>0</v>
      </c>
      <c r="S1133" s="955">
        <f t="shared" si="180"/>
        <v>0</v>
      </c>
    </row>
    <row r="1134" spans="1:19">
      <c r="A1134" s="3520"/>
      <c r="B1134" s="54"/>
      <c r="C1134" s="3517">
        <f t="shared" si="181"/>
        <v>1</v>
      </c>
      <c r="D1134" s="2806"/>
      <c r="E1134" s="3517">
        <f t="shared" si="182"/>
        <v>1</v>
      </c>
      <c r="F1134" s="667"/>
      <c r="G1134" s="3517">
        <f t="shared" si="183"/>
        <v>1</v>
      </c>
      <c r="H1134" s="667"/>
      <c r="I1134" s="3517">
        <f t="shared" si="184"/>
        <v>1</v>
      </c>
      <c r="J1134" s="667"/>
      <c r="K1134" s="3517">
        <f t="shared" si="185"/>
        <v>1</v>
      </c>
      <c r="L1134" s="667"/>
      <c r="M1134" s="3517">
        <f t="shared" si="186"/>
        <v>1</v>
      </c>
      <c r="N1134" s="667"/>
      <c r="O1134" s="3517">
        <f t="shared" si="187"/>
        <v>1</v>
      </c>
      <c r="P1134" s="667"/>
      <c r="Q1134" s="3517">
        <f t="shared" si="188"/>
        <v>1</v>
      </c>
      <c r="R1134" s="3518">
        <f t="shared" si="189"/>
        <v>0</v>
      </c>
      <c r="S1134" s="955">
        <f t="shared" si="180"/>
        <v>0</v>
      </c>
    </row>
    <row r="1135" spans="1:19">
      <c r="A1135" s="3520"/>
      <c r="B1135" s="54"/>
      <c r="C1135" s="3517">
        <f t="shared" si="181"/>
        <v>1</v>
      </c>
      <c r="D1135" s="2806"/>
      <c r="E1135" s="3517">
        <f t="shared" si="182"/>
        <v>1</v>
      </c>
      <c r="F1135" s="667"/>
      <c r="G1135" s="3517">
        <f t="shared" si="183"/>
        <v>1</v>
      </c>
      <c r="H1135" s="667"/>
      <c r="I1135" s="3517">
        <f t="shared" si="184"/>
        <v>1</v>
      </c>
      <c r="J1135" s="667"/>
      <c r="K1135" s="3517">
        <f t="shared" si="185"/>
        <v>1</v>
      </c>
      <c r="L1135" s="667"/>
      <c r="M1135" s="3517">
        <f t="shared" si="186"/>
        <v>1</v>
      </c>
      <c r="N1135" s="667"/>
      <c r="O1135" s="3517">
        <f t="shared" si="187"/>
        <v>1</v>
      </c>
      <c r="P1135" s="667"/>
      <c r="Q1135" s="3517">
        <f t="shared" si="188"/>
        <v>1</v>
      </c>
      <c r="R1135" s="3518">
        <f t="shared" si="189"/>
        <v>0</v>
      </c>
      <c r="S1135" s="955">
        <f t="shared" si="180"/>
        <v>0</v>
      </c>
    </row>
    <row r="1136" spans="1:19">
      <c r="A1136" s="3520"/>
      <c r="B1136" s="54"/>
      <c r="C1136" s="3517">
        <f t="shared" si="181"/>
        <v>1</v>
      </c>
      <c r="D1136" s="2806"/>
      <c r="E1136" s="3517">
        <f t="shared" si="182"/>
        <v>1</v>
      </c>
      <c r="F1136" s="667"/>
      <c r="G1136" s="3517">
        <f t="shared" si="183"/>
        <v>1</v>
      </c>
      <c r="H1136" s="667"/>
      <c r="I1136" s="3517">
        <f t="shared" si="184"/>
        <v>1</v>
      </c>
      <c r="J1136" s="667"/>
      <c r="K1136" s="3517">
        <f t="shared" si="185"/>
        <v>1</v>
      </c>
      <c r="L1136" s="667"/>
      <c r="M1136" s="3517">
        <f t="shared" si="186"/>
        <v>1</v>
      </c>
      <c r="N1136" s="667"/>
      <c r="O1136" s="3517">
        <f t="shared" si="187"/>
        <v>1</v>
      </c>
      <c r="P1136" s="667"/>
      <c r="Q1136" s="3517">
        <f t="shared" si="188"/>
        <v>1</v>
      </c>
      <c r="R1136" s="3518">
        <f t="shared" si="189"/>
        <v>0</v>
      </c>
      <c r="S1136" s="955">
        <f t="shared" si="180"/>
        <v>0</v>
      </c>
    </row>
    <row r="1137" spans="1:19">
      <c r="A1137" s="3520"/>
      <c r="B1137" s="54"/>
      <c r="C1137" s="3517">
        <f t="shared" si="181"/>
        <v>1</v>
      </c>
      <c r="D1137" s="2806"/>
      <c r="E1137" s="3517">
        <f t="shared" si="182"/>
        <v>1</v>
      </c>
      <c r="F1137" s="667"/>
      <c r="G1137" s="3517">
        <f t="shared" si="183"/>
        <v>1</v>
      </c>
      <c r="H1137" s="667"/>
      <c r="I1137" s="3517">
        <f t="shared" si="184"/>
        <v>1</v>
      </c>
      <c r="J1137" s="667"/>
      <c r="K1137" s="3517">
        <f t="shared" si="185"/>
        <v>1</v>
      </c>
      <c r="L1137" s="667"/>
      <c r="M1137" s="3517">
        <f t="shared" si="186"/>
        <v>1</v>
      </c>
      <c r="N1137" s="667"/>
      <c r="O1137" s="3517">
        <f t="shared" si="187"/>
        <v>1</v>
      </c>
      <c r="P1137" s="667"/>
      <c r="Q1137" s="3517">
        <f t="shared" si="188"/>
        <v>1</v>
      </c>
      <c r="R1137" s="3518">
        <f t="shared" si="189"/>
        <v>0</v>
      </c>
      <c r="S1137" s="955">
        <f t="shared" si="180"/>
        <v>0</v>
      </c>
    </row>
    <row r="1138" spans="1:19">
      <c r="A1138" s="3520"/>
      <c r="B1138" s="54"/>
      <c r="C1138" s="3517">
        <f t="shared" si="181"/>
        <v>1</v>
      </c>
      <c r="D1138" s="2806"/>
      <c r="E1138" s="3517">
        <f t="shared" si="182"/>
        <v>1</v>
      </c>
      <c r="F1138" s="667"/>
      <c r="G1138" s="3517">
        <f t="shared" si="183"/>
        <v>1</v>
      </c>
      <c r="H1138" s="667"/>
      <c r="I1138" s="3517">
        <f t="shared" si="184"/>
        <v>1</v>
      </c>
      <c r="J1138" s="667"/>
      <c r="K1138" s="3517">
        <f t="shared" si="185"/>
        <v>1</v>
      </c>
      <c r="L1138" s="667"/>
      <c r="M1138" s="3517">
        <f t="shared" si="186"/>
        <v>1</v>
      </c>
      <c r="N1138" s="667"/>
      <c r="O1138" s="3517">
        <f t="shared" si="187"/>
        <v>1</v>
      </c>
      <c r="P1138" s="667"/>
      <c r="Q1138" s="3517">
        <f t="shared" si="188"/>
        <v>1</v>
      </c>
      <c r="R1138" s="3518">
        <f t="shared" si="189"/>
        <v>0</v>
      </c>
      <c r="S1138" s="955">
        <f t="shared" si="180"/>
        <v>0</v>
      </c>
    </row>
    <row r="1139" spans="1:19">
      <c r="A1139" s="3520"/>
      <c r="B1139" s="54"/>
      <c r="C1139" s="3517">
        <f t="shared" si="181"/>
        <v>1</v>
      </c>
      <c r="D1139" s="2806"/>
      <c r="E1139" s="3517">
        <f t="shared" si="182"/>
        <v>1</v>
      </c>
      <c r="F1139" s="667"/>
      <c r="G1139" s="3517">
        <f t="shared" si="183"/>
        <v>1</v>
      </c>
      <c r="H1139" s="667"/>
      <c r="I1139" s="3517">
        <f t="shared" si="184"/>
        <v>1</v>
      </c>
      <c r="J1139" s="667"/>
      <c r="K1139" s="3517">
        <f t="shared" si="185"/>
        <v>1</v>
      </c>
      <c r="L1139" s="667"/>
      <c r="M1139" s="3517">
        <f t="shared" si="186"/>
        <v>1</v>
      </c>
      <c r="N1139" s="667"/>
      <c r="O1139" s="3517">
        <f t="shared" si="187"/>
        <v>1</v>
      </c>
      <c r="P1139" s="667"/>
      <c r="Q1139" s="3517">
        <f t="shared" si="188"/>
        <v>1</v>
      </c>
      <c r="R1139" s="3518">
        <f t="shared" si="189"/>
        <v>0</v>
      </c>
      <c r="S1139" s="955">
        <f t="shared" si="180"/>
        <v>0</v>
      </c>
    </row>
    <row r="1140" spans="1:19">
      <c r="A1140" s="3520"/>
      <c r="B1140" s="54"/>
      <c r="C1140" s="3517">
        <f t="shared" si="181"/>
        <v>1</v>
      </c>
      <c r="D1140" s="2806"/>
      <c r="E1140" s="3517">
        <f t="shared" si="182"/>
        <v>1</v>
      </c>
      <c r="F1140" s="667"/>
      <c r="G1140" s="3517">
        <f t="shared" si="183"/>
        <v>1</v>
      </c>
      <c r="H1140" s="667"/>
      <c r="I1140" s="3517">
        <f t="shared" si="184"/>
        <v>1</v>
      </c>
      <c r="J1140" s="667"/>
      <c r="K1140" s="3517">
        <f t="shared" si="185"/>
        <v>1</v>
      </c>
      <c r="L1140" s="667"/>
      <c r="M1140" s="3517">
        <f t="shared" si="186"/>
        <v>1</v>
      </c>
      <c r="N1140" s="667"/>
      <c r="O1140" s="3517">
        <f t="shared" si="187"/>
        <v>1</v>
      </c>
      <c r="P1140" s="667"/>
      <c r="Q1140" s="3517">
        <f t="shared" si="188"/>
        <v>1</v>
      </c>
      <c r="R1140" s="3518">
        <f t="shared" si="189"/>
        <v>0</v>
      </c>
      <c r="S1140" s="955">
        <f t="shared" si="180"/>
        <v>0</v>
      </c>
    </row>
    <row r="1141" spans="1:19">
      <c r="A1141" s="3520"/>
      <c r="B1141" s="54"/>
      <c r="C1141" s="3517">
        <f t="shared" si="181"/>
        <v>1</v>
      </c>
      <c r="D1141" s="2806"/>
      <c r="E1141" s="3517">
        <f t="shared" si="182"/>
        <v>1</v>
      </c>
      <c r="F1141" s="667"/>
      <c r="G1141" s="3517">
        <f t="shared" si="183"/>
        <v>1</v>
      </c>
      <c r="H1141" s="667"/>
      <c r="I1141" s="3517">
        <f t="shared" si="184"/>
        <v>1</v>
      </c>
      <c r="J1141" s="667"/>
      <c r="K1141" s="3517">
        <f t="shared" si="185"/>
        <v>1</v>
      </c>
      <c r="L1141" s="667"/>
      <c r="M1141" s="3517">
        <f t="shared" si="186"/>
        <v>1</v>
      </c>
      <c r="N1141" s="667"/>
      <c r="O1141" s="3517">
        <f t="shared" si="187"/>
        <v>1</v>
      </c>
      <c r="P1141" s="667"/>
      <c r="Q1141" s="3517">
        <f t="shared" si="188"/>
        <v>1</v>
      </c>
      <c r="R1141" s="3518">
        <f t="shared" si="189"/>
        <v>0</v>
      </c>
      <c r="S1141" s="955">
        <f t="shared" si="180"/>
        <v>0</v>
      </c>
    </row>
    <row r="1142" spans="1:19">
      <c r="A1142" s="3520"/>
      <c r="B1142" s="54"/>
      <c r="C1142" s="3517">
        <f t="shared" si="181"/>
        <v>1</v>
      </c>
      <c r="D1142" s="2806"/>
      <c r="E1142" s="3517">
        <f t="shared" si="182"/>
        <v>1</v>
      </c>
      <c r="F1142" s="667"/>
      <c r="G1142" s="3517">
        <f t="shared" si="183"/>
        <v>1</v>
      </c>
      <c r="H1142" s="667"/>
      <c r="I1142" s="3517">
        <f t="shared" si="184"/>
        <v>1</v>
      </c>
      <c r="J1142" s="667"/>
      <c r="K1142" s="3517">
        <f t="shared" si="185"/>
        <v>1</v>
      </c>
      <c r="L1142" s="667"/>
      <c r="M1142" s="3517">
        <f t="shared" si="186"/>
        <v>1</v>
      </c>
      <c r="N1142" s="667"/>
      <c r="O1142" s="3517">
        <f t="shared" si="187"/>
        <v>1</v>
      </c>
      <c r="P1142" s="667"/>
      <c r="Q1142" s="3517">
        <f t="shared" si="188"/>
        <v>1</v>
      </c>
      <c r="R1142" s="3518">
        <f t="shared" si="189"/>
        <v>0</v>
      </c>
      <c r="S1142" s="955">
        <f t="shared" si="180"/>
        <v>0</v>
      </c>
    </row>
    <row r="1143" spans="1:19">
      <c r="A1143" s="3520"/>
      <c r="B1143" s="54"/>
      <c r="C1143" s="3517">
        <f t="shared" si="181"/>
        <v>1</v>
      </c>
      <c r="D1143" s="2806"/>
      <c r="E1143" s="3517">
        <f t="shared" si="182"/>
        <v>1</v>
      </c>
      <c r="F1143" s="667"/>
      <c r="G1143" s="3517">
        <f t="shared" si="183"/>
        <v>1</v>
      </c>
      <c r="H1143" s="667"/>
      <c r="I1143" s="3517">
        <f t="shared" si="184"/>
        <v>1</v>
      </c>
      <c r="J1143" s="667"/>
      <c r="K1143" s="3517">
        <f t="shared" si="185"/>
        <v>1</v>
      </c>
      <c r="L1143" s="667"/>
      <c r="M1143" s="3517">
        <f t="shared" si="186"/>
        <v>1</v>
      </c>
      <c r="N1143" s="667"/>
      <c r="O1143" s="3517">
        <f t="shared" si="187"/>
        <v>1</v>
      </c>
      <c r="P1143" s="667"/>
      <c r="Q1143" s="3517">
        <f t="shared" si="188"/>
        <v>1</v>
      </c>
      <c r="R1143" s="3518">
        <f t="shared" si="189"/>
        <v>0</v>
      </c>
      <c r="S1143" s="955">
        <f t="shared" si="180"/>
        <v>0</v>
      </c>
    </row>
    <row r="1144" spans="1:19">
      <c r="A1144" s="3520"/>
      <c r="B1144" s="54"/>
      <c r="C1144" s="3517">
        <f t="shared" si="181"/>
        <v>1</v>
      </c>
      <c r="D1144" s="2806"/>
      <c r="E1144" s="3517">
        <f t="shared" si="182"/>
        <v>1</v>
      </c>
      <c r="F1144" s="667"/>
      <c r="G1144" s="3517">
        <f t="shared" si="183"/>
        <v>1</v>
      </c>
      <c r="H1144" s="667"/>
      <c r="I1144" s="3517">
        <f t="shared" si="184"/>
        <v>1</v>
      </c>
      <c r="J1144" s="667"/>
      <c r="K1144" s="3517">
        <f t="shared" si="185"/>
        <v>1</v>
      </c>
      <c r="L1144" s="667"/>
      <c r="M1144" s="3517">
        <f t="shared" si="186"/>
        <v>1</v>
      </c>
      <c r="N1144" s="667"/>
      <c r="O1144" s="3517">
        <f t="shared" si="187"/>
        <v>1</v>
      </c>
      <c r="P1144" s="667"/>
      <c r="Q1144" s="3517">
        <f t="shared" si="188"/>
        <v>1</v>
      </c>
      <c r="R1144" s="3518">
        <f t="shared" si="189"/>
        <v>0</v>
      </c>
      <c r="S1144" s="955">
        <f t="shared" si="180"/>
        <v>0</v>
      </c>
    </row>
    <row r="1145" spans="1:19">
      <c r="A1145" s="3520"/>
      <c r="B1145" s="54"/>
      <c r="C1145" s="3517">
        <f t="shared" si="181"/>
        <v>1</v>
      </c>
      <c r="D1145" s="2806"/>
      <c r="E1145" s="3517">
        <f t="shared" si="182"/>
        <v>1</v>
      </c>
      <c r="F1145" s="667"/>
      <c r="G1145" s="3517">
        <f t="shared" si="183"/>
        <v>1</v>
      </c>
      <c r="H1145" s="667"/>
      <c r="I1145" s="3517">
        <f t="shared" si="184"/>
        <v>1</v>
      </c>
      <c r="J1145" s="667"/>
      <c r="K1145" s="3517">
        <f t="shared" si="185"/>
        <v>1</v>
      </c>
      <c r="L1145" s="667"/>
      <c r="M1145" s="3517">
        <f t="shared" si="186"/>
        <v>1</v>
      </c>
      <c r="N1145" s="667"/>
      <c r="O1145" s="3517">
        <f t="shared" si="187"/>
        <v>1</v>
      </c>
      <c r="P1145" s="667"/>
      <c r="Q1145" s="3517">
        <f t="shared" si="188"/>
        <v>1</v>
      </c>
      <c r="R1145" s="3518">
        <f t="shared" si="189"/>
        <v>0</v>
      </c>
      <c r="S1145" s="955">
        <f t="shared" si="180"/>
        <v>0</v>
      </c>
    </row>
    <row r="1146" spans="1:19">
      <c r="A1146" s="3520"/>
      <c r="B1146" s="54"/>
      <c r="C1146" s="3517">
        <f t="shared" si="181"/>
        <v>1</v>
      </c>
      <c r="D1146" s="2806"/>
      <c r="E1146" s="3517">
        <f t="shared" si="182"/>
        <v>1</v>
      </c>
      <c r="F1146" s="667"/>
      <c r="G1146" s="3517">
        <f t="shared" si="183"/>
        <v>1</v>
      </c>
      <c r="H1146" s="667"/>
      <c r="I1146" s="3517">
        <f t="shared" si="184"/>
        <v>1</v>
      </c>
      <c r="J1146" s="667"/>
      <c r="K1146" s="3517">
        <f t="shared" si="185"/>
        <v>1</v>
      </c>
      <c r="L1146" s="667"/>
      <c r="M1146" s="3517">
        <f t="shared" si="186"/>
        <v>1</v>
      </c>
      <c r="N1146" s="667"/>
      <c r="O1146" s="3517">
        <f t="shared" si="187"/>
        <v>1</v>
      </c>
      <c r="P1146" s="667"/>
      <c r="Q1146" s="3517">
        <f t="shared" si="188"/>
        <v>1</v>
      </c>
      <c r="R1146" s="3518">
        <f t="shared" si="189"/>
        <v>0</v>
      </c>
      <c r="S1146" s="955">
        <f t="shared" si="180"/>
        <v>0</v>
      </c>
    </row>
    <row r="1147" spans="1:19">
      <c r="A1147" s="3520"/>
      <c r="B1147" s="54"/>
      <c r="C1147" s="3517">
        <f t="shared" si="181"/>
        <v>1</v>
      </c>
      <c r="D1147" s="2806"/>
      <c r="E1147" s="3517">
        <f t="shared" si="182"/>
        <v>1</v>
      </c>
      <c r="F1147" s="667"/>
      <c r="G1147" s="3517">
        <f t="shared" si="183"/>
        <v>1</v>
      </c>
      <c r="H1147" s="667"/>
      <c r="I1147" s="3517">
        <f t="shared" si="184"/>
        <v>1</v>
      </c>
      <c r="J1147" s="667"/>
      <c r="K1147" s="3517">
        <f t="shared" si="185"/>
        <v>1</v>
      </c>
      <c r="L1147" s="667"/>
      <c r="M1147" s="3517">
        <f t="shared" si="186"/>
        <v>1</v>
      </c>
      <c r="N1147" s="667"/>
      <c r="O1147" s="3517">
        <f t="shared" si="187"/>
        <v>1</v>
      </c>
      <c r="P1147" s="667"/>
      <c r="Q1147" s="3517">
        <f t="shared" si="188"/>
        <v>1</v>
      </c>
      <c r="R1147" s="3518">
        <f t="shared" si="189"/>
        <v>0</v>
      </c>
      <c r="S1147" s="955">
        <f t="shared" si="180"/>
        <v>0</v>
      </c>
    </row>
    <row r="1148" spans="1:19">
      <c r="A1148" s="3520"/>
      <c r="B1148" s="54"/>
      <c r="C1148" s="3517">
        <f t="shared" si="181"/>
        <v>1</v>
      </c>
      <c r="D1148" s="2806"/>
      <c r="E1148" s="3517">
        <f t="shared" si="182"/>
        <v>1</v>
      </c>
      <c r="F1148" s="667"/>
      <c r="G1148" s="3517">
        <f t="shared" si="183"/>
        <v>1</v>
      </c>
      <c r="H1148" s="667"/>
      <c r="I1148" s="3517">
        <f t="shared" si="184"/>
        <v>1</v>
      </c>
      <c r="J1148" s="667"/>
      <c r="K1148" s="3517">
        <f t="shared" si="185"/>
        <v>1</v>
      </c>
      <c r="L1148" s="667"/>
      <c r="M1148" s="3517">
        <f t="shared" si="186"/>
        <v>1</v>
      </c>
      <c r="N1148" s="667"/>
      <c r="O1148" s="3517">
        <f t="shared" si="187"/>
        <v>1</v>
      </c>
      <c r="P1148" s="667"/>
      <c r="Q1148" s="3517">
        <f t="shared" si="188"/>
        <v>1</v>
      </c>
      <c r="R1148" s="3518">
        <f t="shared" si="189"/>
        <v>0</v>
      </c>
      <c r="S1148" s="955">
        <f t="shared" si="180"/>
        <v>0</v>
      </c>
    </row>
    <row r="1149" spans="1:19">
      <c r="A1149" s="3520"/>
      <c r="B1149" s="54"/>
      <c r="C1149" s="3517">
        <f t="shared" si="181"/>
        <v>1</v>
      </c>
      <c r="D1149" s="2806"/>
      <c r="E1149" s="3517">
        <f t="shared" si="182"/>
        <v>1</v>
      </c>
      <c r="F1149" s="667"/>
      <c r="G1149" s="3517">
        <f t="shared" si="183"/>
        <v>1</v>
      </c>
      <c r="H1149" s="667"/>
      <c r="I1149" s="3517">
        <f t="shared" si="184"/>
        <v>1</v>
      </c>
      <c r="J1149" s="667"/>
      <c r="K1149" s="3517">
        <f t="shared" si="185"/>
        <v>1</v>
      </c>
      <c r="L1149" s="667"/>
      <c r="M1149" s="3517">
        <f t="shared" si="186"/>
        <v>1</v>
      </c>
      <c r="N1149" s="667"/>
      <c r="O1149" s="3517">
        <f t="shared" si="187"/>
        <v>1</v>
      </c>
      <c r="P1149" s="667"/>
      <c r="Q1149" s="3517">
        <f t="shared" si="188"/>
        <v>1</v>
      </c>
      <c r="R1149" s="3518">
        <f t="shared" si="189"/>
        <v>0</v>
      </c>
      <c r="S1149" s="955">
        <f t="shared" si="180"/>
        <v>0</v>
      </c>
    </row>
    <row r="1150" spans="1:19">
      <c r="A1150" s="3520"/>
      <c r="B1150" s="54"/>
      <c r="C1150" s="3517">
        <f t="shared" si="181"/>
        <v>1</v>
      </c>
      <c r="D1150" s="2806"/>
      <c r="E1150" s="3517">
        <f t="shared" si="182"/>
        <v>1</v>
      </c>
      <c r="F1150" s="667"/>
      <c r="G1150" s="3517">
        <f t="shared" si="183"/>
        <v>1</v>
      </c>
      <c r="H1150" s="667"/>
      <c r="I1150" s="3517">
        <f t="shared" si="184"/>
        <v>1</v>
      </c>
      <c r="J1150" s="667"/>
      <c r="K1150" s="3517">
        <f t="shared" si="185"/>
        <v>1</v>
      </c>
      <c r="L1150" s="667"/>
      <c r="M1150" s="3517">
        <f t="shared" si="186"/>
        <v>1</v>
      </c>
      <c r="N1150" s="667"/>
      <c r="O1150" s="3517">
        <f t="shared" si="187"/>
        <v>1</v>
      </c>
      <c r="P1150" s="667"/>
      <c r="Q1150" s="3517">
        <f t="shared" si="188"/>
        <v>1</v>
      </c>
      <c r="R1150" s="3518">
        <f t="shared" si="189"/>
        <v>0</v>
      </c>
      <c r="S1150" s="955">
        <f t="shared" si="180"/>
        <v>0</v>
      </c>
    </row>
    <row r="1151" spans="1:19">
      <c r="A1151" s="3520"/>
      <c r="B1151" s="54"/>
      <c r="C1151" s="3517">
        <f t="shared" si="181"/>
        <v>1</v>
      </c>
      <c r="D1151" s="2806"/>
      <c r="E1151" s="3517">
        <f t="shared" si="182"/>
        <v>1</v>
      </c>
      <c r="F1151" s="667"/>
      <c r="G1151" s="3517">
        <f t="shared" si="183"/>
        <v>1</v>
      </c>
      <c r="H1151" s="667"/>
      <c r="I1151" s="3517">
        <f t="shared" si="184"/>
        <v>1</v>
      </c>
      <c r="J1151" s="667"/>
      <c r="K1151" s="3517">
        <f t="shared" si="185"/>
        <v>1</v>
      </c>
      <c r="L1151" s="667"/>
      <c r="M1151" s="3517">
        <f t="shared" si="186"/>
        <v>1</v>
      </c>
      <c r="N1151" s="667"/>
      <c r="O1151" s="3517">
        <f t="shared" si="187"/>
        <v>1</v>
      </c>
      <c r="P1151" s="667"/>
      <c r="Q1151" s="3517">
        <f t="shared" si="188"/>
        <v>1</v>
      </c>
      <c r="R1151" s="3518">
        <f t="shared" si="189"/>
        <v>0</v>
      </c>
      <c r="S1151" s="955">
        <f t="shared" si="180"/>
        <v>0</v>
      </c>
    </row>
    <row r="1152" spans="1:19">
      <c r="A1152" s="3520"/>
      <c r="B1152" s="54"/>
      <c r="C1152" s="3517">
        <f t="shared" si="181"/>
        <v>1</v>
      </c>
      <c r="D1152" s="2806"/>
      <c r="E1152" s="3517">
        <f t="shared" si="182"/>
        <v>1</v>
      </c>
      <c r="F1152" s="667"/>
      <c r="G1152" s="3517">
        <f t="shared" si="183"/>
        <v>1</v>
      </c>
      <c r="H1152" s="667"/>
      <c r="I1152" s="3517">
        <f t="shared" si="184"/>
        <v>1</v>
      </c>
      <c r="J1152" s="667"/>
      <c r="K1152" s="3517">
        <f t="shared" si="185"/>
        <v>1</v>
      </c>
      <c r="L1152" s="667"/>
      <c r="M1152" s="3517">
        <f t="shared" si="186"/>
        <v>1</v>
      </c>
      <c r="N1152" s="667"/>
      <c r="O1152" s="3517">
        <f t="shared" si="187"/>
        <v>1</v>
      </c>
      <c r="P1152" s="667"/>
      <c r="Q1152" s="3517">
        <f t="shared" si="188"/>
        <v>1</v>
      </c>
      <c r="R1152" s="3518">
        <f t="shared" si="189"/>
        <v>0</v>
      </c>
      <c r="S1152" s="955">
        <f t="shared" si="180"/>
        <v>0</v>
      </c>
    </row>
    <row r="1153" spans="1:19">
      <c r="A1153" s="3520"/>
      <c r="B1153" s="54"/>
      <c r="C1153" s="3517">
        <f t="shared" si="181"/>
        <v>1</v>
      </c>
      <c r="D1153" s="2806"/>
      <c r="E1153" s="3517">
        <f t="shared" si="182"/>
        <v>1</v>
      </c>
      <c r="F1153" s="667"/>
      <c r="G1153" s="3517">
        <f t="shared" si="183"/>
        <v>1</v>
      </c>
      <c r="H1153" s="667"/>
      <c r="I1153" s="3517">
        <f t="shared" si="184"/>
        <v>1</v>
      </c>
      <c r="J1153" s="667"/>
      <c r="K1153" s="3517">
        <f t="shared" si="185"/>
        <v>1</v>
      </c>
      <c r="L1153" s="667"/>
      <c r="M1153" s="3517">
        <f t="shared" si="186"/>
        <v>1</v>
      </c>
      <c r="N1153" s="667"/>
      <c r="O1153" s="3517">
        <f t="shared" si="187"/>
        <v>1</v>
      </c>
      <c r="P1153" s="667"/>
      <c r="Q1153" s="3517">
        <f t="shared" si="188"/>
        <v>1</v>
      </c>
      <c r="R1153" s="3518">
        <f t="shared" si="189"/>
        <v>0</v>
      </c>
      <c r="S1153" s="955">
        <f t="shared" si="180"/>
        <v>0</v>
      </c>
    </row>
    <row r="1154" spans="1:19">
      <c r="A1154" s="3520"/>
      <c r="B1154" s="54"/>
      <c r="C1154" s="3517">
        <f t="shared" si="181"/>
        <v>1</v>
      </c>
      <c r="D1154" s="2806"/>
      <c r="E1154" s="3517">
        <f t="shared" si="182"/>
        <v>1</v>
      </c>
      <c r="F1154" s="667"/>
      <c r="G1154" s="3517">
        <f t="shared" si="183"/>
        <v>1</v>
      </c>
      <c r="H1154" s="667"/>
      <c r="I1154" s="3517">
        <f t="shared" si="184"/>
        <v>1</v>
      </c>
      <c r="J1154" s="667"/>
      <c r="K1154" s="3517">
        <f t="shared" si="185"/>
        <v>1</v>
      </c>
      <c r="L1154" s="667"/>
      <c r="M1154" s="3517">
        <f t="shared" si="186"/>
        <v>1</v>
      </c>
      <c r="N1154" s="667"/>
      <c r="O1154" s="3517">
        <f t="shared" si="187"/>
        <v>1</v>
      </c>
      <c r="P1154" s="667"/>
      <c r="Q1154" s="3517">
        <f t="shared" si="188"/>
        <v>1</v>
      </c>
      <c r="R1154" s="3518">
        <f t="shared" si="189"/>
        <v>0</v>
      </c>
      <c r="S1154" s="955">
        <f t="shared" si="180"/>
        <v>0</v>
      </c>
    </row>
    <row r="1155" spans="1:19">
      <c r="A1155" s="3520"/>
      <c r="B1155" s="54"/>
      <c r="C1155" s="3517">
        <f t="shared" si="181"/>
        <v>1</v>
      </c>
      <c r="D1155" s="2806"/>
      <c r="E1155" s="3517">
        <f t="shared" si="182"/>
        <v>1</v>
      </c>
      <c r="F1155" s="667"/>
      <c r="G1155" s="3517">
        <f t="shared" si="183"/>
        <v>1</v>
      </c>
      <c r="H1155" s="667"/>
      <c r="I1155" s="3517">
        <f t="shared" si="184"/>
        <v>1</v>
      </c>
      <c r="J1155" s="667"/>
      <c r="K1155" s="3517">
        <f t="shared" si="185"/>
        <v>1</v>
      </c>
      <c r="L1155" s="667"/>
      <c r="M1155" s="3517">
        <f t="shared" si="186"/>
        <v>1</v>
      </c>
      <c r="N1155" s="667"/>
      <c r="O1155" s="3517">
        <f t="shared" si="187"/>
        <v>1</v>
      </c>
      <c r="P1155" s="667"/>
      <c r="Q1155" s="3517">
        <f t="shared" si="188"/>
        <v>1</v>
      </c>
      <c r="R1155" s="3518">
        <f t="shared" si="189"/>
        <v>0</v>
      </c>
      <c r="S1155" s="955">
        <f t="shared" si="180"/>
        <v>0</v>
      </c>
    </row>
    <row r="1156" spans="1:19">
      <c r="A1156" s="3520"/>
      <c r="B1156" s="54"/>
      <c r="C1156" s="3517">
        <f t="shared" si="181"/>
        <v>1</v>
      </c>
      <c r="D1156" s="2806"/>
      <c r="E1156" s="3517">
        <f t="shared" si="182"/>
        <v>1</v>
      </c>
      <c r="F1156" s="667"/>
      <c r="G1156" s="3517">
        <f t="shared" si="183"/>
        <v>1</v>
      </c>
      <c r="H1156" s="667"/>
      <c r="I1156" s="3517">
        <f t="shared" si="184"/>
        <v>1</v>
      </c>
      <c r="J1156" s="667"/>
      <c r="K1156" s="3517">
        <f t="shared" si="185"/>
        <v>1</v>
      </c>
      <c r="L1156" s="667"/>
      <c r="M1156" s="3517">
        <f t="shared" si="186"/>
        <v>1</v>
      </c>
      <c r="N1156" s="667"/>
      <c r="O1156" s="3517">
        <f t="shared" si="187"/>
        <v>1</v>
      </c>
      <c r="P1156" s="667"/>
      <c r="Q1156" s="3517">
        <f t="shared" si="188"/>
        <v>1</v>
      </c>
      <c r="R1156" s="3518">
        <f t="shared" si="189"/>
        <v>0</v>
      </c>
      <c r="S1156" s="955">
        <f t="shared" si="180"/>
        <v>0</v>
      </c>
    </row>
    <row r="1157" spans="1:19">
      <c r="A1157" s="3520"/>
      <c r="B1157" s="54"/>
      <c r="C1157" s="3517">
        <f t="shared" si="181"/>
        <v>1</v>
      </c>
      <c r="D1157" s="2806"/>
      <c r="E1157" s="3517">
        <f t="shared" si="182"/>
        <v>1</v>
      </c>
      <c r="F1157" s="667"/>
      <c r="G1157" s="3517">
        <f t="shared" si="183"/>
        <v>1</v>
      </c>
      <c r="H1157" s="667"/>
      <c r="I1157" s="3517">
        <f t="shared" si="184"/>
        <v>1</v>
      </c>
      <c r="J1157" s="667"/>
      <c r="K1157" s="3517">
        <f t="shared" si="185"/>
        <v>1</v>
      </c>
      <c r="L1157" s="667"/>
      <c r="M1157" s="3517">
        <f t="shared" si="186"/>
        <v>1</v>
      </c>
      <c r="N1157" s="667"/>
      <c r="O1157" s="3517">
        <f t="shared" si="187"/>
        <v>1</v>
      </c>
      <c r="P1157" s="667"/>
      <c r="Q1157" s="3517">
        <f t="shared" si="188"/>
        <v>1</v>
      </c>
      <c r="R1157" s="3518">
        <f t="shared" si="189"/>
        <v>0</v>
      </c>
      <c r="S1157" s="955">
        <f t="shared" si="180"/>
        <v>0</v>
      </c>
    </row>
    <row r="1158" spans="1:19">
      <c r="A1158" s="3520"/>
      <c r="B1158" s="54"/>
      <c r="C1158" s="3517">
        <f t="shared" si="181"/>
        <v>1</v>
      </c>
      <c r="D1158" s="2806"/>
      <c r="E1158" s="3517">
        <f t="shared" si="182"/>
        <v>1</v>
      </c>
      <c r="F1158" s="667"/>
      <c r="G1158" s="3517">
        <f t="shared" si="183"/>
        <v>1</v>
      </c>
      <c r="H1158" s="667"/>
      <c r="I1158" s="3517">
        <f t="shared" si="184"/>
        <v>1</v>
      </c>
      <c r="J1158" s="667"/>
      <c r="K1158" s="3517">
        <f t="shared" si="185"/>
        <v>1</v>
      </c>
      <c r="L1158" s="667"/>
      <c r="M1158" s="3517">
        <f t="shared" si="186"/>
        <v>1</v>
      </c>
      <c r="N1158" s="667"/>
      <c r="O1158" s="3517">
        <f t="shared" si="187"/>
        <v>1</v>
      </c>
      <c r="P1158" s="667"/>
      <c r="Q1158" s="3517">
        <f t="shared" si="188"/>
        <v>1</v>
      </c>
      <c r="R1158" s="3518">
        <f t="shared" si="189"/>
        <v>0</v>
      </c>
      <c r="S1158" s="955">
        <f t="shared" si="180"/>
        <v>0</v>
      </c>
    </row>
    <row r="1159" spans="1:19">
      <c r="A1159" s="3520"/>
      <c r="B1159" s="54"/>
      <c r="C1159" s="3517">
        <f t="shared" si="181"/>
        <v>1</v>
      </c>
      <c r="D1159" s="2806"/>
      <c r="E1159" s="3517">
        <f t="shared" si="182"/>
        <v>1</v>
      </c>
      <c r="F1159" s="667"/>
      <c r="G1159" s="3517">
        <f t="shared" si="183"/>
        <v>1</v>
      </c>
      <c r="H1159" s="667"/>
      <c r="I1159" s="3517">
        <f t="shared" si="184"/>
        <v>1</v>
      </c>
      <c r="J1159" s="667"/>
      <c r="K1159" s="3517">
        <f t="shared" si="185"/>
        <v>1</v>
      </c>
      <c r="L1159" s="667"/>
      <c r="M1159" s="3517">
        <f t="shared" si="186"/>
        <v>1</v>
      </c>
      <c r="N1159" s="667"/>
      <c r="O1159" s="3517">
        <f t="shared" si="187"/>
        <v>1</v>
      </c>
      <c r="P1159" s="667"/>
      <c r="Q1159" s="3517">
        <f t="shared" si="188"/>
        <v>1</v>
      </c>
      <c r="R1159" s="3518">
        <f t="shared" si="189"/>
        <v>0</v>
      </c>
      <c r="S1159" s="955">
        <f t="shared" si="180"/>
        <v>0</v>
      </c>
    </row>
    <row r="1160" spans="1:19">
      <c r="A1160" s="3520"/>
      <c r="B1160" s="54"/>
      <c r="C1160" s="3517">
        <f t="shared" si="181"/>
        <v>1</v>
      </c>
      <c r="D1160" s="2806"/>
      <c r="E1160" s="3517">
        <f t="shared" si="182"/>
        <v>1</v>
      </c>
      <c r="F1160" s="667"/>
      <c r="G1160" s="3517">
        <f t="shared" si="183"/>
        <v>1</v>
      </c>
      <c r="H1160" s="667"/>
      <c r="I1160" s="3517">
        <f t="shared" si="184"/>
        <v>1</v>
      </c>
      <c r="J1160" s="667"/>
      <c r="K1160" s="3517">
        <f t="shared" si="185"/>
        <v>1</v>
      </c>
      <c r="L1160" s="667"/>
      <c r="M1160" s="3517">
        <f t="shared" si="186"/>
        <v>1</v>
      </c>
      <c r="N1160" s="667"/>
      <c r="O1160" s="3517">
        <f t="shared" si="187"/>
        <v>1</v>
      </c>
      <c r="P1160" s="667"/>
      <c r="Q1160" s="3517">
        <f t="shared" si="188"/>
        <v>1</v>
      </c>
      <c r="R1160" s="3518">
        <f t="shared" si="189"/>
        <v>0</v>
      </c>
      <c r="S1160" s="955">
        <f t="shared" si="180"/>
        <v>0</v>
      </c>
    </row>
    <row r="1161" spans="1:19">
      <c r="A1161" s="3520"/>
      <c r="B1161" s="54"/>
      <c r="C1161" s="3517">
        <f t="shared" si="181"/>
        <v>1</v>
      </c>
      <c r="D1161" s="2806"/>
      <c r="E1161" s="3517">
        <f t="shared" si="182"/>
        <v>1</v>
      </c>
      <c r="F1161" s="667"/>
      <c r="G1161" s="3517">
        <f t="shared" si="183"/>
        <v>1</v>
      </c>
      <c r="H1161" s="667"/>
      <c r="I1161" s="3517">
        <f t="shared" si="184"/>
        <v>1</v>
      </c>
      <c r="J1161" s="667"/>
      <c r="K1161" s="3517">
        <f t="shared" si="185"/>
        <v>1</v>
      </c>
      <c r="L1161" s="667"/>
      <c r="M1161" s="3517">
        <f t="shared" si="186"/>
        <v>1</v>
      </c>
      <c r="N1161" s="667"/>
      <c r="O1161" s="3517">
        <f t="shared" si="187"/>
        <v>1</v>
      </c>
      <c r="P1161" s="667"/>
      <c r="Q1161" s="3517">
        <f t="shared" si="188"/>
        <v>1</v>
      </c>
      <c r="R1161" s="3518">
        <f t="shared" si="189"/>
        <v>0</v>
      </c>
      <c r="S1161" s="955">
        <f t="shared" si="180"/>
        <v>0</v>
      </c>
    </row>
    <row r="1162" spans="1:19">
      <c r="A1162" s="3520"/>
      <c r="B1162" s="54"/>
      <c r="C1162" s="3517">
        <f t="shared" si="181"/>
        <v>1</v>
      </c>
      <c r="D1162" s="2806"/>
      <c r="E1162" s="3517">
        <f t="shared" si="182"/>
        <v>1</v>
      </c>
      <c r="F1162" s="667"/>
      <c r="G1162" s="3517">
        <f t="shared" si="183"/>
        <v>1</v>
      </c>
      <c r="H1162" s="667"/>
      <c r="I1162" s="3517">
        <f t="shared" si="184"/>
        <v>1</v>
      </c>
      <c r="J1162" s="667"/>
      <c r="K1162" s="3517">
        <f t="shared" si="185"/>
        <v>1</v>
      </c>
      <c r="L1162" s="667"/>
      <c r="M1162" s="3517">
        <f t="shared" si="186"/>
        <v>1</v>
      </c>
      <c r="N1162" s="667"/>
      <c r="O1162" s="3517">
        <f t="shared" si="187"/>
        <v>1</v>
      </c>
      <c r="P1162" s="667"/>
      <c r="Q1162" s="3517">
        <f t="shared" si="188"/>
        <v>1</v>
      </c>
      <c r="R1162" s="3518">
        <f t="shared" si="189"/>
        <v>0</v>
      </c>
      <c r="S1162" s="955">
        <f t="shared" si="180"/>
        <v>0</v>
      </c>
    </row>
    <row r="1163" spans="1:19">
      <c r="A1163" s="3520"/>
      <c r="B1163" s="54"/>
      <c r="C1163" s="3517">
        <f t="shared" si="181"/>
        <v>1</v>
      </c>
      <c r="D1163" s="2806"/>
      <c r="E1163" s="3517">
        <f t="shared" si="182"/>
        <v>1</v>
      </c>
      <c r="F1163" s="667"/>
      <c r="G1163" s="3517">
        <f t="shared" si="183"/>
        <v>1</v>
      </c>
      <c r="H1163" s="667"/>
      <c r="I1163" s="3517">
        <f t="shared" si="184"/>
        <v>1</v>
      </c>
      <c r="J1163" s="667"/>
      <c r="K1163" s="3517">
        <f t="shared" si="185"/>
        <v>1</v>
      </c>
      <c r="L1163" s="667"/>
      <c r="M1163" s="3517">
        <f t="shared" si="186"/>
        <v>1</v>
      </c>
      <c r="N1163" s="667"/>
      <c r="O1163" s="3517">
        <f t="shared" si="187"/>
        <v>1</v>
      </c>
      <c r="P1163" s="667"/>
      <c r="Q1163" s="3517">
        <f t="shared" si="188"/>
        <v>1</v>
      </c>
      <c r="R1163" s="3518">
        <f t="shared" si="189"/>
        <v>0</v>
      </c>
      <c r="S1163" s="955">
        <f t="shared" si="180"/>
        <v>0</v>
      </c>
    </row>
    <row r="1164" spans="1:19">
      <c r="A1164" s="3520"/>
      <c r="B1164" s="54"/>
      <c r="C1164" s="3517">
        <f t="shared" si="181"/>
        <v>1</v>
      </c>
      <c r="D1164" s="2806"/>
      <c r="E1164" s="3517">
        <f t="shared" si="182"/>
        <v>1</v>
      </c>
      <c r="F1164" s="667"/>
      <c r="G1164" s="3517">
        <f t="shared" si="183"/>
        <v>1</v>
      </c>
      <c r="H1164" s="667"/>
      <c r="I1164" s="3517">
        <f t="shared" si="184"/>
        <v>1</v>
      </c>
      <c r="J1164" s="667"/>
      <c r="K1164" s="3517">
        <f t="shared" si="185"/>
        <v>1</v>
      </c>
      <c r="L1164" s="667"/>
      <c r="M1164" s="3517">
        <f t="shared" si="186"/>
        <v>1</v>
      </c>
      <c r="N1164" s="667"/>
      <c r="O1164" s="3517">
        <f t="shared" si="187"/>
        <v>1</v>
      </c>
      <c r="P1164" s="667"/>
      <c r="Q1164" s="3517">
        <f t="shared" si="188"/>
        <v>1</v>
      </c>
      <c r="R1164" s="3518">
        <f t="shared" si="189"/>
        <v>0</v>
      </c>
      <c r="S1164" s="955">
        <f t="shared" si="180"/>
        <v>0</v>
      </c>
    </row>
    <row r="1165" spans="1:19">
      <c r="A1165" s="3520"/>
      <c r="B1165" s="54"/>
      <c r="C1165" s="3517">
        <f t="shared" si="181"/>
        <v>1</v>
      </c>
      <c r="D1165" s="2806"/>
      <c r="E1165" s="3517">
        <f t="shared" si="182"/>
        <v>1</v>
      </c>
      <c r="F1165" s="667"/>
      <c r="G1165" s="3517">
        <f t="shared" si="183"/>
        <v>1</v>
      </c>
      <c r="H1165" s="667"/>
      <c r="I1165" s="3517">
        <f t="shared" si="184"/>
        <v>1</v>
      </c>
      <c r="J1165" s="667"/>
      <c r="K1165" s="3517">
        <f t="shared" si="185"/>
        <v>1</v>
      </c>
      <c r="L1165" s="667"/>
      <c r="M1165" s="3517">
        <f t="shared" si="186"/>
        <v>1</v>
      </c>
      <c r="N1165" s="667"/>
      <c r="O1165" s="3517">
        <f t="shared" si="187"/>
        <v>1</v>
      </c>
      <c r="P1165" s="667"/>
      <c r="Q1165" s="3517">
        <f t="shared" si="188"/>
        <v>1</v>
      </c>
      <c r="R1165" s="3518">
        <f t="shared" si="189"/>
        <v>0</v>
      </c>
      <c r="S1165" s="955">
        <f t="shared" si="180"/>
        <v>0</v>
      </c>
    </row>
    <row r="1166" spans="1:19">
      <c r="A1166" s="3520"/>
      <c r="B1166" s="54"/>
      <c r="C1166" s="3517">
        <f t="shared" si="181"/>
        <v>1</v>
      </c>
      <c r="D1166" s="2806"/>
      <c r="E1166" s="3517">
        <f t="shared" si="182"/>
        <v>1</v>
      </c>
      <c r="F1166" s="667"/>
      <c r="G1166" s="3517">
        <f t="shared" si="183"/>
        <v>1</v>
      </c>
      <c r="H1166" s="667"/>
      <c r="I1166" s="3517">
        <f t="shared" si="184"/>
        <v>1</v>
      </c>
      <c r="J1166" s="667"/>
      <c r="K1166" s="3517">
        <f t="shared" si="185"/>
        <v>1</v>
      </c>
      <c r="L1166" s="667"/>
      <c r="M1166" s="3517">
        <f t="shared" si="186"/>
        <v>1</v>
      </c>
      <c r="N1166" s="667"/>
      <c r="O1166" s="3517">
        <f t="shared" si="187"/>
        <v>1</v>
      </c>
      <c r="P1166" s="667"/>
      <c r="Q1166" s="3517">
        <f t="shared" si="188"/>
        <v>1</v>
      </c>
      <c r="R1166" s="3518">
        <f t="shared" si="189"/>
        <v>0</v>
      </c>
      <c r="S1166" s="955">
        <f t="shared" si="180"/>
        <v>0</v>
      </c>
    </row>
    <row r="1167" spans="1:19">
      <c r="A1167" s="3520"/>
      <c r="B1167" s="54"/>
      <c r="C1167" s="3517">
        <f t="shared" si="181"/>
        <v>1</v>
      </c>
      <c r="D1167" s="2806"/>
      <c r="E1167" s="3517">
        <f t="shared" si="182"/>
        <v>1</v>
      </c>
      <c r="F1167" s="667"/>
      <c r="G1167" s="3517">
        <f t="shared" si="183"/>
        <v>1</v>
      </c>
      <c r="H1167" s="667"/>
      <c r="I1167" s="3517">
        <f t="shared" si="184"/>
        <v>1</v>
      </c>
      <c r="J1167" s="667"/>
      <c r="K1167" s="3517">
        <f t="shared" si="185"/>
        <v>1</v>
      </c>
      <c r="L1167" s="667"/>
      <c r="M1167" s="3517">
        <f t="shared" si="186"/>
        <v>1</v>
      </c>
      <c r="N1167" s="667"/>
      <c r="O1167" s="3517">
        <f t="shared" si="187"/>
        <v>1</v>
      </c>
      <c r="P1167" s="667"/>
      <c r="Q1167" s="3517">
        <f t="shared" si="188"/>
        <v>1</v>
      </c>
      <c r="R1167" s="3518">
        <f t="shared" si="189"/>
        <v>0</v>
      </c>
      <c r="S1167" s="955">
        <f t="shared" si="180"/>
        <v>0</v>
      </c>
    </row>
    <row r="1168" spans="1:19">
      <c r="A1168" s="3520"/>
      <c r="B1168" s="54"/>
      <c r="C1168" s="3517">
        <f t="shared" si="181"/>
        <v>1</v>
      </c>
      <c r="D1168" s="2806"/>
      <c r="E1168" s="3517">
        <f t="shared" si="182"/>
        <v>1</v>
      </c>
      <c r="F1168" s="667"/>
      <c r="G1168" s="3517">
        <f t="shared" si="183"/>
        <v>1</v>
      </c>
      <c r="H1168" s="667"/>
      <c r="I1168" s="3517">
        <f t="shared" si="184"/>
        <v>1</v>
      </c>
      <c r="J1168" s="667"/>
      <c r="K1168" s="3517">
        <f t="shared" si="185"/>
        <v>1</v>
      </c>
      <c r="L1168" s="667"/>
      <c r="M1168" s="3517">
        <f t="shared" si="186"/>
        <v>1</v>
      </c>
      <c r="N1168" s="667"/>
      <c r="O1168" s="3517">
        <f t="shared" si="187"/>
        <v>1</v>
      </c>
      <c r="P1168" s="667"/>
      <c r="Q1168" s="3517">
        <f t="shared" si="188"/>
        <v>1</v>
      </c>
      <c r="R1168" s="3518">
        <f t="shared" si="189"/>
        <v>0</v>
      </c>
      <c r="S1168" s="955">
        <f t="shared" si="180"/>
        <v>0</v>
      </c>
    </row>
    <row r="1169" spans="1:19">
      <c r="A1169" s="3520"/>
      <c r="B1169" s="54"/>
      <c r="C1169" s="3517">
        <f t="shared" si="181"/>
        <v>1</v>
      </c>
      <c r="D1169" s="2806"/>
      <c r="E1169" s="3517">
        <f t="shared" si="182"/>
        <v>1</v>
      </c>
      <c r="F1169" s="667"/>
      <c r="G1169" s="3517">
        <f t="shared" si="183"/>
        <v>1</v>
      </c>
      <c r="H1169" s="667"/>
      <c r="I1169" s="3517">
        <f t="shared" si="184"/>
        <v>1</v>
      </c>
      <c r="J1169" s="667"/>
      <c r="K1169" s="3517">
        <f t="shared" si="185"/>
        <v>1</v>
      </c>
      <c r="L1169" s="667"/>
      <c r="M1169" s="3517">
        <f t="shared" si="186"/>
        <v>1</v>
      </c>
      <c r="N1169" s="667"/>
      <c r="O1169" s="3517">
        <f t="shared" si="187"/>
        <v>1</v>
      </c>
      <c r="P1169" s="667"/>
      <c r="Q1169" s="3517">
        <f t="shared" si="188"/>
        <v>1</v>
      </c>
      <c r="R1169" s="3518">
        <f t="shared" si="189"/>
        <v>0</v>
      </c>
      <c r="S1169" s="955">
        <f t="shared" si="180"/>
        <v>0</v>
      </c>
    </row>
    <row r="1170" spans="1:19">
      <c r="A1170" s="3520"/>
      <c r="B1170" s="54"/>
      <c r="C1170" s="3517">
        <f t="shared" si="181"/>
        <v>1</v>
      </c>
      <c r="D1170" s="2806"/>
      <c r="E1170" s="3517">
        <f t="shared" si="182"/>
        <v>1</v>
      </c>
      <c r="F1170" s="667"/>
      <c r="G1170" s="3517">
        <f t="shared" si="183"/>
        <v>1</v>
      </c>
      <c r="H1170" s="667"/>
      <c r="I1170" s="3517">
        <f t="shared" si="184"/>
        <v>1</v>
      </c>
      <c r="J1170" s="667"/>
      <c r="K1170" s="3517">
        <f t="shared" si="185"/>
        <v>1</v>
      </c>
      <c r="L1170" s="667"/>
      <c r="M1170" s="3517">
        <f t="shared" si="186"/>
        <v>1</v>
      </c>
      <c r="N1170" s="667"/>
      <c r="O1170" s="3517">
        <f t="shared" si="187"/>
        <v>1</v>
      </c>
      <c r="P1170" s="667"/>
      <c r="Q1170" s="3517">
        <f t="shared" si="188"/>
        <v>1</v>
      </c>
      <c r="R1170" s="3518">
        <f t="shared" si="189"/>
        <v>0</v>
      </c>
      <c r="S1170" s="955">
        <f t="shared" si="180"/>
        <v>0</v>
      </c>
    </row>
    <row r="1171" spans="1:19">
      <c r="A1171" s="3520"/>
      <c r="B1171" s="54"/>
      <c r="C1171" s="3517">
        <f t="shared" si="181"/>
        <v>1</v>
      </c>
      <c r="D1171" s="2806"/>
      <c r="E1171" s="3517">
        <f t="shared" si="182"/>
        <v>1</v>
      </c>
      <c r="F1171" s="667"/>
      <c r="G1171" s="3517">
        <f t="shared" si="183"/>
        <v>1</v>
      </c>
      <c r="H1171" s="667"/>
      <c r="I1171" s="3517">
        <f t="shared" si="184"/>
        <v>1</v>
      </c>
      <c r="J1171" s="667"/>
      <c r="K1171" s="3517">
        <f t="shared" si="185"/>
        <v>1</v>
      </c>
      <c r="L1171" s="667"/>
      <c r="M1171" s="3517">
        <f t="shared" si="186"/>
        <v>1</v>
      </c>
      <c r="N1171" s="667"/>
      <c r="O1171" s="3517">
        <f t="shared" si="187"/>
        <v>1</v>
      </c>
      <c r="P1171" s="667"/>
      <c r="Q1171" s="3517">
        <f t="shared" si="188"/>
        <v>1</v>
      </c>
      <c r="R1171" s="3518">
        <f t="shared" si="189"/>
        <v>0</v>
      </c>
      <c r="S1171" s="955">
        <f t="shared" si="180"/>
        <v>0</v>
      </c>
    </row>
    <row r="1172" spans="1:19">
      <c r="A1172" s="3520"/>
      <c r="B1172" s="54"/>
      <c r="C1172" s="3517">
        <f t="shared" si="181"/>
        <v>1</v>
      </c>
      <c r="D1172" s="2806"/>
      <c r="E1172" s="3517">
        <f t="shared" si="182"/>
        <v>1</v>
      </c>
      <c r="F1172" s="667"/>
      <c r="G1172" s="3517">
        <f t="shared" si="183"/>
        <v>1</v>
      </c>
      <c r="H1172" s="667"/>
      <c r="I1172" s="3517">
        <f t="shared" si="184"/>
        <v>1</v>
      </c>
      <c r="J1172" s="667"/>
      <c r="K1172" s="3517">
        <f t="shared" si="185"/>
        <v>1</v>
      </c>
      <c r="L1172" s="667"/>
      <c r="M1172" s="3517">
        <f t="shared" si="186"/>
        <v>1</v>
      </c>
      <c r="N1172" s="667"/>
      <c r="O1172" s="3517">
        <f t="shared" si="187"/>
        <v>1</v>
      </c>
      <c r="P1172" s="667"/>
      <c r="Q1172" s="3517">
        <f t="shared" si="188"/>
        <v>1</v>
      </c>
      <c r="R1172" s="3518">
        <f t="shared" si="189"/>
        <v>0</v>
      </c>
      <c r="S1172" s="955">
        <f t="shared" si="180"/>
        <v>0</v>
      </c>
    </row>
    <row r="1173" spans="1:19">
      <c r="A1173" s="3520"/>
      <c r="B1173" s="54"/>
      <c r="C1173" s="3517">
        <f t="shared" si="181"/>
        <v>1</v>
      </c>
      <c r="D1173" s="2806"/>
      <c r="E1173" s="3517">
        <f t="shared" si="182"/>
        <v>1</v>
      </c>
      <c r="F1173" s="667"/>
      <c r="G1173" s="3517">
        <f t="shared" si="183"/>
        <v>1</v>
      </c>
      <c r="H1173" s="667"/>
      <c r="I1173" s="3517">
        <f t="shared" si="184"/>
        <v>1</v>
      </c>
      <c r="J1173" s="667"/>
      <c r="K1173" s="3517">
        <f t="shared" si="185"/>
        <v>1</v>
      </c>
      <c r="L1173" s="667"/>
      <c r="M1173" s="3517">
        <f t="shared" si="186"/>
        <v>1</v>
      </c>
      <c r="N1173" s="667"/>
      <c r="O1173" s="3517">
        <f t="shared" si="187"/>
        <v>1</v>
      </c>
      <c r="P1173" s="667"/>
      <c r="Q1173" s="3517">
        <f t="shared" si="188"/>
        <v>1</v>
      </c>
      <c r="R1173" s="3518">
        <f t="shared" si="189"/>
        <v>0</v>
      </c>
      <c r="S1173" s="955">
        <f t="shared" si="180"/>
        <v>0</v>
      </c>
    </row>
    <row r="1174" spans="1:19">
      <c r="A1174" s="3520"/>
      <c r="B1174" s="54"/>
      <c r="C1174" s="3517">
        <f t="shared" si="181"/>
        <v>1</v>
      </c>
      <c r="D1174" s="2806"/>
      <c r="E1174" s="3517">
        <f t="shared" si="182"/>
        <v>1</v>
      </c>
      <c r="F1174" s="667"/>
      <c r="G1174" s="3517">
        <f t="shared" si="183"/>
        <v>1</v>
      </c>
      <c r="H1174" s="667"/>
      <c r="I1174" s="3517">
        <f t="shared" si="184"/>
        <v>1</v>
      </c>
      <c r="J1174" s="667"/>
      <c r="K1174" s="3517">
        <f t="shared" si="185"/>
        <v>1</v>
      </c>
      <c r="L1174" s="667"/>
      <c r="M1174" s="3517">
        <f t="shared" si="186"/>
        <v>1</v>
      </c>
      <c r="N1174" s="667"/>
      <c r="O1174" s="3517">
        <f t="shared" si="187"/>
        <v>1</v>
      </c>
      <c r="P1174" s="667"/>
      <c r="Q1174" s="3517">
        <f t="shared" si="188"/>
        <v>1</v>
      </c>
      <c r="R1174" s="3518">
        <f t="shared" si="189"/>
        <v>0</v>
      </c>
      <c r="S1174" s="955">
        <f t="shared" si="180"/>
        <v>0</v>
      </c>
    </row>
    <row r="1175" spans="1:19">
      <c r="A1175" s="3520"/>
      <c r="B1175" s="54"/>
      <c r="C1175" s="3517">
        <f t="shared" si="181"/>
        <v>1</v>
      </c>
      <c r="D1175" s="2806"/>
      <c r="E1175" s="3517">
        <f t="shared" si="182"/>
        <v>1</v>
      </c>
      <c r="F1175" s="667"/>
      <c r="G1175" s="3517">
        <f t="shared" si="183"/>
        <v>1</v>
      </c>
      <c r="H1175" s="667"/>
      <c r="I1175" s="3517">
        <f t="shared" si="184"/>
        <v>1</v>
      </c>
      <c r="J1175" s="667"/>
      <c r="K1175" s="3517">
        <f t="shared" si="185"/>
        <v>1</v>
      </c>
      <c r="L1175" s="667"/>
      <c r="M1175" s="3517">
        <f t="shared" si="186"/>
        <v>1</v>
      </c>
      <c r="N1175" s="667"/>
      <c r="O1175" s="3517">
        <f t="shared" si="187"/>
        <v>1</v>
      </c>
      <c r="P1175" s="667"/>
      <c r="Q1175" s="3517">
        <f t="shared" si="188"/>
        <v>1</v>
      </c>
      <c r="R1175" s="3518">
        <f t="shared" si="189"/>
        <v>0</v>
      </c>
      <c r="S1175" s="955">
        <f t="shared" si="180"/>
        <v>0</v>
      </c>
    </row>
    <row r="1176" spans="1:19">
      <c r="A1176" s="3520"/>
      <c r="B1176" s="54"/>
      <c r="C1176" s="3517">
        <f t="shared" si="181"/>
        <v>1</v>
      </c>
      <c r="D1176" s="2806"/>
      <c r="E1176" s="3517">
        <f t="shared" si="182"/>
        <v>1</v>
      </c>
      <c r="F1176" s="667"/>
      <c r="G1176" s="3517">
        <f t="shared" si="183"/>
        <v>1</v>
      </c>
      <c r="H1176" s="667"/>
      <c r="I1176" s="3517">
        <f t="shared" si="184"/>
        <v>1</v>
      </c>
      <c r="J1176" s="667"/>
      <c r="K1176" s="3517">
        <f t="shared" si="185"/>
        <v>1</v>
      </c>
      <c r="L1176" s="667"/>
      <c r="M1176" s="3517">
        <f t="shared" si="186"/>
        <v>1</v>
      </c>
      <c r="N1176" s="667"/>
      <c r="O1176" s="3517">
        <f t="shared" si="187"/>
        <v>1</v>
      </c>
      <c r="P1176" s="667"/>
      <c r="Q1176" s="3517">
        <f t="shared" si="188"/>
        <v>1</v>
      </c>
      <c r="R1176" s="3518">
        <f t="shared" si="189"/>
        <v>0</v>
      </c>
      <c r="S1176" s="955">
        <f t="shared" ref="S1176:S1239" si="190">ROUND(R1176*B1176/10000,0)</f>
        <v>0</v>
      </c>
    </row>
    <row r="1177" spans="1:19">
      <c r="A1177" s="3520"/>
      <c r="B1177" s="54"/>
      <c r="C1177" s="3517">
        <f t="shared" si="181"/>
        <v>1</v>
      </c>
      <c r="D1177" s="2806"/>
      <c r="E1177" s="3517">
        <f t="shared" si="182"/>
        <v>1</v>
      </c>
      <c r="F1177" s="667"/>
      <c r="G1177" s="3517">
        <f t="shared" si="183"/>
        <v>1</v>
      </c>
      <c r="H1177" s="667"/>
      <c r="I1177" s="3517">
        <f t="shared" si="184"/>
        <v>1</v>
      </c>
      <c r="J1177" s="667"/>
      <c r="K1177" s="3517">
        <f t="shared" si="185"/>
        <v>1</v>
      </c>
      <c r="L1177" s="667"/>
      <c r="M1177" s="3517">
        <f t="shared" si="186"/>
        <v>1</v>
      </c>
      <c r="N1177" s="667"/>
      <c r="O1177" s="3517">
        <f t="shared" si="187"/>
        <v>1</v>
      </c>
      <c r="P1177" s="667"/>
      <c r="Q1177" s="3517">
        <f t="shared" si="188"/>
        <v>1</v>
      </c>
      <c r="R1177" s="3518">
        <f t="shared" si="189"/>
        <v>0</v>
      </c>
      <c r="S1177" s="955">
        <f t="shared" si="190"/>
        <v>0</v>
      </c>
    </row>
    <row r="1178" spans="1:19">
      <c r="A1178" s="3520"/>
      <c r="B1178" s="54"/>
      <c r="C1178" s="3517">
        <f t="shared" ref="C1178:C1241" si="191">IF(B1178="",1,(LOOKUP(B1178,$3:$3,$4:$4)-LOOKUP($B$24,$3:$3,$4:$4)+100)/100)</f>
        <v>1</v>
      </c>
      <c r="D1178" s="2806"/>
      <c r="E1178" s="3517">
        <f t="shared" ref="E1178:E1241" si="192">(SUMIF($5:$5,D1178,$6:$6)-SUMIF($5:$5,$D$24,$6:$6)+100)/100</f>
        <v>1</v>
      </c>
      <c r="F1178" s="667"/>
      <c r="G1178" s="3517">
        <f t="shared" ref="G1178:G1241" si="193">(SUMIF($7:$7,F1178,$8:$8)-SUMIF($7:$7,$F$24,$8:$8)+100)/100</f>
        <v>1</v>
      </c>
      <c r="H1178" s="667"/>
      <c r="I1178" s="3517">
        <f t="shared" ref="I1178:I1241" si="194">(SUMIF($9:$9,H1178,$10:$10)-SUMIF($9:$9,$H$24,$10:$10)+100)/100</f>
        <v>1</v>
      </c>
      <c r="J1178" s="667"/>
      <c r="K1178" s="3517">
        <f t="shared" ref="K1178:K1241" si="195">(SUMIF($11:$11,J1178,$12:$12)-SUMIF($11:$11,$J$24,$12:$12)+100)/100</f>
        <v>1</v>
      </c>
      <c r="L1178" s="667"/>
      <c r="M1178" s="3517">
        <f t="shared" ref="M1178:M1241" si="196">(SUMIF($13:$13,L1178,$14:$14)-SUMIF($13:$13,$L$24,$14:$14)+100)/100</f>
        <v>1</v>
      </c>
      <c r="N1178" s="667"/>
      <c r="O1178" s="3517">
        <f t="shared" ref="O1178:O1241" si="197">(SUMIF($15:$15,N1178,$16:$16)-SUMIF($15:$15,$N$24,$16:$16)+100)/100</f>
        <v>1</v>
      </c>
      <c r="P1178" s="667"/>
      <c r="Q1178" s="3517">
        <f t="shared" ref="Q1178:Q1241" si="198">(SUMIF($17:$17,P1178,$18:$18)-SUMIF($17:$17,$P$24,$18:$18)+100)/100</f>
        <v>1</v>
      </c>
      <c r="R1178" s="3518">
        <f t="shared" ref="R1178:R1241" si="199">IF(B1178="",0,ROUND($R$24*C1178*E1178*G1178*I1178*K1178*M1178*O1178*Q1178,0))</f>
        <v>0</v>
      </c>
      <c r="S1178" s="955">
        <f t="shared" si="190"/>
        <v>0</v>
      </c>
    </row>
    <row r="1179" spans="1:19">
      <c r="A1179" s="3520"/>
      <c r="B1179" s="54"/>
      <c r="C1179" s="3517">
        <f t="shared" si="191"/>
        <v>1</v>
      </c>
      <c r="D1179" s="2806"/>
      <c r="E1179" s="3517">
        <f t="shared" si="192"/>
        <v>1</v>
      </c>
      <c r="F1179" s="667"/>
      <c r="G1179" s="3517">
        <f t="shared" si="193"/>
        <v>1</v>
      </c>
      <c r="H1179" s="667"/>
      <c r="I1179" s="3517">
        <f t="shared" si="194"/>
        <v>1</v>
      </c>
      <c r="J1179" s="667"/>
      <c r="K1179" s="3517">
        <f t="shared" si="195"/>
        <v>1</v>
      </c>
      <c r="L1179" s="667"/>
      <c r="M1179" s="3517">
        <f t="shared" si="196"/>
        <v>1</v>
      </c>
      <c r="N1179" s="667"/>
      <c r="O1179" s="3517">
        <f t="shared" si="197"/>
        <v>1</v>
      </c>
      <c r="P1179" s="667"/>
      <c r="Q1179" s="3517">
        <f t="shared" si="198"/>
        <v>1</v>
      </c>
      <c r="R1179" s="3518">
        <f t="shared" si="199"/>
        <v>0</v>
      </c>
      <c r="S1179" s="955">
        <f t="shared" si="190"/>
        <v>0</v>
      </c>
    </row>
    <row r="1180" spans="1:19">
      <c r="A1180" s="3520"/>
      <c r="B1180" s="54"/>
      <c r="C1180" s="3517">
        <f t="shared" si="191"/>
        <v>1</v>
      </c>
      <c r="D1180" s="2806"/>
      <c r="E1180" s="3517">
        <f t="shared" si="192"/>
        <v>1</v>
      </c>
      <c r="F1180" s="667"/>
      <c r="G1180" s="3517">
        <f t="shared" si="193"/>
        <v>1</v>
      </c>
      <c r="H1180" s="667"/>
      <c r="I1180" s="3517">
        <f t="shared" si="194"/>
        <v>1</v>
      </c>
      <c r="J1180" s="667"/>
      <c r="K1180" s="3517">
        <f t="shared" si="195"/>
        <v>1</v>
      </c>
      <c r="L1180" s="667"/>
      <c r="M1180" s="3517">
        <f t="shared" si="196"/>
        <v>1</v>
      </c>
      <c r="N1180" s="667"/>
      <c r="O1180" s="3517">
        <f t="shared" si="197"/>
        <v>1</v>
      </c>
      <c r="P1180" s="667"/>
      <c r="Q1180" s="3517">
        <f t="shared" si="198"/>
        <v>1</v>
      </c>
      <c r="R1180" s="3518">
        <f t="shared" si="199"/>
        <v>0</v>
      </c>
      <c r="S1180" s="955">
        <f t="shared" si="190"/>
        <v>0</v>
      </c>
    </row>
    <row r="1181" spans="1:19">
      <c r="A1181" s="3520"/>
      <c r="B1181" s="54"/>
      <c r="C1181" s="3517">
        <f t="shared" si="191"/>
        <v>1</v>
      </c>
      <c r="D1181" s="2806"/>
      <c r="E1181" s="3517">
        <f t="shared" si="192"/>
        <v>1</v>
      </c>
      <c r="F1181" s="667"/>
      <c r="G1181" s="3517">
        <f t="shared" si="193"/>
        <v>1</v>
      </c>
      <c r="H1181" s="667"/>
      <c r="I1181" s="3517">
        <f t="shared" si="194"/>
        <v>1</v>
      </c>
      <c r="J1181" s="667"/>
      <c r="K1181" s="3517">
        <f t="shared" si="195"/>
        <v>1</v>
      </c>
      <c r="L1181" s="667"/>
      <c r="M1181" s="3517">
        <f t="shared" si="196"/>
        <v>1</v>
      </c>
      <c r="N1181" s="667"/>
      <c r="O1181" s="3517">
        <f t="shared" si="197"/>
        <v>1</v>
      </c>
      <c r="P1181" s="667"/>
      <c r="Q1181" s="3517">
        <f t="shared" si="198"/>
        <v>1</v>
      </c>
      <c r="R1181" s="3518">
        <f t="shared" si="199"/>
        <v>0</v>
      </c>
      <c r="S1181" s="955">
        <f t="shared" si="190"/>
        <v>0</v>
      </c>
    </row>
    <row r="1182" spans="1:19">
      <c r="A1182" s="3520"/>
      <c r="B1182" s="54"/>
      <c r="C1182" s="3517">
        <f t="shared" si="191"/>
        <v>1</v>
      </c>
      <c r="D1182" s="2806"/>
      <c r="E1182" s="3517">
        <f t="shared" si="192"/>
        <v>1</v>
      </c>
      <c r="F1182" s="667"/>
      <c r="G1182" s="3517">
        <f t="shared" si="193"/>
        <v>1</v>
      </c>
      <c r="H1182" s="667"/>
      <c r="I1182" s="3517">
        <f t="shared" si="194"/>
        <v>1</v>
      </c>
      <c r="J1182" s="667"/>
      <c r="K1182" s="3517">
        <f t="shared" si="195"/>
        <v>1</v>
      </c>
      <c r="L1182" s="667"/>
      <c r="M1182" s="3517">
        <f t="shared" si="196"/>
        <v>1</v>
      </c>
      <c r="N1182" s="667"/>
      <c r="O1182" s="3517">
        <f t="shared" si="197"/>
        <v>1</v>
      </c>
      <c r="P1182" s="667"/>
      <c r="Q1182" s="3517">
        <f t="shared" si="198"/>
        <v>1</v>
      </c>
      <c r="R1182" s="3518">
        <f t="shared" si="199"/>
        <v>0</v>
      </c>
      <c r="S1182" s="955">
        <f t="shared" si="190"/>
        <v>0</v>
      </c>
    </row>
    <row r="1183" spans="1:19">
      <c r="A1183" s="3520"/>
      <c r="B1183" s="54"/>
      <c r="C1183" s="3517">
        <f t="shared" si="191"/>
        <v>1</v>
      </c>
      <c r="D1183" s="2806"/>
      <c r="E1183" s="3517">
        <f t="shared" si="192"/>
        <v>1</v>
      </c>
      <c r="F1183" s="667"/>
      <c r="G1183" s="3517">
        <f t="shared" si="193"/>
        <v>1</v>
      </c>
      <c r="H1183" s="667"/>
      <c r="I1183" s="3517">
        <f t="shared" si="194"/>
        <v>1</v>
      </c>
      <c r="J1183" s="667"/>
      <c r="K1183" s="3517">
        <f t="shared" si="195"/>
        <v>1</v>
      </c>
      <c r="L1183" s="667"/>
      <c r="M1183" s="3517">
        <f t="shared" si="196"/>
        <v>1</v>
      </c>
      <c r="N1183" s="667"/>
      <c r="O1183" s="3517">
        <f t="shared" si="197"/>
        <v>1</v>
      </c>
      <c r="P1183" s="667"/>
      <c r="Q1183" s="3517">
        <f t="shared" si="198"/>
        <v>1</v>
      </c>
      <c r="R1183" s="3518">
        <f t="shared" si="199"/>
        <v>0</v>
      </c>
      <c r="S1183" s="955">
        <f t="shared" si="190"/>
        <v>0</v>
      </c>
    </row>
    <row r="1184" spans="1:19">
      <c r="A1184" s="3520"/>
      <c r="B1184" s="54"/>
      <c r="C1184" s="3517">
        <f t="shared" si="191"/>
        <v>1</v>
      </c>
      <c r="D1184" s="2806"/>
      <c r="E1184" s="3517">
        <f t="shared" si="192"/>
        <v>1</v>
      </c>
      <c r="F1184" s="667"/>
      <c r="G1184" s="3517">
        <f t="shared" si="193"/>
        <v>1</v>
      </c>
      <c r="H1184" s="667"/>
      <c r="I1184" s="3517">
        <f t="shared" si="194"/>
        <v>1</v>
      </c>
      <c r="J1184" s="667"/>
      <c r="K1184" s="3517">
        <f t="shared" si="195"/>
        <v>1</v>
      </c>
      <c r="L1184" s="667"/>
      <c r="M1184" s="3517">
        <f t="shared" si="196"/>
        <v>1</v>
      </c>
      <c r="N1184" s="667"/>
      <c r="O1184" s="3517">
        <f t="shared" si="197"/>
        <v>1</v>
      </c>
      <c r="P1184" s="667"/>
      <c r="Q1184" s="3517">
        <f t="shared" si="198"/>
        <v>1</v>
      </c>
      <c r="R1184" s="3518">
        <f t="shared" si="199"/>
        <v>0</v>
      </c>
      <c r="S1184" s="955">
        <f t="shared" si="190"/>
        <v>0</v>
      </c>
    </row>
    <row r="1185" spans="1:19">
      <c r="A1185" s="3520"/>
      <c r="B1185" s="54"/>
      <c r="C1185" s="3517">
        <f t="shared" si="191"/>
        <v>1</v>
      </c>
      <c r="D1185" s="2806"/>
      <c r="E1185" s="3517">
        <f t="shared" si="192"/>
        <v>1</v>
      </c>
      <c r="F1185" s="667"/>
      <c r="G1185" s="3517">
        <f t="shared" si="193"/>
        <v>1</v>
      </c>
      <c r="H1185" s="667"/>
      <c r="I1185" s="3517">
        <f t="shared" si="194"/>
        <v>1</v>
      </c>
      <c r="J1185" s="667"/>
      <c r="K1185" s="3517">
        <f t="shared" si="195"/>
        <v>1</v>
      </c>
      <c r="L1185" s="667"/>
      <c r="M1185" s="3517">
        <f t="shared" si="196"/>
        <v>1</v>
      </c>
      <c r="N1185" s="667"/>
      <c r="O1185" s="3517">
        <f t="shared" si="197"/>
        <v>1</v>
      </c>
      <c r="P1185" s="667"/>
      <c r="Q1185" s="3517">
        <f t="shared" si="198"/>
        <v>1</v>
      </c>
      <c r="R1185" s="3518">
        <f t="shared" si="199"/>
        <v>0</v>
      </c>
      <c r="S1185" s="955">
        <f t="shared" si="190"/>
        <v>0</v>
      </c>
    </row>
    <row r="1186" spans="1:19">
      <c r="A1186" s="3520"/>
      <c r="B1186" s="54"/>
      <c r="C1186" s="3517">
        <f t="shared" si="191"/>
        <v>1</v>
      </c>
      <c r="D1186" s="2806"/>
      <c r="E1186" s="3517">
        <f t="shared" si="192"/>
        <v>1</v>
      </c>
      <c r="F1186" s="667"/>
      <c r="G1186" s="3517">
        <f t="shared" si="193"/>
        <v>1</v>
      </c>
      <c r="H1186" s="667"/>
      <c r="I1186" s="3517">
        <f t="shared" si="194"/>
        <v>1</v>
      </c>
      <c r="J1186" s="667"/>
      <c r="K1186" s="3517">
        <f t="shared" si="195"/>
        <v>1</v>
      </c>
      <c r="L1186" s="667"/>
      <c r="M1186" s="3517">
        <f t="shared" si="196"/>
        <v>1</v>
      </c>
      <c r="N1186" s="667"/>
      <c r="O1186" s="3517">
        <f t="shared" si="197"/>
        <v>1</v>
      </c>
      <c r="P1186" s="667"/>
      <c r="Q1186" s="3517">
        <f t="shared" si="198"/>
        <v>1</v>
      </c>
      <c r="R1186" s="3518">
        <f t="shared" si="199"/>
        <v>0</v>
      </c>
      <c r="S1186" s="955">
        <f t="shared" si="190"/>
        <v>0</v>
      </c>
    </row>
    <row r="1187" spans="1:19">
      <c r="A1187" s="3520"/>
      <c r="B1187" s="54"/>
      <c r="C1187" s="3517">
        <f t="shared" si="191"/>
        <v>1</v>
      </c>
      <c r="D1187" s="2806"/>
      <c r="E1187" s="3517">
        <f t="shared" si="192"/>
        <v>1</v>
      </c>
      <c r="F1187" s="667"/>
      <c r="G1187" s="3517">
        <f t="shared" si="193"/>
        <v>1</v>
      </c>
      <c r="H1187" s="667"/>
      <c r="I1187" s="3517">
        <f t="shared" si="194"/>
        <v>1</v>
      </c>
      <c r="J1187" s="667"/>
      <c r="K1187" s="3517">
        <f t="shared" si="195"/>
        <v>1</v>
      </c>
      <c r="L1187" s="667"/>
      <c r="M1187" s="3517">
        <f t="shared" si="196"/>
        <v>1</v>
      </c>
      <c r="N1187" s="667"/>
      <c r="O1187" s="3517">
        <f t="shared" si="197"/>
        <v>1</v>
      </c>
      <c r="P1187" s="667"/>
      <c r="Q1187" s="3517">
        <f t="shared" si="198"/>
        <v>1</v>
      </c>
      <c r="R1187" s="3518">
        <f t="shared" si="199"/>
        <v>0</v>
      </c>
      <c r="S1187" s="955">
        <f t="shared" si="190"/>
        <v>0</v>
      </c>
    </row>
    <row r="1188" spans="1:19">
      <c r="A1188" s="3520"/>
      <c r="B1188" s="54"/>
      <c r="C1188" s="3517">
        <f t="shared" si="191"/>
        <v>1</v>
      </c>
      <c r="D1188" s="2806"/>
      <c r="E1188" s="3517">
        <f t="shared" si="192"/>
        <v>1</v>
      </c>
      <c r="F1188" s="667"/>
      <c r="G1188" s="3517">
        <f t="shared" si="193"/>
        <v>1</v>
      </c>
      <c r="H1188" s="667"/>
      <c r="I1188" s="3517">
        <f t="shared" si="194"/>
        <v>1</v>
      </c>
      <c r="J1188" s="667"/>
      <c r="K1188" s="3517">
        <f t="shared" si="195"/>
        <v>1</v>
      </c>
      <c r="L1188" s="667"/>
      <c r="M1188" s="3517">
        <f t="shared" si="196"/>
        <v>1</v>
      </c>
      <c r="N1188" s="667"/>
      <c r="O1188" s="3517">
        <f t="shared" si="197"/>
        <v>1</v>
      </c>
      <c r="P1188" s="667"/>
      <c r="Q1188" s="3517">
        <f t="shared" si="198"/>
        <v>1</v>
      </c>
      <c r="R1188" s="3518">
        <f t="shared" si="199"/>
        <v>0</v>
      </c>
      <c r="S1188" s="955">
        <f t="shared" si="190"/>
        <v>0</v>
      </c>
    </row>
    <row r="1189" spans="1:19">
      <c r="A1189" s="3520"/>
      <c r="B1189" s="54"/>
      <c r="C1189" s="3517">
        <f t="shared" si="191"/>
        <v>1</v>
      </c>
      <c r="D1189" s="2806"/>
      <c r="E1189" s="3517">
        <f t="shared" si="192"/>
        <v>1</v>
      </c>
      <c r="F1189" s="667"/>
      <c r="G1189" s="3517">
        <f t="shared" si="193"/>
        <v>1</v>
      </c>
      <c r="H1189" s="667"/>
      <c r="I1189" s="3517">
        <f t="shared" si="194"/>
        <v>1</v>
      </c>
      <c r="J1189" s="667"/>
      <c r="K1189" s="3517">
        <f t="shared" si="195"/>
        <v>1</v>
      </c>
      <c r="L1189" s="667"/>
      <c r="M1189" s="3517">
        <f t="shared" si="196"/>
        <v>1</v>
      </c>
      <c r="N1189" s="667"/>
      <c r="O1189" s="3517">
        <f t="shared" si="197"/>
        <v>1</v>
      </c>
      <c r="P1189" s="667"/>
      <c r="Q1189" s="3517">
        <f t="shared" si="198"/>
        <v>1</v>
      </c>
      <c r="R1189" s="3518">
        <f t="shared" si="199"/>
        <v>0</v>
      </c>
      <c r="S1189" s="955">
        <f t="shared" si="190"/>
        <v>0</v>
      </c>
    </row>
    <row r="1190" spans="1:19">
      <c r="A1190" s="3520"/>
      <c r="B1190" s="54"/>
      <c r="C1190" s="3517">
        <f t="shared" si="191"/>
        <v>1</v>
      </c>
      <c r="D1190" s="2806"/>
      <c r="E1190" s="3517">
        <f t="shared" si="192"/>
        <v>1</v>
      </c>
      <c r="F1190" s="667"/>
      <c r="G1190" s="3517">
        <f t="shared" si="193"/>
        <v>1</v>
      </c>
      <c r="H1190" s="667"/>
      <c r="I1190" s="3517">
        <f t="shared" si="194"/>
        <v>1</v>
      </c>
      <c r="J1190" s="667"/>
      <c r="K1190" s="3517">
        <f t="shared" si="195"/>
        <v>1</v>
      </c>
      <c r="L1190" s="667"/>
      <c r="M1190" s="3517">
        <f t="shared" si="196"/>
        <v>1</v>
      </c>
      <c r="N1190" s="667"/>
      <c r="O1190" s="3517">
        <f t="shared" si="197"/>
        <v>1</v>
      </c>
      <c r="P1190" s="667"/>
      <c r="Q1190" s="3517">
        <f t="shared" si="198"/>
        <v>1</v>
      </c>
      <c r="R1190" s="3518">
        <f t="shared" si="199"/>
        <v>0</v>
      </c>
      <c r="S1190" s="955">
        <f t="shared" si="190"/>
        <v>0</v>
      </c>
    </row>
    <row r="1191" spans="1:19">
      <c r="A1191" s="3520"/>
      <c r="B1191" s="54"/>
      <c r="C1191" s="3517">
        <f t="shared" si="191"/>
        <v>1</v>
      </c>
      <c r="D1191" s="2806"/>
      <c r="E1191" s="3517">
        <f t="shared" si="192"/>
        <v>1</v>
      </c>
      <c r="F1191" s="667"/>
      <c r="G1191" s="3517">
        <f t="shared" si="193"/>
        <v>1</v>
      </c>
      <c r="H1191" s="667"/>
      <c r="I1191" s="3517">
        <f t="shared" si="194"/>
        <v>1</v>
      </c>
      <c r="J1191" s="667"/>
      <c r="K1191" s="3517">
        <f t="shared" si="195"/>
        <v>1</v>
      </c>
      <c r="L1191" s="667"/>
      <c r="M1191" s="3517">
        <f t="shared" si="196"/>
        <v>1</v>
      </c>
      <c r="N1191" s="667"/>
      <c r="O1191" s="3517">
        <f t="shared" si="197"/>
        <v>1</v>
      </c>
      <c r="P1191" s="667"/>
      <c r="Q1191" s="3517">
        <f t="shared" si="198"/>
        <v>1</v>
      </c>
      <c r="R1191" s="3518">
        <f t="shared" si="199"/>
        <v>0</v>
      </c>
      <c r="S1191" s="955">
        <f t="shared" si="190"/>
        <v>0</v>
      </c>
    </row>
    <row r="1192" spans="1:19">
      <c r="A1192" s="3520"/>
      <c r="B1192" s="54"/>
      <c r="C1192" s="3517">
        <f t="shared" si="191"/>
        <v>1</v>
      </c>
      <c r="D1192" s="2806"/>
      <c r="E1192" s="3517">
        <f t="shared" si="192"/>
        <v>1</v>
      </c>
      <c r="F1192" s="667"/>
      <c r="G1192" s="3517">
        <f t="shared" si="193"/>
        <v>1</v>
      </c>
      <c r="H1192" s="667"/>
      <c r="I1192" s="3517">
        <f t="shared" si="194"/>
        <v>1</v>
      </c>
      <c r="J1192" s="667"/>
      <c r="K1192" s="3517">
        <f t="shared" si="195"/>
        <v>1</v>
      </c>
      <c r="L1192" s="667"/>
      <c r="M1192" s="3517">
        <f t="shared" si="196"/>
        <v>1</v>
      </c>
      <c r="N1192" s="667"/>
      <c r="O1192" s="3517">
        <f t="shared" si="197"/>
        <v>1</v>
      </c>
      <c r="P1192" s="667"/>
      <c r="Q1192" s="3517">
        <f t="shared" si="198"/>
        <v>1</v>
      </c>
      <c r="R1192" s="3518">
        <f t="shared" si="199"/>
        <v>0</v>
      </c>
      <c r="S1192" s="955">
        <f t="shared" si="190"/>
        <v>0</v>
      </c>
    </row>
    <row r="1193" spans="1:19">
      <c r="A1193" s="3520"/>
      <c r="B1193" s="54"/>
      <c r="C1193" s="3517">
        <f t="shared" si="191"/>
        <v>1</v>
      </c>
      <c r="D1193" s="2806"/>
      <c r="E1193" s="3517">
        <f t="shared" si="192"/>
        <v>1</v>
      </c>
      <c r="F1193" s="667"/>
      <c r="G1193" s="3517">
        <f t="shared" si="193"/>
        <v>1</v>
      </c>
      <c r="H1193" s="667"/>
      <c r="I1193" s="3517">
        <f t="shared" si="194"/>
        <v>1</v>
      </c>
      <c r="J1193" s="667"/>
      <c r="K1193" s="3517">
        <f t="shared" si="195"/>
        <v>1</v>
      </c>
      <c r="L1193" s="667"/>
      <c r="M1193" s="3517">
        <f t="shared" si="196"/>
        <v>1</v>
      </c>
      <c r="N1193" s="667"/>
      <c r="O1193" s="3517">
        <f t="shared" si="197"/>
        <v>1</v>
      </c>
      <c r="P1193" s="667"/>
      <c r="Q1193" s="3517">
        <f t="shared" si="198"/>
        <v>1</v>
      </c>
      <c r="R1193" s="3518">
        <f t="shared" si="199"/>
        <v>0</v>
      </c>
      <c r="S1193" s="955">
        <f t="shared" si="190"/>
        <v>0</v>
      </c>
    </row>
    <row r="1194" spans="1:19">
      <c r="A1194" s="3520"/>
      <c r="B1194" s="54"/>
      <c r="C1194" s="3517">
        <f t="shared" si="191"/>
        <v>1</v>
      </c>
      <c r="D1194" s="2806"/>
      <c r="E1194" s="3517">
        <f t="shared" si="192"/>
        <v>1</v>
      </c>
      <c r="F1194" s="667"/>
      <c r="G1194" s="3517">
        <f t="shared" si="193"/>
        <v>1</v>
      </c>
      <c r="H1194" s="667"/>
      <c r="I1194" s="3517">
        <f t="shared" si="194"/>
        <v>1</v>
      </c>
      <c r="J1194" s="667"/>
      <c r="K1194" s="3517">
        <f t="shared" si="195"/>
        <v>1</v>
      </c>
      <c r="L1194" s="667"/>
      <c r="M1194" s="3517">
        <f t="shared" si="196"/>
        <v>1</v>
      </c>
      <c r="N1194" s="667"/>
      <c r="O1194" s="3517">
        <f t="shared" si="197"/>
        <v>1</v>
      </c>
      <c r="P1194" s="667"/>
      <c r="Q1194" s="3517">
        <f t="shared" si="198"/>
        <v>1</v>
      </c>
      <c r="R1194" s="3518">
        <f t="shared" si="199"/>
        <v>0</v>
      </c>
      <c r="S1194" s="955">
        <f t="shared" si="190"/>
        <v>0</v>
      </c>
    </row>
    <row r="1195" spans="1:19">
      <c r="A1195" s="3520"/>
      <c r="B1195" s="54"/>
      <c r="C1195" s="3517">
        <f t="shared" si="191"/>
        <v>1</v>
      </c>
      <c r="D1195" s="2806"/>
      <c r="E1195" s="3517">
        <f t="shared" si="192"/>
        <v>1</v>
      </c>
      <c r="F1195" s="667"/>
      <c r="G1195" s="3517">
        <f t="shared" si="193"/>
        <v>1</v>
      </c>
      <c r="H1195" s="667"/>
      <c r="I1195" s="3517">
        <f t="shared" si="194"/>
        <v>1</v>
      </c>
      <c r="J1195" s="667"/>
      <c r="K1195" s="3517">
        <f t="shared" si="195"/>
        <v>1</v>
      </c>
      <c r="L1195" s="667"/>
      <c r="M1195" s="3517">
        <f t="shared" si="196"/>
        <v>1</v>
      </c>
      <c r="N1195" s="667"/>
      <c r="O1195" s="3517">
        <f t="shared" si="197"/>
        <v>1</v>
      </c>
      <c r="P1195" s="667"/>
      <c r="Q1195" s="3517">
        <f t="shared" si="198"/>
        <v>1</v>
      </c>
      <c r="R1195" s="3518">
        <f t="shared" si="199"/>
        <v>0</v>
      </c>
      <c r="S1195" s="955">
        <f t="shared" si="190"/>
        <v>0</v>
      </c>
    </row>
    <row r="1196" spans="1:19">
      <c r="A1196" s="3520"/>
      <c r="B1196" s="54"/>
      <c r="C1196" s="3517">
        <f t="shared" si="191"/>
        <v>1</v>
      </c>
      <c r="D1196" s="2806"/>
      <c r="E1196" s="3517">
        <f t="shared" si="192"/>
        <v>1</v>
      </c>
      <c r="F1196" s="667"/>
      <c r="G1196" s="3517">
        <f t="shared" si="193"/>
        <v>1</v>
      </c>
      <c r="H1196" s="667"/>
      <c r="I1196" s="3517">
        <f t="shared" si="194"/>
        <v>1</v>
      </c>
      <c r="J1196" s="667"/>
      <c r="K1196" s="3517">
        <f t="shared" si="195"/>
        <v>1</v>
      </c>
      <c r="L1196" s="667"/>
      <c r="M1196" s="3517">
        <f t="shared" si="196"/>
        <v>1</v>
      </c>
      <c r="N1196" s="667"/>
      <c r="O1196" s="3517">
        <f t="shared" si="197"/>
        <v>1</v>
      </c>
      <c r="P1196" s="667"/>
      <c r="Q1196" s="3517">
        <f t="shared" si="198"/>
        <v>1</v>
      </c>
      <c r="R1196" s="3518">
        <f t="shared" si="199"/>
        <v>0</v>
      </c>
      <c r="S1196" s="955">
        <f t="shared" si="190"/>
        <v>0</v>
      </c>
    </row>
    <row r="1197" spans="1:19">
      <c r="A1197" s="3520"/>
      <c r="B1197" s="54"/>
      <c r="C1197" s="3517">
        <f t="shared" si="191"/>
        <v>1</v>
      </c>
      <c r="D1197" s="2806"/>
      <c r="E1197" s="3517">
        <f t="shared" si="192"/>
        <v>1</v>
      </c>
      <c r="F1197" s="667"/>
      <c r="G1197" s="3517">
        <f t="shared" si="193"/>
        <v>1</v>
      </c>
      <c r="H1197" s="667"/>
      <c r="I1197" s="3517">
        <f t="shared" si="194"/>
        <v>1</v>
      </c>
      <c r="J1197" s="667"/>
      <c r="K1197" s="3517">
        <f t="shared" si="195"/>
        <v>1</v>
      </c>
      <c r="L1197" s="667"/>
      <c r="M1197" s="3517">
        <f t="shared" si="196"/>
        <v>1</v>
      </c>
      <c r="N1197" s="667"/>
      <c r="O1197" s="3517">
        <f t="shared" si="197"/>
        <v>1</v>
      </c>
      <c r="P1197" s="667"/>
      <c r="Q1197" s="3517">
        <f t="shared" si="198"/>
        <v>1</v>
      </c>
      <c r="R1197" s="3518">
        <f t="shared" si="199"/>
        <v>0</v>
      </c>
      <c r="S1197" s="955">
        <f t="shared" si="190"/>
        <v>0</v>
      </c>
    </row>
    <row r="1198" spans="1:19">
      <c r="A1198" s="3520"/>
      <c r="B1198" s="54"/>
      <c r="C1198" s="3517">
        <f t="shared" si="191"/>
        <v>1</v>
      </c>
      <c r="D1198" s="2806"/>
      <c r="E1198" s="3517">
        <f t="shared" si="192"/>
        <v>1</v>
      </c>
      <c r="F1198" s="667"/>
      <c r="G1198" s="3517">
        <f t="shared" si="193"/>
        <v>1</v>
      </c>
      <c r="H1198" s="667"/>
      <c r="I1198" s="3517">
        <f t="shared" si="194"/>
        <v>1</v>
      </c>
      <c r="J1198" s="667"/>
      <c r="K1198" s="3517">
        <f t="shared" si="195"/>
        <v>1</v>
      </c>
      <c r="L1198" s="667"/>
      <c r="M1198" s="3517">
        <f t="shared" si="196"/>
        <v>1</v>
      </c>
      <c r="N1198" s="667"/>
      <c r="O1198" s="3517">
        <f t="shared" si="197"/>
        <v>1</v>
      </c>
      <c r="P1198" s="667"/>
      <c r="Q1198" s="3517">
        <f t="shared" si="198"/>
        <v>1</v>
      </c>
      <c r="R1198" s="3518">
        <f t="shared" si="199"/>
        <v>0</v>
      </c>
      <c r="S1198" s="955">
        <f t="shared" si="190"/>
        <v>0</v>
      </c>
    </row>
    <row r="1199" spans="1:19">
      <c r="A1199" s="3520"/>
      <c r="B1199" s="54"/>
      <c r="C1199" s="3517">
        <f t="shared" si="191"/>
        <v>1</v>
      </c>
      <c r="D1199" s="2806"/>
      <c r="E1199" s="3517">
        <f t="shared" si="192"/>
        <v>1</v>
      </c>
      <c r="F1199" s="667"/>
      <c r="G1199" s="3517">
        <f t="shared" si="193"/>
        <v>1</v>
      </c>
      <c r="H1199" s="667"/>
      <c r="I1199" s="3517">
        <f t="shared" si="194"/>
        <v>1</v>
      </c>
      <c r="J1199" s="667"/>
      <c r="K1199" s="3517">
        <f t="shared" si="195"/>
        <v>1</v>
      </c>
      <c r="L1199" s="667"/>
      <c r="M1199" s="3517">
        <f t="shared" si="196"/>
        <v>1</v>
      </c>
      <c r="N1199" s="667"/>
      <c r="O1199" s="3517">
        <f t="shared" si="197"/>
        <v>1</v>
      </c>
      <c r="P1199" s="667"/>
      <c r="Q1199" s="3517">
        <f t="shared" si="198"/>
        <v>1</v>
      </c>
      <c r="R1199" s="3518">
        <f t="shared" si="199"/>
        <v>0</v>
      </c>
      <c r="S1199" s="955">
        <f t="shared" si="190"/>
        <v>0</v>
      </c>
    </row>
    <row r="1200" spans="1:19">
      <c r="A1200" s="3520"/>
      <c r="B1200" s="54"/>
      <c r="C1200" s="3517">
        <f t="shared" si="191"/>
        <v>1</v>
      </c>
      <c r="D1200" s="2806"/>
      <c r="E1200" s="3517">
        <f t="shared" si="192"/>
        <v>1</v>
      </c>
      <c r="F1200" s="667"/>
      <c r="G1200" s="3517">
        <f t="shared" si="193"/>
        <v>1</v>
      </c>
      <c r="H1200" s="667"/>
      <c r="I1200" s="3517">
        <f t="shared" si="194"/>
        <v>1</v>
      </c>
      <c r="J1200" s="667"/>
      <c r="K1200" s="3517">
        <f t="shared" si="195"/>
        <v>1</v>
      </c>
      <c r="L1200" s="667"/>
      <c r="M1200" s="3517">
        <f t="shared" si="196"/>
        <v>1</v>
      </c>
      <c r="N1200" s="667"/>
      <c r="O1200" s="3517">
        <f t="shared" si="197"/>
        <v>1</v>
      </c>
      <c r="P1200" s="667"/>
      <c r="Q1200" s="3517">
        <f t="shared" si="198"/>
        <v>1</v>
      </c>
      <c r="R1200" s="3518">
        <f t="shared" si="199"/>
        <v>0</v>
      </c>
      <c r="S1200" s="955">
        <f t="shared" si="190"/>
        <v>0</v>
      </c>
    </row>
    <row r="1201" spans="1:19">
      <c r="A1201" s="3520"/>
      <c r="B1201" s="54"/>
      <c r="C1201" s="3517">
        <f t="shared" si="191"/>
        <v>1</v>
      </c>
      <c r="D1201" s="2806"/>
      <c r="E1201" s="3517">
        <f t="shared" si="192"/>
        <v>1</v>
      </c>
      <c r="F1201" s="667"/>
      <c r="G1201" s="3517">
        <f t="shared" si="193"/>
        <v>1</v>
      </c>
      <c r="H1201" s="667"/>
      <c r="I1201" s="3517">
        <f t="shared" si="194"/>
        <v>1</v>
      </c>
      <c r="J1201" s="667"/>
      <c r="K1201" s="3517">
        <f t="shared" si="195"/>
        <v>1</v>
      </c>
      <c r="L1201" s="667"/>
      <c r="M1201" s="3517">
        <f t="shared" si="196"/>
        <v>1</v>
      </c>
      <c r="N1201" s="667"/>
      <c r="O1201" s="3517">
        <f t="shared" si="197"/>
        <v>1</v>
      </c>
      <c r="P1201" s="667"/>
      <c r="Q1201" s="3517">
        <f t="shared" si="198"/>
        <v>1</v>
      </c>
      <c r="R1201" s="3518">
        <f t="shared" si="199"/>
        <v>0</v>
      </c>
      <c r="S1201" s="955">
        <f t="shared" si="190"/>
        <v>0</v>
      </c>
    </row>
    <row r="1202" spans="1:19">
      <c r="A1202" s="3520"/>
      <c r="B1202" s="54"/>
      <c r="C1202" s="3517">
        <f t="shared" si="191"/>
        <v>1</v>
      </c>
      <c r="D1202" s="2806"/>
      <c r="E1202" s="3517">
        <f t="shared" si="192"/>
        <v>1</v>
      </c>
      <c r="F1202" s="667"/>
      <c r="G1202" s="3517">
        <f t="shared" si="193"/>
        <v>1</v>
      </c>
      <c r="H1202" s="667"/>
      <c r="I1202" s="3517">
        <f t="shared" si="194"/>
        <v>1</v>
      </c>
      <c r="J1202" s="667"/>
      <c r="K1202" s="3517">
        <f t="shared" si="195"/>
        <v>1</v>
      </c>
      <c r="L1202" s="667"/>
      <c r="M1202" s="3517">
        <f t="shared" si="196"/>
        <v>1</v>
      </c>
      <c r="N1202" s="667"/>
      <c r="O1202" s="3517">
        <f t="shared" si="197"/>
        <v>1</v>
      </c>
      <c r="P1202" s="667"/>
      <c r="Q1202" s="3517">
        <f t="shared" si="198"/>
        <v>1</v>
      </c>
      <c r="R1202" s="3518">
        <f t="shared" si="199"/>
        <v>0</v>
      </c>
      <c r="S1202" s="955">
        <f t="shared" si="190"/>
        <v>0</v>
      </c>
    </row>
    <row r="1203" spans="1:19">
      <c r="A1203" s="3520"/>
      <c r="B1203" s="54"/>
      <c r="C1203" s="3517">
        <f t="shared" si="191"/>
        <v>1</v>
      </c>
      <c r="D1203" s="2806"/>
      <c r="E1203" s="3517">
        <f t="shared" si="192"/>
        <v>1</v>
      </c>
      <c r="F1203" s="667"/>
      <c r="G1203" s="3517">
        <f t="shared" si="193"/>
        <v>1</v>
      </c>
      <c r="H1203" s="667"/>
      <c r="I1203" s="3517">
        <f t="shared" si="194"/>
        <v>1</v>
      </c>
      <c r="J1203" s="667"/>
      <c r="K1203" s="3517">
        <f t="shared" si="195"/>
        <v>1</v>
      </c>
      <c r="L1203" s="667"/>
      <c r="M1203" s="3517">
        <f t="shared" si="196"/>
        <v>1</v>
      </c>
      <c r="N1203" s="667"/>
      <c r="O1203" s="3517">
        <f t="shared" si="197"/>
        <v>1</v>
      </c>
      <c r="P1203" s="667"/>
      <c r="Q1203" s="3517">
        <f t="shared" si="198"/>
        <v>1</v>
      </c>
      <c r="R1203" s="3518">
        <f t="shared" si="199"/>
        <v>0</v>
      </c>
      <c r="S1203" s="955">
        <f t="shared" si="190"/>
        <v>0</v>
      </c>
    </row>
    <row r="1204" spans="1:19">
      <c r="A1204" s="3520"/>
      <c r="B1204" s="54"/>
      <c r="C1204" s="3517">
        <f t="shared" si="191"/>
        <v>1</v>
      </c>
      <c r="D1204" s="2806"/>
      <c r="E1204" s="3517">
        <f t="shared" si="192"/>
        <v>1</v>
      </c>
      <c r="F1204" s="667"/>
      <c r="G1204" s="3517">
        <f t="shared" si="193"/>
        <v>1</v>
      </c>
      <c r="H1204" s="667"/>
      <c r="I1204" s="3517">
        <f t="shared" si="194"/>
        <v>1</v>
      </c>
      <c r="J1204" s="667"/>
      <c r="K1204" s="3517">
        <f t="shared" si="195"/>
        <v>1</v>
      </c>
      <c r="L1204" s="667"/>
      <c r="M1204" s="3517">
        <f t="shared" si="196"/>
        <v>1</v>
      </c>
      <c r="N1204" s="667"/>
      <c r="O1204" s="3517">
        <f t="shared" si="197"/>
        <v>1</v>
      </c>
      <c r="P1204" s="667"/>
      <c r="Q1204" s="3517">
        <f t="shared" si="198"/>
        <v>1</v>
      </c>
      <c r="R1204" s="3518">
        <f t="shared" si="199"/>
        <v>0</v>
      </c>
      <c r="S1204" s="955">
        <f t="shared" si="190"/>
        <v>0</v>
      </c>
    </row>
    <row r="1205" spans="1:19">
      <c r="A1205" s="3520"/>
      <c r="B1205" s="54"/>
      <c r="C1205" s="3517">
        <f t="shared" si="191"/>
        <v>1</v>
      </c>
      <c r="D1205" s="2806"/>
      <c r="E1205" s="3517">
        <f t="shared" si="192"/>
        <v>1</v>
      </c>
      <c r="F1205" s="667"/>
      <c r="G1205" s="3517">
        <f t="shared" si="193"/>
        <v>1</v>
      </c>
      <c r="H1205" s="667"/>
      <c r="I1205" s="3517">
        <f t="shared" si="194"/>
        <v>1</v>
      </c>
      <c r="J1205" s="667"/>
      <c r="K1205" s="3517">
        <f t="shared" si="195"/>
        <v>1</v>
      </c>
      <c r="L1205" s="667"/>
      <c r="M1205" s="3517">
        <f t="shared" si="196"/>
        <v>1</v>
      </c>
      <c r="N1205" s="667"/>
      <c r="O1205" s="3517">
        <f t="shared" si="197"/>
        <v>1</v>
      </c>
      <c r="P1205" s="667"/>
      <c r="Q1205" s="3517">
        <f t="shared" si="198"/>
        <v>1</v>
      </c>
      <c r="R1205" s="3518">
        <f t="shared" si="199"/>
        <v>0</v>
      </c>
      <c r="S1205" s="955">
        <f t="shared" si="190"/>
        <v>0</v>
      </c>
    </row>
    <row r="1206" spans="1:19">
      <c r="A1206" s="3520"/>
      <c r="B1206" s="54"/>
      <c r="C1206" s="3517">
        <f t="shared" si="191"/>
        <v>1</v>
      </c>
      <c r="D1206" s="2806"/>
      <c r="E1206" s="3517">
        <f t="shared" si="192"/>
        <v>1</v>
      </c>
      <c r="F1206" s="667"/>
      <c r="G1206" s="3517">
        <f t="shared" si="193"/>
        <v>1</v>
      </c>
      <c r="H1206" s="667"/>
      <c r="I1206" s="3517">
        <f t="shared" si="194"/>
        <v>1</v>
      </c>
      <c r="J1206" s="667"/>
      <c r="K1206" s="3517">
        <f t="shared" si="195"/>
        <v>1</v>
      </c>
      <c r="L1206" s="667"/>
      <c r="M1206" s="3517">
        <f t="shared" si="196"/>
        <v>1</v>
      </c>
      <c r="N1206" s="667"/>
      <c r="O1206" s="3517">
        <f t="shared" si="197"/>
        <v>1</v>
      </c>
      <c r="P1206" s="667"/>
      <c r="Q1206" s="3517">
        <f t="shared" si="198"/>
        <v>1</v>
      </c>
      <c r="R1206" s="3518">
        <f t="shared" si="199"/>
        <v>0</v>
      </c>
      <c r="S1206" s="955">
        <f t="shared" si="190"/>
        <v>0</v>
      </c>
    </row>
    <row r="1207" spans="1:19">
      <c r="A1207" s="3520"/>
      <c r="B1207" s="54"/>
      <c r="C1207" s="3517">
        <f t="shared" si="191"/>
        <v>1</v>
      </c>
      <c r="D1207" s="2806"/>
      <c r="E1207" s="3517">
        <f t="shared" si="192"/>
        <v>1</v>
      </c>
      <c r="F1207" s="667"/>
      <c r="G1207" s="3517">
        <f t="shared" si="193"/>
        <v>1</v>
      </c>
      <c r="H1207" s="667"/>
      <c r="I1207" s="3517">
        <f t="shared" si="194"/>
        <v>1</v>
      </c>
      <c r="J1207" s="667"/>
      <c r="K1207" s="3517">
        <f t="shared" si="195"/>
        <v>1</v>
      </c>
      <c r="L1207" s="667"/>
      <c r="M1207" s="3517">
        <f t="shared" si="196"/>
        <v>1</v>
      </c>
      <c r="N1207" s="667"/>
      <c r="O1207" s="3517">
        <f t="shared" si="197"/>
        <v>1</v>
      </c>
      <c r="P1207" s="667"/>
      <c r="Q1207" s="3517">
        <f t="shared" si="198"/>
        <v>1</v>
      </c>
      <c r="R1207" s="3518">
        <f t="shared" si="199"/>
        <v>0</v>
      </c>
      <c r="S1207" s="955">
        <f t="shared" si="190"/>
        <v>0</v>
      </c>
    </row>
    <row r="1208" spans="1:19">
      <c r="A1208" s="3520"/>
      <c r="B1208" s="54"/>
      <c r="C1208" s="3517">
        <f t="shared" si="191"/>
        <v>1</v>
      </c>
      <c r="D1208" s="2806"/>
      <c r="E1208" s="3517">
        <f t="shared" si="192"/>
        <v>1</v>
      </c>
      <c r="F1208" s="667"/>
      <c r="G1208" s="3517">
        <f t="shared" si="193"/>
        <v>1</v>
      </c>
      <c r="H1208" s="667"/>
      <c r="I1208" s="3517">
        <f t="shared" si="194"/>
        <v>1</v>
      </c>
      <c r="J1208" s="667"/>
      <c r="K1208" s="3517">
        <f t="shared" si="195"/>
        <v>1</v>
      </c>
      <c r="L1208" s="667"/>
      <c r="M1208" s="3517">
        <f t="shared" si="196"/>
        <v>1</v>
      </c>
      <c r="N1208" s="667"/>
      <c r="O1208" s="3517">
        <f t="shared" si="197"/>
        <v>1</v>
      </c>
      <c r="P1208" s="667"/>
      <c r="Q1208" s="3517">
        <f t="shared" si="198"/>
        <v>1</v>
      </c>
      <c r="R1208" s="3518">
        <f t="shared" si="199"/>
        <v>0</v>
      </c>
      <c r="S1208" s="955">
        <f t="shared" si="190"/>
        <v>0</v>
      </c>
    </row>
    <row r="1209" spans="1:19">
      <c r="A1209" s="3520"/>
      <c r="B1209" s="54"/>
      <c r="C1209" s="3517">
        <f t="shared" si="191"/>
        <v>1</v>
      </c>
      <c r="D1209" s="2806"/>
      <c r="E1209" s="3517">
        <f t="shared" si="192"/>
        <v>1</v>
      </c>
      <c r="F1209" s="667"/>
      <c r="G1209" s="3517">
        <f t="shared" si="193"/>
        <v>1</v>
      </c>
      <c r="H1209" s="667"/>
      <c r="I1209" s="3517">
        <f t="shared" si="194"/>
        <v>1</v>
      </c>
      <c r="J1209" s="667"/>
      <c r="K1209" s="3517">
        <f t="shared" si="195"/>
        <v>1</v>
      </c>
      <c r="L1209" s="667"/>
      <c r="M1209" s="3517">
        <f t="shared" si="196"/>
        <v>1</v>
      </c>
      <c r="N1209" s="667"/>
      <c r="O1209" s="3517">
        <f t="shared" si="197"/>
        <v>1</v>
      </c>
      <c r="P1209" s="667"/>
      <c r="Q1209" s="3517">
        <f t="shared" si="198"/>
        <v>1</v>
      </c>
      <c r="R1209" s="3518">
        <f t="shared" si="199"/>
        <v>0</v>
      </c>
      <c r="S1209" s="955">
        <f t="shared" si="190"/>
        <v>0</v>
      </c>
    </row>
    <row r="1210" spans="1:19">
      <c r="A1210" s="3520"/>
      <c r="B1210" s="54"/>
      <c r="C1210" s="3517">
        <f t="shared" si="191"/>
        <v>1</v>
      </c>
      <c r="D1210" s="2806"/>
      <c r="E1210" s="3517">
        <f t="shared" si="192"/>
        <v>1</v>
      </c>
      <c r="F1210" s="667"/>
      <c r="G1210" s="3517">
        <f t="shared" si="193"/>
        <v>1</v>
      </c>
      <c r="H1210" s="667"/>
      <c r="I1210" s="3517">
        <f t="shared" si="194"/>
        <v>1</v>
      </c>
      <c r="J1210" s="667"/>
      <c r="K1210" s="3517">
        <f t="shared" si="195"/>
        <v>1</v>
      </c>
      <c r="L1210" s="667"/>
      <c r="M1210" s="3517">
        <f t="shared" si="196"/>
        <v>1</v>
      </c>
      <c r="N1210" s="667"/>
      <c r="O1210" s="3517">
        <f t="shared" si="197"/>
        <v>1</v>
      </c>
      <c r="P1210" s="667"/>
      <c r="Q1210" s="3517">
        <f t="shared" si="198"/>
        <v>1</v>
      </c>
      <c r="R1210" s="3518">
        <f t="shared" si="199"/>
        <v>0</v>
      </c>
      <c r="S1210" s="955">
        <f t="shared" si="190"/>
        <v>0</v>
      </c>
    </row>
    <row r="1211" spans="1:19">
      <c r="A1211" s="3520"/>
      <c r="B1211" s="54"/>
      <c r="C1211" s="3517">
        <f t="shared" si="191"/>
        <v>1</v>
      </c>
      <c r="D1211" s="2806"/>
      <c r="E1211" s="3517">
        <f t="shared" si="192"/>
        <v>1</v>
      </c>
      <c r="F1211" s="667"/>
      <c r="G1211" s="3517">
        <f t="shared" si="193"/>
        <v>1</v>
      </c>
      <c r="H1211" s="667"/>
      <c r="I1211" s="3517">
        <f t="shared" si="194"/>
        <v>1</v>
      </c>
      <c r="J1211" s="667"/>
      <c r="K1211" s="3517">
        <f t="shared" si="195"/>
        <v>1</v>
      </c>
      <c r="L1211" s="667"/>
      <c r="M1211" s="3517">
        <f t="shared" si="196"/>
        <v>1</v>
      </c>
      <c r="N1211" s="667"/>
      <c r="O1211" s="3517">
        <f t="shared" si="197"/>
        <v>1</v>
      </c>
      <c r="P1211" s="667"/>
      <c r="Q1211" s="3517">
        <f t="shared" si="198"/>
        <v>1</v>
      </c>
      <c r="R1211" s="3518">
        <f t="shared" si="199"/>
        <v>0</v>
      </c>
      <c r="S1211" s="955">
        <f t="shared" si="190"/>
        <v>0</v>
      </c>
    </row>
    <row r="1212" spans="1:19">
      <c r="A1212" s="3520"/>
      <c r="B1212" s="54"/>
      <c r="C1212" s="3517">
        <f t="shared" si="191"/>
        <v>1</v>
      </c>
      <c r="D1212" s="2806"/>
      <c r="E1212" s="3517">
        <f t="shared" si="192"/>
        <v>1</v>
      </c>
      <c r="F1212" s="667"/>
      <c r="G1212" s="3517">
        <f t="shared" si="193"/>
        <v>1</v>
      </c>
      <c r="H1212" s="667"/>
      <c r="I1212" s="3517">
        <f t="shared" si="194"/>
        <v>1</v>
      </c>
      <c r="J1212" s="667"/>
      <c r="K1212" s="3517">
        <f t="shared" si="195"/>
        <v>1</v>
      </c>
      <c r="L1212" s="667"/>
      <c r="M1212" s="3517">
        <f t="shared" si="196"/>
        <v>1</v>
      </c>
      <c r="N1212" s="667"/>
      <c r="O1212" s="3517">
        <f t="shared" si="197"/>
        <v>1</v>
      </c>
      <c r="P1212" s="667"/>
      <c r="Q1212" s="3517">
        <f t="shared" si="198"/>
        <v>1</v>
      </c>
      <c r="R1212" s="3518">
        <f t="shared" si="199"/>
        <v>0</v>
      </c>
      <c r="S1212" s="955">
        <f t="shared" si="190"/>
        <v>0</v>
      </c>
    </row>
    <row r="1213" spans="1:19">
      <c r="A1213" s="3520"/>
      <c r="B1213" s="54"/>
      <c r="C1213" s="3517">
        <f t="shared" si="191"/>
        <v>1</v>
      </c>
      <c r="D1213" s="2806"/>
      <c r="E1213" s="3517">
        <f t="shared" si="192"/>
        <v>1</v>
      </c>
      <c r="F1213" s="667"/>
      <c r="G1213" s="3517">
        <f t="shared" si="193"/>
        <v>1</v>
      </c>
      <c r="H1213" s="667"/>
      <c r="I1213" s="3517">
        <f t="shared" si="194"/>
        <v>1</v>
      </c>
      <c r="J1213" s="667"/>
      <c r="K1213" s="3517">
        <f t="shared" si="195"/>
        <v>1</v>
      </c>
      <c r="L1213" s="667"/>
      <c r="M1213" s="3517">
        <f t="shared" si="196"/>
        <v>1</v>
      </c>
      <c r="N1213" s="667"/>
      <c r="O1213" s="3517">
        <f t="shared" si="197"/>
        <v>1</v>
      </c>
      <c r="P1213" s="667"/>
      <c r="Q1213" s="3517">
        <f t="shared" si="198"/>
        <v>1</v>
      </c>
      <c r="R1213" s="3518">
        <f t="shared" si="199"/>
        <v>0</v>
      </c>
      <c r="S1213" s="955">
        <f t="shared" si="190"/>
        <v>0</v>
      </c>
    </row>
    <row r="1214" spans="1:19">
      <c r="A1214" s="3520"/>
      <c r="B1214" s="54"/>
      <c r="C1214" s="3517">
        <f t="shared" si="191"/>
        <v>1</v>
      </c>
      <c r="D1214" s="2806"/>
      <c r="E1214" s="3517">
        <f t="shared" si="192"/>
        <v>1</v>
      </c>
      <c r="F1214" s="667"/>
      <c r="G1214" s="3517">
        <f t="shared" si="193"/>
        <v>1</v>
      </c>
      <c r="H1214" s="667"/>
      <c r="I1214" s="3517">
        <f t="shared" si="194"/>
        <v>1</v>
      </c>
      <c r="J1214" s="667"/>
      <c r="K1214" s="3517">
        <f t="shared" si="195"/>
        <v>1</v>
      </c>
      <c r="L1214" s="667"/>
      <c r="M1214" s="3517">
        <f t="shared" si="196"/>
        <v>1</v>
      </c>
      <c r="N1214" s="667"/>
      <c r="O1214" s="3517">
        <f t="shared" si="197"/>
        <v>1</v>
      </c>
      <c r="P1214" s="667"/>
      <c r="Q1214" s="3517">
        <f t="shared" si="198"/>
        <v>1</v>
      </c>
      <c r="R1214" s="3518">
        <f t="shared" si="199"/>
        <v>0</v>
      </c>
      <c r="S1214" s="955">
        <f t="shared" si="190"/>
        <v>0</v>
      </c>
    </row>
    <row r="1215" spans="1:19">
      <c r="A1215" s="3520"/>
      <c r="B1215" s="54"/>
      <c r="C1215" s="3517">
        <f t="shared" si="191"/>
        <v>1</v>
      </c>
      <c r="D1215" s="2806"/>
      <c r="E1215" s="3517">
        <f t="shared" si="192"/>
        <v>1</v>
      </c>
      <c r="F1215" s="667"/>
      <c r="G1215" s="3517">
        <f t="shared" si="193"/>
        <v>1</v>
      </c>
      <c r="H1215" s="667"/>
      <c r="I1215" s="3517">
        <f t="shared" si="194"/>
        <v>1</v>
      </c>
      <c r="J1215" s="667"/>
      <c r="K1215" s="3517">
        <f t="shared" si="195"/>
        <v>1</v>
      </c>
      <c r="L1215" s="667"/>
      <c r="M1215" s="3517">
        <f t="shared" si="196"/>
        <v>1</v>
      </c>
      <c r="N1215" s="667"/>
      <c r="O1215" s="3517">
        <f t="shared" si="197"/>
        <v>1</v>
      </c>
      <c r="P1215" s="667"/>
      <c r="Q1215" s="3517">
        <f t="shared" si="198"/>
        <v>1</v>
      </c>
      <c r="R1215" s="3518">
        <f t="shared" si="199"/>
        <v>0</v>
      </c>
      <c r="S1215" s="955">
        <f t="shared" si="190"/>
        <v>0</v>
      </c>
    </row>
    <row r="1216" spans="1:19">
      <c r="A1216" s="3520"/>
      <c r="B1216" s="54"/>
      <c r="C1216" s="3517">
        <f t="shared" si="191"/>
        <v>1</v>
      </c>
      <c r="D1216" s="2806"/>
      <c r="E1216" s="3517">
        <f t="shared" si="192"/>
        <v>1</v>
      </c>
      <c r="F1216" s="667"/>
      <c r="G1216" s="3517">
        <f t="shared" si="193"/>
        <v>1</v>
      </c>
      <c r="H1216" s="667"/>
      <c r="I1216" s="3517">
        <f t="shared" si="194"/>
        <v>1</v>
      </c>
      <c r="J1216" s="667"/>
      <c r="K1216" s="3517">
        <f t="shared" si="195"/>
        <v>1</v>
      </c>
      <c r="L1216" s="667"/>
      <c r="M1216" s="3517">
        <f t="shared" si="196"/>
        <v>1</v>
      </c>
      <c r="N1216" s="667"/>
      <c r="O1216" s="3517">
        <f t="shared" si="197"/>
        <v>1</v>
      </c>
      <c r="P1216" s="667"/>
      <c r="Q1216" s="3517">
        <f t="shared" si="198"/>
        <v>1</v>
      </c>
      <c r="R1216" s="3518">
        <f t="shared" si="199"/>
        <v>0</v>
      </c>
      <c r="S1216" s="955">
        <f t="shared" si="190"/>
        <v>0</v>
      </c>
    </row>
    <row r="1217" spans="1:19">
      <c r="A1217" s="3520"/>
      <c r="B1217" s="54"/>
      <c r="C1217" s="3517">
        <f t="shared" si="191"/>
        <v>1</v>
      </c>
      <c r="D1217" s="2806"/>
      <c r="E1217" s="3517">
        <f t="shared" si="192"/>
        <v>1</v>
      </c>
      <c r="F1217" s="667"/>
      <c r="G1217" s="3517">
        <f t="shared" si="193"/>
        <v>1</v>
      </c>
      <c r="H1217" s="667"/>
      <c r="I1217" s="3517">
        <f t="shared" si="194"/>
        <v>1</v>
      </c>
      <c r="J1217" s="667"/>
      <c r="K1217" s="3517">
        <f t="shared" si="195"/>
        <v>1</v>
      </c>
      <c r="L1217" s="667"/>
      <c r="M1217" s="3517">
        <f t="shared" si="196"/>
        <v>1</v>
      </c>
      <c r="N1217" s="667"/>
      <c r="O1217" s="3517">
        <f t="shared" si="197"/>
        <v>1</v>
      </c>
      <c r="P1217" s="667"/>
      <c r="Q1217" s="3517">
        <f t="shared" si="198"/>
        <v>1</v>
      </c>
      <c r="R1217" s="3518">
        <f t="shared" si="199"/>
        <v>0</v>
      </c>
      <c r="S1217" s="955">
        <f t="shared" si="190"/>
        <v>0</v>
      </c>
    </row>
    <row r="1218" spans="1:19">
      <c r="A1218" s="3520"/>
      <c r="B1218" s="54"/>
      <c r="C1218" s="3517">
        <f t="shared" si="191"/>
        <v>1</v>
      </c>
      <c r="D1218" s="2806"/>
      <c r="E1218" s="3517">
        <f t="shared" si="192"/>
        <v>1</v>
      </c>
      <c r="F1218" s="667"/>
      <c r="G1218" s="3517">
        <f t="shared" si="193"/>
        <v>1</v>
      </c>
      <c r="H1218" s="667"/>
      <c r="I1218" s="3517">
        <f t="shared" si="194"/>
        <v>1</v>
      </c>
      <c r="J1218" s="667"/>
      <c r="K1218" s="3517">
        <f t="shared" si="195"/>
        <v>1</v>
      </c>
      <c r="L1218" s="667"/>
      <c r="M1218" s="3517">
        <f t="shared" si="196"/>
        <v>1</v>
      </c>
      <c r="N1218" s="667"/>
      <c r="O1218" s="3517">
        <f t="shared" si="197"/>
        <v>1</v>
      </c>
      <c r="P1218" s="667"/>
      <c r="Q1218" s="3517">
        <f t="shared" si="198"/>
        <v>1</v>
      </c>
      <c r="R1218" s="3518">
        <f t="shared" si="199"/>
        <v>0</v>
      </c>
      <c r="S1218" s="955">
        <f t="shared" si="190"/>
        <v>0</v>
      </c>
    </row>
    <row r="1219" spans="1:19">
      <c r="A1219" s="3520"/>
      <c r="B1219" s="54"/>
      <c r="C1219" s="3517">
        <f t="shared" si="191"/>
        <v>1</v>
      </c>
      <c r="D1219" s="2806"/>
      <c r="E1219" s="3517">
        <f t="shared" si="192"/>
        <v>1</v>
      </c>
      <c r="F1219" s="667"/>
      <c r="G1219" s="3517">
        <f t="shared" si="193"/>
        <v>1</v>
      </c>
      <c r="H1219" s="667"/>
      <c r="I1219" s="3517">
        <f t="shared" si="194"/>
        <v>1</v>
      </c>
      <c r="J1219" s="667"/>
      <c r="K1219" s="3517">
        <f t="shared" si="195"/>
        <v>1</v>
      </c>
      <c r="L1219" s="667"/>
      <c r="M1219" s="3517">
        <f t="shared" si="196"/>
        <v>1</v>
      </c>
      <c r="N1219" s="667"/>
      <c r="O1219" s="3517">
        <f t="shared" si="197"/>
        <v>1</v>
      </c>
      <c r="P1219" s="667"/>
      <c r="Q1219" s="3517">
        <f t="shared" si="198"/>
        <v>1</v>
      </c>
      <c r="R1219" s="3518">
        <f t="shared" si="199"/>
        <v>0</v>
      </c>
      <c r="S1219" s="955">
        <f t="shared" si="190"/>
        <v>0</v>
      </c>
    </row>
    <row r="1220" spans="1:19">
      <c r="A1220" s="3520"/>
      <c r="B1220" s="54"/>
      <c r="C1220" s="3517">
        <f t="shared" si="191"/>
        <v>1</v>
      </c>
      <c r="D1220" s="2806"/>
      <c r="E1220" s="3517">
        <f t="shared" si="192"/>
        <v>1</v>
      </c>
      <c r="F1220" s="667"/>
      <c r="G1220" s="3517">
        <f t="shared" si="193"/>
        <v>1</v>
      </c>
      <c r="H1220" s="667"/>
      <c r="I1220" s="3517">
        <f t="shared" si="194"/>
        <v>1</v>
      </c>
      <c r="J1220" s="667"/>
      <c r="K1220" s="3517">
        <f t="shared" si="195"/>
        <v>1</v>
      </c>
      <c r="L1220" s="667"/>
      <c r="M1220" s="3517">
        <f t="shared" si="196"/>
        <v>1</v>
      </c>
      <c r="N1220" s="667"/>
      <c r="O1220" s="3517">
        <f t="shared" si="197"/>
        <v>1</v>
      </c>
      <c r="P1220" s="667"/>
      <c r="Q1220" s="3517">
        <f t="shared" si="198"/>
        <v>1</v>
      </c>
      <c r="R1220" s="3518">
        <f t="shared" si="199"/>
        <v>0</v>
      </c>
      <c r="S1220" s="955">
        <f t="shared" si="190"/>
        <v>0</v>
      </c>
    </row>
    <row r="1221" spans="1:19">
      <c r="A1221" s="3520"/>
      <c r="B1221" s="54"/>
      <c r="C1221" s="3517">
        <f t="shared" si="191"/>
        <v>1</v>
      </c>
      <c r="D1221" s="2806"/>
      <c r="E1221" s="3517">
        <f t="shared" si="192"/>
        <v>1</v>
      </c>
      <c r="F1221" s="667"/>
      <c r="G1221" s="3517">
        <f t="shared" si="193"/>
        <v>1</v>
      </c>
      <c r="H1221" s="667"/>
      <c r="I1221" s="3517">
        <f t="shared" si="194"/>
        <v>1</v>
      </c>
      <c r="J1221" s="667"/>
      <c r="K1221" s="3517">
        <f t="shared" si="195"/>
        <v>1</v>
      </c>
      <c r="L1221" s="667"/>
      <c r="M1221" s="3517">
        <f t="shared" si="196"/>
        <v>1</v>
      </c>
      <c r="N1221" s="667"/>
      <c r="O1221" s="3517">
        <f t="shared" si="197"/>
        <v>1</v>
      </c>
      <c r="P1221" s="667"/>
      <c r="Q1221" s="3517">
        <f t="shared" si="198"/>
        <v>1</v>
      </c>
      <c r="R1221" s="3518">
        <f t="shared" si="199"/>
        <v>0</v>
      </c>
      <c r="S1221" s="955">
        <f t="shared" si="190"/>
        <v>0</v>
      </c>
    </row>
    <row r="1222" spans="1:19">
      <c r="A1222" s="3520"/>
      <c r="B1222" s="54"/>
      <c r="C1222" s="3517">
        <f t="shared" si="191"/>
        <v>1</v>
      </c>
      <c r="D1222" s="2806"/>
      <c r="E1222" s="3517">
        <f t="shared" si="192"/>
        <v>1</v>
      </c>
      <c r="F1222" s="667"/>
      <c r="G1222" s="3517">
        <f t="shared" si="193"/>
        <v>1</v>
      </c>
      <c r="H1222" s="667"/>
      <c r="I1222" s="3517">
        <f t="shared" si="194"/>
        <v>1</v>
      </c>
      <c r="J1222" s="667"/>
      <c r="K1222" s="3517">
        <f t="shared" si="195"/>
        <v>1</v>
      </c>
      <c r="L1222" s="667"/>
      <c r="M1222" s="3517">
        <f t="shared" si="196"/>
        <v>1</v>
      </c>
      <c r="N1222" s="667"/>
      <c r="O1222" s="3517">
        <f t="shared" si="197"/>
        <v>1</v>
      </c>
      <c r="P1222" s="667"/>
      <c r="Q1222" s="3517">
        <f t="shared" si="198"/>
        <v>1</v>
      </c>
      <c r="R1222" s="3518">
        <f t="shared" si="199"/>
        <v>0</v>
      </c>
      <c r="S1222" s="955">
        <f t="shared" si="190"/>
        <v>0</v>
      </c>
    </row>
    <row r="1223" spans="1:19">
      <c r="A1223" s="3520"/>
      <c r="B1223" s="54"/>
      <c r="C1223" s="3517">
        <f t="shared" si="191"/>
        <v>1</v>
      </c>
      <c r="D1223" s="2806"/>
      <c r="E1223" s="3517">
        <f t="shared" si="192"/>
        <v>1</v>
      </c>
      <c r="F1223" s="667"/>
      <c r="G1223" s="3517">
        <f t="shared" si="193"/>
        <v>1</v>
      </c>
      <c r="H1223" s="667"/>
      <c r="I1223" s="3517">
        <f t="shared" si="194"/>
        <v>1</v>
      </c>
      <c r="J1223" s="667"/>
      <c r="K1223" s="3517">
        <f t="shared" si="195"/>
        <v>1</v>
      </c>
      <c r="L1223" s="667"/>
      <c r="M1223" s="3517">
        <f t="shared" si="196"/>
        <v>1</v>
      </c>
      <c r="N1223" s="667"/>
      <c r="O1223" s="3517">
        <f t="shared" si="197"/>
        <v>1</v>
      </c>
      <c r="P1223" s="667"/>
      <c r="Q1223" s="3517">
        <f t="shared" si="198"/>
        <v>1</v>
      </c>
      <c r="R1223" s="3518">
        <f t="shared" si="199"/>
        <v>0</v>
      </c>
      <c r="S1223" s="955">
        <f t="shared" si="190"/>
        <v>0</v>
      </c>
    </row>
    <row r="1224" spans="1:19">
      <c r="A1224" s="3520"/>
      <c r="B1224" s="54"/>
      <c r="C1224" s="3517">
        <f t="shared" si="191"/>
        <v>1</v>
      </c>
      <c r="D1224" s="2806"/>
      <c r="E1224" s="3517">
        <f t="shared" si="192"/>
        <v>1</v>
      </c>
      <c r="F1224" s="667"/>
      <c r="G1224" s="3517">
        <f t="shared" si="193"/>
        <v>1</v>
      </c>
      <c r="H1224" s="667"/>
      <c r="I1224" s="3517">
        <f t="shared" si="194"/>
        <v>1</v>
      </c>
      <c r="J1224" s="667"/>
      <c r="K1224" s="3517">
        <f t="shared" si="195"/>
        <v>1</v>
      </c>
      <c r="L1224" s="667"/>
      <c r="M1224" s="3517">
        <f t="shared" si="196"/>
        <v>1</v>
      </c>
      <c r="N1224" s="667"/>
      <c r="O1224" s="3517">
        <f t="shared" si="197"/>
        <v>1</v>
      </c>
      <c r="P1224" s="667"/>
      <c r="Q1224" s="3517">
        <f t="shared" si="198"/>
        <v>1</v>
      </c>
      <c r="R1224" s="3518">
        <f t="shared" si="199"/>
        <v>0</v>
      </c>
      <c r="S1224" s="955">
        <f t="shared" si="190"/>
        <v>0</v>
      </c>
    </row>
    <row r="1225" spans="1:19">
      <c r="A1225" s="3520"/>
      <c r="B1225" s="54"/>
      <c r="C1225" s="3517">
        <f t="shared" si="191"/>
        <v>1</v>
      </c>
      <c r="D1225" s="2806"/>
      <c r="E1225" s="3517">
        <f t="shared" si="192"/>
        <v>1</v>
      </c>
      <c r="F1225" s="667"/>
      <c r="G1225" s="3517">
        <f t="shared" si="193"/>
        <v>1</v>
      </c>
      <c r="H1225" s="667"/>
      <c r="I1225" s="3517">
        <f t="shared" si="194"/>
        <v>1</v>
      </c>
      <c r="J1225" s="667"/>
      <c r="K1225" s="3517">
        <f t="shared" si="195"/>
        <v>1</v>
      </c>
      <c r="L1225" s="667"/>
      <c r="M1225" s="3517">
        <f t="shared" si="196"/>
        <v>1</v>
      </c>
      <c r="N1225" s="667"/>
      <c r="O1225" s="3517">
        <f t="shared" si="197"/>
        <v>1</v>
      </c>
      <c r="P1225" s="667"/>
      <c r="Q1225" s="3517">
        <f t="shared" si="198"/>
        <v>1</v>
      </c>
      <c r="R1225" s="3518">
        <f t="shared" si="199"/>
        <v>0</v>
      </c>
      <c r="S1225" s="955">
        <f t="shared" si="190"/>
        <v>0</v>
      </c>
    </row>
    <row r="1226" spans="1:19">
      <c r="A1226" s="3520"/>
      <c r="B1226" s="54"/>
      <c r="C1226" s="3517">
        <f t="shared" si="191"/>
        <v>1</v>
      </c>
      <c r="D1226" s="2806"/>
      <c r="E1226" s="3517">
        <f t="shared" si="192"/>
        <v>1</v>
      </c>
      <c r="F1226" s="667"/>
      <c r="G1226" s="3517">
        <f t="shared" si="193"/>
        <v>1</v>
      </c>
      <c r="H1226" s="667"/>
      <c r="I1226" s="3517">
        <f t="shared" si="194"/>
        <v>1</v>
      </c>
      <c r="J1226" s="667"/>
      <c r="K1226" s="3517">
        <f t="shared" si="195"/>
        <v>1</v>
      </c>
      <c r="L1226" s="667"/>
      <c r="M1226" s="3517">
        <f t="shared" si="196"/>
        <v>1</v>
      </c>
      <c r="N1226" s="667"/>
      <c r="O1226" s="3517">
        <f t="shared" si="197"/>
        <v>1</v>
      </c>
      <c r="P1226" s="667"/>
      <c r="Q1226" s="3517">
        <f t="shared" si="198"/>
        <v>1</v>
      </c>
      <c r="R1226" s="3518">
        <f t="shared" si="199"/>
        <v>0</v>
      </c>
      <c r="S1226" s="955">
        <f t="shared" si="190"/>
        <v>0</v>
      </c>
    </row>
    <row r="1227" spans="1:19">
      <c r="A1227" s="3520"/>
      <c r="B1227" s="54"/>
      <c r="C1227" s="3517">
        <f t="shared" si="191"/>
        <v>1</v>
      </c>
      <c r="D1227" s="2806"/>
      <c r="E1227" s="3517">
        <f t="shared" si="192"/>
        <v>1</v>
      </c>
      <c r="F1227" s="667"/>
      <c r="G1227" s="3517">
        <f t="shared" si="193"/>
        <v>1</v>
      </c>
      <c r="H1227" s="667"/>
      <c r="I1227" s="3517">
        <f t="shared" si="194"/>
        <v>1</v>
      </c>
      <c r="J1227" s="667"/>
      <c r="K1227" s="3517">
        <f t="shared" si="195"/>
        <v>1</v>
      </c>
      <c r="L1227" s="667"/>
      <c r="M1227" s="3517">
        <f t="shared" si="196"/>
        <v>1</v>
      </c>
      <c r="N1227" s="667"/>
      <c r="O1227" s="3517">
        <f t="shared" si="197"/>
        <v>1</v>
      </c>
      <c r="P1227" s="667"/>
      <c r="Q1227" s="3517">
        <f t="shared" si="198"/>
        <v>1</v>
      </c>
      <c r="R1227" s="3518">
        <f t="shared" si="199"/>
        <v>0</v>
      </c>
      <c r="S1227" s="955">
        <f t="shared" si="190"/>
        <v>0</v>
      </c>
    </row>
    <row r="1228" spans="1:19">
      <c r="A1228" s="3520"/>
      <c r="B1228" s="54"/>
      <c r="C1228" s="3517">
        <f t="shared" si="191"/>
        <v>1</v>
      </c>
      <c r="D1228" s="2806"/>
      <c r="E1228" s="3517">
        <f t="shared" si="192"/>
        <v>1</v>
      </c>
      <c r="F1228" s="667"/>
      <c r="G1228" s="3517">
        <f t="shared" si="193"/>
        <v>1</v>
      </c>
      <c r="H1228" s="667"/>
      <c r="I1228" s="3517">
        <f t="shared" si="194"/>
        <v>1</v>
      </c>
      <c r="J1228" s="667"/>
      <c r="K1228" s="3517">
        <f t="shared" si="195"/>
        <v>1</v>
      </c>
      <c r="L1228" s="667"/>
      <c r="M1228" s="3517">
        <f t="shared" si="196"/>
        <v>1</v>
      </c>
      <c r="N1228" s="667"/>
      <c r="O1228" s="3517">
        <f t="shared" si="197"/>
        <v>1</v>
      </c>
      <c r="P1228" s="667"/>
      <c r="Q1228" s="3517">
        <f t="shared" si="198"/>
        <v>1</v>
      </c>
      <c r="R1228" s="3518">
        <f t="shared" si="199"/>
        <v>0</v>
      </c>
      <c r="S1228" s="955">
        <f t="shared" si="190"/>
        <v>0</v>
      </c>
    </row>
    <row r="1229" spans="1:19">
      <c r="A1229" s="3520"/>
      <c r="B1229" s="54"/>
      <c r="C1229" s="3517">
        <f t="shared" si="191"/>
        <v>1</v>
      </c>
      <c r="D1229" s="2806"/>
      <c r="E1229" s="3517">
        <f t="shared" si="192"/>
        <v>1</v>
      </c>
      <c r="F1229" s="667"/>
      <c r="G1229" s="3517">
        <f t="shared" si="193"/>
        <v>1</v>
      </c>
      <c r="H1229" s="667"/>
      <c r="I1229" s="3517">
        <f t="shared" si="194"/>
        <v>1</v>
      </c>
      <c r="J1229" s="667"/>
      <c r="K1229" s="3517">
        <f t="shared" si="195"/>
        <v>1</v>
      </c>
      <c r="L1229" s="667"/>
      <c r="M1229" s="3517">
        <f t="shared" si="196"/>
        <v>1</v>
      </c>
      <c r="N1229" s="667"/>
      <c r="O1229" s="3517">
        <f t="shared" si="197"/>
        <v>1</v>
      </c>
      <c r="P1229" s="667"/>
      <c r="Q1229" s="3517">
        <f t="shared" si="198"/>
        <v>1</v>
      </c>
      <c r="R1229" s="3518">
        <f t="shared" si="199"/>
        <v>0</v>
      </c>
      <c r="S1229" s="955">
        <f t="shared" si="190"/>
        <v>0</v>
      </c>
    </row>
    <row r="1230" spans="1:19">
      <c r="A1230" s="3520"/>
      <c r="B1230" s="54"/>
      <c r="C1230" s="3517">
        <f t="shared" si="191"/>
        <v>1</v>
      </c>
      <c r="D1230" s="2806"/>
      <c r="E1230" s="3517">
        <f t="shared" si="192"/>
        <v>1</v>
      </c>
      <c r="F1230" s="667"/>
      <c r="G1230" s="3517">
        <f t="shared" si="193"/>
        <v>1</v>
      </c>
      <c r="H1230" s="667"/>
      <c r="I1230" s="3517">
        <f t="shared" si="194"/>
        <v>1</v>
      </c>
      <c r="J1230" s="667"/>
      <c r="K1230" s="3517">
        <f t="shared" si="195"/>
        <v>1</v>
      </c>
      <c r="L1230" s="667"/>
      <c r="M1230" s="3517">
        <f t="shared" si="196"/>
        <v>1</v>
      </c>
      <c r="N1230" s="667"/>
      <c r="O1230" s="3517">
        <f t="shared" si="197"/>
        <v>1</v>
      </c>
      <c r="P1230" s="667"/>
      <c r="Q1230" s="3517">
        <f t="shared" si="198"/>
        <v>1</v>
      </c>
      <c r="R1230" s="3518">
        <f t="shared" si="199"/>
        <v>0</v>
      </c>
      <c r="S1230" s="955">
        <f t="shared" si="190"/>
        <v>0</v>
      </c>
    </row>
    <row r="1231" spans="1:19">
      <c r="A1231" s="3520"/>
      <c r="B1231" s="54"/>
      <c r="C1231" s="3517">
        <f t="shared" si="191"/>
        <v>1</v>
      </c>
      <c r="D1231" s="2806"/>
      <c r="E1231" s="3517">
        <f t="shared" si="192"/>
        <v>1</v>
      </c>
      <c r="F1231" s="667"/>
      <c r="G1231" s="3517">
        <f t="shared" si="193"/>
        <v>1</v>
      </c>
      <c r="H1231" s="667"/>
      <c r="I1231" s="3517">
        <f t="shared" si="194"/>
        <v>1</v>
      </c>
      <c r="J1231" s="667"/>
      <c r="K1231" s="3517">
        <f t="shared" si="195"/>
        <v>1</v>
      </c>
      <c r="L1231" s="667"/>
      <c r="M1231" s="3517">
        <f t="shared" si="196"/>
        <v>1</v>
      </c>
      <c r="N1231" s="667"/>
      <c r="O1231" s="3517">
        <f t="shared" si="197"/>
        <v>1</v>
      </c>
      <c r="P1231" s="667"/>
      <c r="Q1231" s="3517">
        <f t="shared" si="198"/>
        <v>1</v>
      </c>
      <c r="R1231" s="3518">
        <f t="shared" si="199"/>
        <v>0</v>
      </c>
      <c r="S1231" s="955">
        <f t="shared" si="190"/>
        <v>0</v>
      </c>
    </row>
    <row r="1232" spans="1:19">
      <c r="A1232" s="3520"/>
      <c r="B1232" s="54"/>
      <c r="C1232" s="3517">
        <f t="shared" si="191"/>
        <v>1</v>
      </c>
      <c r="D1232" s="2806"/>
      <c r="E1232" s="3517">
        <f t="shared" si="192"/>
        <v>1</v>
      </c>
      <c r="F1232" s="667"/>
      <c r="G1232" s="3517">
        <f t="shared" si="193"/>
        <v>1</v>
      </c>
      <c r="H1232" s="667"/>
      <c r="I1232" s="3517">
        <f t="shared" si="194"/>
        <v>1</v>
      </c>
      <c r="J1232" s="667"/>
      <c r="K1232" s="3517">
        <f t="shared" si="195"/>
        <v>1</v>
      </c>
      <c r="L1232" s="667"/>
      <c r="M1232" s="3517">
        <f t="shared" si="196"/>
        <v>1</v>
      </c>
      <c r="N1232" s="667"/>
      <c r="O1232" s="3517">
        <f t="shared" si="197"/>
        <v>1</v>
      </c>
      <c r="P1232" s="667"/>
      <c r="Q1232" s="3517">
        <f t="shared" si="198"/>
        <v>1</v>
      </c>
      <c r="R1232" s="3518">
        <f t="shared" si="199"/>
        <v>0</v>
      </c>
      <c r="S1232" s="955">
        <f t="shared" si="190"/>
        <v>0</v>
      </c>
    </row>
    <row r="1233" spans="1:19">
      <c r="A1233" s="3520"/>
      <c r="B1233" s="54"/>
      <c r="C1233" s="3517">
        <f t="shared" si="191"/>
        <v>1</v>
      </c>
      <c r="D1233" s="2806"/>
      <c r="E1233" s="3517">
        <f t="shared" si="192"/>
        <v>1</v>
      </c>
      <c r="F1233" s="667"/>
      <c r="G1233" s="3517">
        <f t="shared" si="193"/>
        <v>1</v>
      </c>
      <c r="H1233" s="667"/>
      <c r="I1233" s="3517">
        <f t="shared" si="194"/>
        <v>1</v>
      </c>
      <c r="J1233" s="667"/>
      <c r="K1233" s="3517">
        <f t="shared" si="195"/>
        <v>1</v>
      </c>
      <c r="L1233" s="667"/>
      <c r="M1233" s="3517">
        <f t="shared" si="196"/>
        <v>1</v>
      </c>
      <c r="N1233" s="667"/>
      <c r="O1233" s="3517">
        <f t="shared" si="197"/>
        <v>1</v>
      </c>
      <c r="P1233" s="667"/>
      <c r="Q1233" s="3517">
        <f t="shared" si="198"/>
        <v>1</v>
      </c>
      <c r="R1233" s="3518">
        <f t="shared" si="199"/>
        <v>0</v>
      </c>
      <c r="S1233" s="955">
        <f t="shared" si="190"/>
        <v>0</v>
      </c>
    </row>
    <row r="1234" spans="1:19">
      <c r="A1234" s="3520"/>
      <c r="B1234" s="54"/>
      <c r="C1234" s="3517">
        <f t="shared" si="191"/>
        <v>1</v>
      </c>
      <c r="D1234" s="2806"/>
      <c r="E1234" s="3517">
        <f t="shared" si="192"/>
        <v>1</v>
      </c>
      <c r="F1234" s="667"/>
      <c r="G1234" s="3517">
        <f t="shared" si="193"/>
        <v>1</v>
      </c>
      <c r="H1234" s="667"/>
      <c r="I1234" s="3517">
        <f t="shared" si="194"/>
        <v>1</v>
      </c>
      <c r="J1234" s="667"/>
      <c r="K1234" s="3517">
        <f t="shared" si="195"/>
        <v>1</v>
      </c>
      <c r="L1234" s="667"/>
      <c r="M1234" s="3517">
        <f t="shared" si="196"/>
        <v>1</v>
      </c>
      <c r="N1234" s="667"/>
      <c r="O1234" s="3517">
        <f t="shared" si="197"/>
        <v>1</v>
      </c>
      <c r="P1234" s="667"/>
      <c r="Q1234" s="3517">
        <f t="shared" si="198"/>
        <v>1</v>
      </c>
      <c r="R1234" s="3518">
        <f t="shared" si="199"/>
        <v>0</v>
      </c>
      <c r="S1234" s="955">
        <f t="shared" si="190"/>
        <v>0</v>
      </c>
    </row>
    <row r="1235" spans="1:19">
      <c r="A1235" s="3520"/>
      <c r="B1235" s="54"/>
      <c r="C1235" s="3517">
        <f t="shared" si="191"/>
        <v>1</v>
      </c>
      <c r="D1235" s="2806"/>
      <c r="E1235" s="3517">
        <f t="shared" si="192"/>
        <v>1</v>
      </c>
      <c r="F1235" s="667"/>
      <c r="G1235" s="3517">
        <f t="shared" si="193"/>
        <v>1</v>
      </c>
      <c r="H1235" s="667"/>
      <c r="I1235" s="3517">
        <f t="shared" si="194"/>
        <v>1</v>
      </c>
      <c r="J1235" s="667"/>
      <c r="K1235" s="3517">
        <f t="shared" si="195"/>
        <v>1</v>
      </c>
      <c r="L1235" s="667"/>
      <c r="M1235" s="3517">
        <f t="shared" si="196"/>
        <v>1</v>
      </c>
      <c r="N1235" s="667"/>
      <c r="O1235" s="3517">
        <f t="shared" si="197"/>
        <v>1</v>
      </c>
      <c r="P1235" s="667"/>
      <c r="Q1235" s="3517">
        <f t="shared" si="198"/>
        <v>1</v>
      </c>
      <c r="R1235" s="3518">
        <f t="shared" si="199"/>
        <v>0</v>
      </c>
      <c r="S1235" s="955">
        <f t="shared" si="190"/>
        <v>0</v>
      </c>
    </row>
    <row r="1236" spans="1:19">
      <c r="A1236" s="3520"/>
      <c r="B1236" s="54"/>
      <c r="C1236" s="3517">
        <f t="shared" si="191"/>
        <v>1</v>
      </c>
      <c r="D1236" s="2806"/>
      <c r="E1236" s="3517">
        <f t="shared" si="192"/>
        <v>1</v>
      </c>
      <c r="F1236" s="667"/>
      <c r="G1236" s="3517">
        <f t="shared" si="193"/>
        <v>1</v>
      </c>
      <c r="H1236" s="667"/>
      <c r="I1236" s="3517">
        <f t="shared" si="194"/>
        <v>1</v>
      </c>
      <c r="J1236" s="667"/>
      <c r="K1236" s="3517">
        <f t="shared" si="195"/>
        <v>1</v>
      </c>
      <c r="L1236" s="667"/>
      <c r="M1236" s="3517">
        <f t="shared" si="196"/>
        <v>1</v>
      </c>
      <c r="N1236" s="667"/>
      <c r="O1236" s="3517">
        <f t="shared" si="197"/>
        <v>1</v>
      </c>
      <c r="P1236" s="667"/>
      <c r="Q1236" s="3517">
        <f t="shared" si="198"/>
        <v>1</v>
      </c>
      <c r="R1236" s="3518">
        <f t="shared" si="199"/>
        <v>0</v>
      </c>
      <c r="S1236" s="955">
        <f t="shared" si="190"/>
        <v>0</v>
      </c>
    </row>
    <row r="1237" spans="1:19">
      <c r="A1237" s="3520"/>
      <c r="B1237" s="54"/>
      <c r="C1237" s="3517">
        <f t="shared" si="191"/>
        <v>1</v>
      </c>
      <c r="D1237" s="2806"/>
      <c r="E1237" s="3517">
        <f t="shared" si="192"/>
        <v>1</v>
      </c>
      <c r="F1237" s="667"/>
      <c r="G1237" s="3517">
        <f t="shared" si="193"/>
        <v>1</v>
      </c>
      <c r="H1237" s="667"/>
      <c r="I1237" s="3517">
        <f t="shared" si="194"/>
        <v>1</v>
      </c>
      <c r="J1237" s="667"/>
      <c r="K1237" s="3517">
        <f t="shared" si="195"/>
        <v>1</v>
      </c>
      <c r="L1237" s="667"/>
      <c r="M1237" s="3517">
        <f t="shared" si="196"/>
        <v>1</v>
      </c>
      <c r="N1237" s="667"/>
      <c r="O1237" s="3517">
        <f t="shared" si="197"/>
        <v>1</v>
      </c>
      <c r="P1237" s="667"/>
      <c r="Q1237" s="3517">
        <f t="shared" si="198"/>
        <v>1</v>
      </c>
      <c r="R1237" s="3518">
        <f t="shared" si="199"/>
        <v>0</v>
      </c>
      <c r="S1237" s="955">
        <f t="shared" si="190"/>
        <v>0</v>
      </c>
    </row>
    <row r="1238" spans="1:19">
      <c r="A1238" s="3520"/>
      <c r="B1238" s="54"/>
      <c r="C1238" s="3517">
        <f t="shared" si="191"/>
        <v>1</v>
      </c>
      <c r="D1238" s="2806"/>
      <c r="E1238" s="3517">
        <f t="shared" si="192"/>
        <v>1</v>
      </c>
      <c r="F1238" s="667"/>
      <c r="G1238" s="3517">
        <f t="shared" si="193"/>
        <v>1</v>
      </c>
      <c r="H1238" s="667"/>
      <c r="I1238" s="3517">
        <f t="shared" si="194"/>
        <v>1</v>
      </c>
      <c r="J1238" s="667"/>
      <c r="K1238" s="3517">
        <f t="shared" si="195"/>
        <v>1</v>
      </c>
      <c r="L1238" s="667"/>
      <c r="M1238" s="3517">
        <f t="shared" si="196"/>
        <v>1</v>
      </c>
      <c r="N1238" s="667"/>
      <c r="O1238" s="3517">
        <f t="shared" si="197"/>
        <v>1</v>
      </c>
      <c r="P1238" s="667"/>
      <c r="Q1238" s="3517">
        <f t="shared" si="198"/>
        <v>1</v>
      </c>
      <c r="R1238" s="3518">
        <f t="shared" si="199"/>
        <v>0</v>
      </c>
      <c r="S1238" s="955">
        <f t="shared" si="190"/>
        <v>0</v>
      </c>
    </row>
    <row r="1239" spans="1:19">
      <c r="A1239" s="3520"/>
      <c r="B1239" s="54"/>
      <c r="C1239" s="3517">
        <f t="shared" si="191"/>
        <v>1</v>
      </c>
      <c r="D1239" s="2806"/>
      <c r="E1239" s="3517">
        <f t="shared" si="192"/>
        <v>1</v>
      </c>
      <c r="F1239" s="667"/>
      <c r="G1239" s="3517">
        <f t="shared" si="193"/>
        <v>1</v>
      </c>
      <c r="H1239" s="667"/>
      <c r="I1239" s="3517">
        <f t="shared" si="194"/>
        <v>1</v>
      </c>
      <c r="J1239" s="667"/>
      <c r="K1239" s="3517">
        <f t="shared" si="195"/>
        <v>1</v>
      </c>
      <c r="L1239" s="667"/>
      <c r="M1239" s="3517">
        <f t="shared" si="196"/>
        <v>1</v>
      </c>
      <c r="N1239" s="667"/>
      <c r="O1239" s="3517">
        <f t="shared" si="197"/>
        <v>1</v>
      </c>
      <c r="P1239" s="667"/>
      <c r="Q1239" s="3517">
        <f t="shared" si="198"/>
        <v>1</v>
      </c>
      <c r="R1239" s="3518">
        <f t="shared" si="199"/>
        <v>0</v>
      </c>
      <c r="S1239" s="955">
        <f t="shared" si="190"/>
        <v>0</v>
      </c>
    </row>
    <row r="1240" spans="1:19">
      <c r="A1240" s="3520"/>
      <c r="B1240" s="54"/>
      <c r="C1240" s="3517">
        <f t="shared" si="191"/>
        <v>1</v>
      </c>
      <c r="D1240" s="2806"/>
      <c r="E1240" s="3517">
        <f t="shared" si="192"/>
        <v>1</v>
      </c>
      <c r="F1240" s="667"/>
      <c r="G1240" s="3517">
        <f t="shared" si="193"/>
        <v>1</v>
      </c>
      <c r="H1240" s="667"/>
      <c r="I1240" s="3517">
        <f t="shared" si="194"/>
        <v>1</v>
      </c>
      <c r="J1240" s="667"/>
      <c r="K1240" s="3517">
        <f t="shared" si="195"/>
        <v>1</v>
      </c>
      <c r="L1240" s="667"/>
      <c r="M1240" s="3517">
        <f t="shared" si="196"/>
        <v>1</v>
      </c>
      <c r="N1240" s="667"/>
      <c r="O1240" s="3517">
        <f t="shared" si="197"/>
        <v>1</v>
      </c>
      <c r="P1240" s="667"/>
      <c r="Q1240" s="3517">
        <f t="shared" si="198"/>
        <v>1</v>
      </c>
      <c r="R1240" s="3518">
        <f t="shared" si="199"/>
        <v>0</v>
      </c>
      <c r="S1240" s="955">
        <f t="shared" ref="S1240:S1303" si="200">ROUND(R1240*B1240/10000,0)</f>
        <v>0</v>
      </c>
    </row>
    <row r="1241" spans="1:19">
      <c r="A1241" s="3520"/>
      <c r="B1241" s="54"/>
      <c r="C1241" s="3517">
        <f t="shared" si="191"/>
        <v>1</v>
      </c>
      <c r="D1241" s="2806"/>
      <c r="E1241" s="3517">
        <f t="shared" si="192"/>
        <v>1</v>
      </c>
      <c r="F1241" s="667"/>
      <c r="G1241" s="3517">
        <f t="shared" si="193"/>
        <v>1</v>
      </c>
      <c r="H1241" s="667"/>
      <c r="I1241" s="3517">
        <f t="shared" si="194"/>
        <v>1</v>
      </c>
      <c r="J1241" s="667"/>
      <c r="K1241" s="3517">
        <f t="shared" si="195"/>
        <v>1</v>
      </c>
      <c r="L1241" s="667"/>
      <c r="M1241" s="3517">
        <f t="shared" si="196"/>
        <v>1</v>
      </c>
      <c r="N1241" s="667"/>
      <c r="O1241" s="3517">
        <f t="shared" si="197"/>
        <v>1</v>
      </c>
      <c r="P1241" s="667"/>
      <c r="Q1241" s="3517">
        <f t="shared" si="198"/>
        <v>1</v>
      </c>
      <c r="R1241" s="3518">
        <f t="shared" si="199"/>
        <v>0</v>
      </c>
      <c r="S1241" s="955">
        <f t="shared" si="200"/>
        <v>0</v>
      </c>
    </row>
    <row r="1242" spans="1:19">
      <c r="A1242" s="3520"/>
      <c r="B1242" s="54"/>
      <c r="C1242" s="3517">
        <f t="shared" ref="C1242:C1305" si="201">IF(B1242="",1,(LOOKUP(B1242,$3:$3,$4:$4)-LOOKUP($B$24,$3:$3,$4:$4)+100)/100)</f>
        <v>1</v>
      </c>
      <c r="D1242" s="2806"/>
      <c r="E1242" s="3517">
        <f t="shared" ref="E1242:E1305" si="202">(SUMIF($5:$5,D1242,$6:$6)-SUMIF($5:$5,$D$24,$6:$6)+100)/100</f>
        <v>1</v>
      </c>
      <c r="F1242" s="667"/>
      <c r="G1242" s="3517">
        <f t="shared" ref="G1242:G1305" si="203">(SUMIF($7:$7,F1242,$8:$8)-SUMIF($7:$7,$F$24,$8:$8)+100)/100</f>
        <v>1</v>
      </c>
      <c r="H1242" s="667"/>
      <c r="I1242" s="3517">
        <f t="shared" ref="I1242:I1305" si="204">(SUMIF($9:$9,H1242,$10:$10)-SUMIF($9:$9,$H$24,$10:$10)+100)/100</f>
        <v>1</v>
      </c>
      <c r="J1242" s="667"/>
      <c r="K1242" s="3517">
        <f t="shared" ref="K1242:K1305" si="205">(SUMIF($11:$11,J1242,$12:$12)-SUMIF($11:$11,$J$24,$12:$12)+100)/100</f>
        <v>1</v>
      </c>
      <c r="L1242" s="667"/>
      <c r="M1242" s="3517">
        <f t="shared" ref="M1242:M1305" si="206">(SUMIF($13:$13,L1242,$14:$14)-SUMIF($13:$13,$L$24,$14:$14)+100)/100</f>
        <v>1</v>
      </c>
      <c r="N1242" s="667"/>
      <c r="O1242" s="3517">
        <f t="shared" ref="O1242:O1305" si="207">(SUMIF($15:$15,N1242,$16:$16)-SUMIF($15:$15,$N$24,$16:$16)+100)/100</f>
        <v>1</v>
      </c>
      <c r="P1242" s="667"/>
      <c r="Q1242" s="3517">
        <f t="shared" ref="Q1242:Q1305" si="208">(SUMIF($17:$17,P1242,$18:$18)-SUMIF($17:$17,$P$24,$18:$18)+100)/100</f>
        <v>1</v>
      </c>
      <c r="R1242" s="3518">
        <f t="shared" ref="R1242:R1305" si="209">IF(B1242="",0,ROUND($R$24*C1242*E1242*G1242*I1242*K1242*M1242*O1242*Q1242,0))</f>
        <v>0</v>
      </c>
      <c r="S1242" s="955">
        <f t="shared" si="200"/>
        <v>0</v>
      </c>
    </row>
    <row r="1243" spans="1:19">
      <c r="A1243" s="3520"/>
      <c r="B1243" s="54"/>
      <c r="C1243" s="3517">
        <f t="shared" si="201"/>
        <v>1</v>
      </c>
      <c r="D1243" s="2806"/>
      <c r="E1243" s="3517">
        <f t="shared" si="202"/>
        <v>1</v>
      </c>
      <c r="F1243" s="667"/>
      <c r="G1243" s="3517">
        <f t="shared" si="203"/>
        <v>1</v>
      </c>
      <c r="H1243" s="667"/>
      <c r="I1243" s="3517">
        <f t="shared" si="204"/>
        <v>1</v>
      </c>
      <c r="J1243" s="667"/>
      <c r="K1243" s="3517">
        <f t="shared" si="205"/>
        <v>1</v>
      </c>
      <c r="L1243" s="667"/>
      <c r="M1243" s="3517">
        <f t="shared" si="206"/>
        <v>1</v>
      </c>
      <c r="N1243" s="667"/>
      <c r="O1243" s="3517">
        <f t="shared" si="207"/>
        <v>1</v>
      </c>
      <c r="P1243" s="667"/>
      <c r="Q1243" s="3517">
        <f t="shared" si="208"/>
        <v>1</v>
      </c>
      <c r="R1243" s="3518">
        <f t="shared" si="209"/>
        <v>0</v>
      </c>
      <c r="S1243" s="955">
        <f t="shared" si="200"/>
        <v>0</v>
      </c>
    </row>
    <row r="1244" spans="1:19">
      <c r="A1244" s="3520"/>
      <c r="B1244" s="54"/>
      <c r="C1244" s="3517">
        <f t="shared" si="201"/>
        <v>1</v>
      </c>
      <c r="D1244" s="2806"/>
      <c r="E1244" s="3517">
        <f t="shared" si="202"/>
        <v>1</v>
      </c>
      <c r="F1244" s="667"/>
      <c r="G1244" s="3517">
        <f t="shared" si="203"/>
        <v>1</v>
      </c>
      <c r="H1244" s="667"/>
      <c r="I1244" s="3517">
        <f t="shared" si="204"/>
        <v>1</v>
      </c>
      <c r="J1244" s="667"/>
      <c r="K1244" s="3517">
        <f t="shared" si="205"/>
        <v>1</v>
      </c>
      <c r="L1244" s="667"/>
      <c r="M1244" s="3517">
        <f t="shared" si="206"/>
        <v>1</v>
      </c>
      <c r="N1244" s="667"/>
      <c r="O1244" s="3517">
        <f t="shared" si="207"/>
        <v>1</v>
      </c>
      <c r="P1244" s="667"/>
      <c r="Q1244" s="3517">
        <f t="shared" si="208"/>
        <v>1</v>
      </c>
      <c r="R1244" s="3518">
        <f t="shared" si="209"/>
        <v>0</v>
      </c>
      <c r="S1244" s="955">
        <f t="shared" si="200"/>
        <v>0</v>
      </c>
    </row>
    <row r="1245" spans="1:19">
      <c r="A1245" s="3520"/>
      <c r="B1245" s="54"/>
      <c r="C1245" s="3517">
        <f t="shared" si="201"/>
        <v>1</v>
      </c>
      <c r="D1245" s="2806"/>
      <c r="E1245" s="3517">
        <f t="shared" si="202"/>
        <v>1</v>
      </c>
      <c r="F1245" s="667"/>
      <c r="G1245" s="3517">
        <f t="shared" si="203"/>
        <v>1</v>
      </c>
      <c r="H1245" s="667"/>
      <c r="I1245" s="3517">
        <f t="shared" si="204"/>
        <v>1</v>
      </c>
      <c r="J1245" s="667"/>
      <c r="K1245" s="3517">
        <f t="shared" si="205"/>
        <v>1</v>
      </c>
      <c r="L1245" s="667"/>
      <c r="M1245" s="3517">
        <f t="shared" si="206"/>
        <v>1</v>
      </c>
      <c r="N1245" s="667"/>
      <c r="O1245" s="3517">
        <f t="shared" si="207"/>
        <v>1</v>
      </c>
      <c r="P1245" s="667"/>
      <c r="Q1245" s="3517">
        <f t="shared" si="208"/>
        <v>1</v>
      </c>
      <c r="R1245" s="3518">
        <f t="shared" si="209"/>
        <v>0</v>
      </c>
      <c r="S1245" s="955">
        <f t="shared" si="200"/>
        <v>0</v>
      </c>
    </row>
    <row r="1246" spans="1:19">
      <c r="A1246" s="3520"/>
      <c r="B1246" s="54"/>
      <c r="C1246" s="3517">
        <f t="shared" si="201"/>
        <v>1</v>
      </c>
      <c r="D1246" s="2806"/>
      <c r="E1246" s="3517">
        <f t="shared" si="202"/>
        <v>1</v>
      </c>
      <c r="F1246" s="667"/>
      <c r="G1246" s="3517">
        <f t="shared" si="203"/>
        <v>1</v>
      </c>
      <c r="H1246" s="667"/>
      <c r="I1246" s="3517">
        <f t="shared" si="204"/>
        <v>1</v>
      </c>
      <c r="J1246" s="667"/>
      <c r="K1246" s="3517">
        <f t="shared" si="205"/>
        <v>1</v>
      </c>
      <c r="L1246" s="667"/>
      <c r="M1246" s="3517">
        <f t="shared" si="206"/>
        <v>1</v>
      </c>
      <c r="N1246" s="667"/>
      <c r="O1246" s="3517">
        <f t="shared" si="207"/>
        <v>1</v>
      </c>
      <c r="P1246" s="667"/>
      <c r="Q1246" s="3517">
        <f t="shared" si="208"/>
        <v>1</v>
      </c>
      <c r="R1246" s="3518">
        <f t="shared" si="209"/>
        <v>0</v>
      </c>
      <c r="S1246" s="955">
        <f t="shared" si="200"/>
        <v>0</v>
      </c>
    </row>
    <row r="1247" spans="1:19">
      <c r="A1247" s="3520"/>
      <c r="B1247" s="54"/>
      <c r="C1247" s="3517">
        <f t="shared" si="201"/>
        <v>1</v>
      </c>
      <c r="D1247" s="2806"/>
      <c r="E1247" s="3517">
        <f t="shared" si="202"/>
        <v>1</v>
      </c>
      <c r="F1247" s="667"/>
      <c r="G1247" s="3517">
        <f t="shared" si="203"/>
        <v>1</v>
      </c>
      <c r="H1247" s="667"/>
      <c r="I1247" s="3517">
        <f t="shared" si="204"/>
        <v>1</v>
      </c>
      <c r="J1247" s="667"/>
      <c r="K1247" s="3517">
        <f t="shared" si="205"/>
        <v>1</v>
      </c>
      <c r="L1247" s="667"/>
      <c r="M1247" s="3517">
        <f t="shared" si="206"/>
        <v>1</v>
      </c>
      <c r="N1247" s="667"/>
      <c r="O1247" s="3517">
        <f t="shared" si="207"/>
        <v>1</v>
      </c>
      <c r="P1247" s="667"/>
      <c r="Q1247" s="3517">
        <f t="shared" si="208"/>
        <v>1</v>
      </c>
      <c r="R1247" s="3518">
        <f t="shared" si="209"/>
        <v>0</v>
      </c>
      <c r="S1247" s="955">
        <f t="shared" si="200"/>
        <v>0</v>
      </c>
    </row>
    <row r="1248" spans="1:19">
      <c r="A1248" s="3520"/>
      <c r="B1248" s="54"/>
      <c r="C1248" s="3517">
        <f t="shared" si="201"/>
        <v>1</v>
      </c>
      <c r="D1248" s="2806"/>
      <c r="E1248" s="3517">
        <f t="shared" si="202"/>
        <v>1</v>
      </c>
      <c r="F1248" s="667"/>
      <c r="G1248" s="3517">
        <f t="shared" si="203"/>
        <v>1</v>
      </c>
      <c r="H1248" s="667"/>
      <c r="I1248" s="3517">
        <f t="shared" si="204"/>
        <v>1</v>
      </c>
      <c r="J1248" s="667"/>
      <c r="K1248" s="3517">
        <f t="shared" si="205"/>
        <v>1</v>
      </c>
      <c r="L1248" s="667"/>
      <c r="M1248" s="3517">
        <f t="shared" si="206"/>
        <v>1</v>
      </c>
      <c r="N1248" s="667"/>
      <c r="O1248" s="3517">
        <f t="shared" si="207"/>
        <v>1</v>
      </c>
      <c r="P1248" s="667"/>
      <c r="Q1248" s="3517">
        <f t="shared" si="208"/>
        <v>1</v>
      </c>
      <c r="R1248" s="3518">
        <f t="shared" si="209"/>
        <v>0</v>
      </c>
      <c r="S1248" s="955">
        <f t="shared" si="200"/>
        <v>0</v>
      </c>
    </row>
    <row r="1249" spans="1:19">
      <c r="A1249" s="3520"/>
      <c r="B1249" s="54"/>
      <c r="C1249" s="3517">
        <f t="shared" si="201"/>
        <v>1</v>
      </c>
      <c r="D1249" s="2806"/>
      <c r="E1249" s="3517">
        <f t="shared" si="202"/>
        <v>1</v>
      </c>
      <c r="F1249" s="667"/>
      <c r="G1249" s="3517">
        <f t="shared" si="203"/>
        <v>1</v>
      </c>
      <c r="H1249" s="667"/>
      <c r="I1249" s="3517">
        <f t="shared" si="204"/>
        <v>1</v>
      </c>
      <c r="J1249" s="667"/>
      <c r="K1249" s="3517">
        <f t="shared" si="205"/>
        <v>1</v>
      </c>
      <c r="L1249" s="667"/>
      <c r="M1249" s="3517">
        <f t="shared" si="206"/>
        <v>1</v>
      </c>
      <c r="N1249" s="667"/>
      <c r="O1249" s="3517">
        <f t="shared" si="207"/>
        <v>1</v>
      </c>
      <c r="P1249" s="667"/>
      <c r="Q1249" s="3517">
        <f t="shared" si="208"/>
        <v>1</v>
      </c>
      <c r="R1249" s="3518">
        <f t="shared" si="209"/>
        <v>0</v>
      </c>
      <c r="S1249" s="955">
        <f t="shared" si="200"/>
        <v>0</v>
      </c>
    </row>
    <row r="1250" spans="1:19">
      <c r="A1250" s="3520"/>
      <c r="B1250" s="54"/>
      <c r="C1250" s="3517">
        <f t="shared" si="201"/>
        <v>1</v>
      </c>
      <c r="D1250" s="2806"/>
      <c r="E1250" s="3517">
        <f t="shared" si="202"/>
        <v>1</v>
      </c>
      <c r="F1250" s="667"/>
      <c r="G1250" s="3517">
        <f t="shared" si="203"/>
        <v>1</v>
      </c>
      <c r="H1250" s="667"/>
      <c r="I1250" s="3517">
        <f t="shared" si="204"/>
        <v>1</v>
      </c>
      <c r="J1250" s="667"/>
      <c r="K1250" s="3517">
        <f t="shared" si="205"/>
        <v>1</v>
      </c>
      <c r="L1250" s="667"/>
      <c r="M1250" s="3517">
        <f t="shared" si="206"/>
        <v>1</v>
      </c>
      <c r="N1250" s="667"/>
      <c r="O1250" s="3517">
        <f t="shared" si="207"/>
        <v>1</v>
      </c>
      <c r="P1250" s="667"/>
      <c r="Q1250" s="3517">
        <f t="shared" si="208"/>
        <v>1</v>
      </c>
      <c r="R1250" s="3518">
        <f t="shared" si="209"/>
        <v>0</v>
      </c>
      <c r="S1250" s="955">
        <f t="shared" si="200"/>
        <v>0</v>
      </c>
    </row>
    <row r="1251" spans="1:19">
      <c r="A1251" s="3520"/>
      <c r="B1251" s="54"/>
      <c r="C1251" s="3517">
        <f t="shared" si="201"/>
        <v>1</v>
      </c>
      <c r="D1251" s="2806"/>
      <c r="E1251" s="3517">
        <f t="shared" si="202"/>
        <v>1</v>
      </c>
      <c r="F1251" s="667"/>
      <c r="G1251" s="3517">
        <f t="shared" si="203"/>
        <v>1</v>
      </c>
      <c r="H1251" s="667"/>
      <c r="I1251" s="3517">
        <f t="shared" si="204"/>
        <v>1</v>
      </c>
      <c r="J1251" s="667"/>
      <c r="K1251" s="3517">
        <f t="shared" si="205"/>
        <v>1</v>
      </c>
      <c r="L1251" s="667"/>
      <c r="M1251" s="3517">
        <f t="shared" si="206"/>
        <v>1</v>
      </c>
      <c r="N1251" s="667"/>
      <c r="O1251" s="3517">
        <f t="shared" si="207"/>
        <v>1</v>
      </c>
      <c r="P1251" s="667"/>
      <c r="Q1251" s="3517">
        <f t="shared" si="208"/>
        <v>1</v>
      </c>
      <c r="R1251" s="3518">
        <f t="shared" si="209"/>
        <v>0</v>
      </c>
      <c r="S1251" s="955">
        <f t="shared" si="200"/>
        <v>0</v>
      </c>
    </row>
    <row r="1252" spans="1:19">
      <c r="A1252" s="3520"/>
      <c r="B1252" s="54"/>
      <c r="C1252" s="3517">
        <f t="shared" si="201"/>
        <v>1</v>
      </c>
      <c r="D1252" s="2806"/>
      <c r="E1252" s="3517">
        <f t="shared" si="202"/>
        <v>1</v>
      </c>
      <c r="F1252" s="667"/>
      <c r="G1252" s="3517">
        <f t="shared" si="203"/>
        <v>1</v>
      </c>
      <c r="H1252" s="667"/>
      <c r="I1252" s="3517">
        <f t="shared" si="204"/>
        <v>1</v>
      </c>
      <c r="J1252" s="667"/>
      <c r="K1252" s="3517">
        <f t="shared" si="205"/>
        <v>1</v>
      </c>
      <c r="L1252" s="667"/>
      <c r="M1252" s="3517">
        <f t="shared" si="206"/>
        <v>1</v>
      </c>
      <c r="N1252" s="667"/>
      <c r="O1252" s="3517">
        <f t="shared" si="207"/>
        <v>1</v>
      </c>
      <c r="P1252" s="667"/>
      <c r="Q1252" s="3517">
        <f t="shared" si="208"/>
        <v>1</v>
      </c>
      <c r="R1252" s="3518">
        <f t="shared" si="209"/>
        <v>0</v>
      </c>
      <c r="S1252" s="955">
        <f t="shared" si="200"/>
        <v>0</v>
      </c>
    </row>
    <row r="1253" spans="1:19">
      <c r="A1253" s="3520"/>
      <c r="B1253" s="54"/>
      <c r="C1253" s="3517">
        <f t="shared" si="201"/>
        <v>1</v>
      </c>
      <c r="D1253" s="2806"/>
      <c r="E1253" s="3517">
        <f t="shared" si="202"/>
        <v>1</v>
      </c>
      <c r="F1253" s="667"/>
      <c r="G1253" s="3517">
        <f t="shared" si="203"/>
        <v>1</v>
      </c>
      <c r="H1253" s="667"/>
      <c r="I1253" s="3517">
        <f t="shared" si="204"/>
        <v>1</v>
      </c>
      <c r="J1253" s="667"/>
      <c r="K1253" s="3517">
        <f t="shared" si="205"/>
        <v>1</v>
      </c>
      <c r="L1253" s="667"/>
      <c r="M1253" s="3517">
        <f t="shared" si="206"/>
        <v>1</v>
      </c>
      <c r="N1253" s="667"/>
      <c r="O1253" s="3517">
        <f t="shared" si="207"/>
        <v>1</v>
      </c>
      <c r="P1253" s="667"/>
      <c r="Q1253" s="3517">
        <f t="shared" si="208"/>
        <v>1</v>
      </c>
      <c r="R1253" s="3518">
        <f t="shared" si="209"/>
        <v>0</v>
      </c>
      <c r="S1253" s="955">
        <f t="shared" si="200"/>
        <v>0</v>
      </c>
    </row>
    <row r="1254" spans="1:19">
      <c r="A1254" s="3520"/>
      <c r="B1254" s="54"/>
      <c r="C1254" s="3517">
        <f t="shared" si="201"/>
        <v>1</v>
      </c>
      <c r="D1254" s="2806"/>
      <c r="E1254" s="3517">
        <f t="shared" si="202"/>
        <v>1</v>
      </c>
      <c r="F1254" s="667"/>
      <c r="G1254" s="3517">
        <f t="shared" si="203"/>
        <v>1</v>
      </c>
      <c r="H1254" s="667"/>
      <c r="I1254" s="3517">
        <f t="shared" si="204"/>
        <v>1</v>
      </c>
      <c r="J1254" s="667"/>
      <c r="K1254" s="3517">
        <f t="shared" si="205"/>
        <v>1</v>
      </c>
      <c r="L1254" s="667"/>
      <c r="M1254" s="3517">
        <f t="shared" si="206"/>
        <v>1</v>
      </c>
      <c r="N1254" s="667"/>
      <c r="O1254" s="3517">
        <f t="shared" si="207"/>
        <v>1</v>
      </c>
      <c r="P1254" s="667"/>
      <c r="Q1254" s="3517">
        <f t="shared" si="208"/>
        <v>1</v>
      </c>
      <c r="R1254" s="3518">
        <f t="shared" si="209"/>
        <v>0</v>
      </c>
      <c r="S1254" s="955">
        <f t="shared" si="200"/>
        <v>0</v>
      </c>
    </row>
    <row r="1255" spans="1:19">
      <c r="A1255" s="3520"/>
      <c r="B1255" s="54"/>
      <c r="C1255" s="3517">
        <f t="shared" si="201"/>
        <v>1</v>
      </c>
      <c r="D1255" s="2806"/>
      <c r="E1255" s="3517">
        <f t="shared" si="202"/>
        <v>1</v>
      </c>
      <c r="F1255" s="667"/>
      <c r="G1255" s="3517">
        <f t="shared" si="203"/>
        <v>1</v>
      </c>
      <c r="H1255" s="667"/>
      <c r="I1255" s="3517">
        <f t="shared" si="204"/>
        <v>1</v>
      </c>
      <c r="J1255" s="667"/>
      <c r="K1255" s="3517">
        <f t="shared" si="205"/>
        <v>1</v>
      </c>
      <c r="L1255" s="667"/>
      <c r="M1255" s="3517">
        <f t="shared" si="206"/>
        <v>1</v>
      </c>
      <c r="N1255" s="667"/>
      <c r="O1255" s="3517">
        <f t="shared" si="207"/>
        <v>1</v>
      </c>
      <c r="P1255" s="667"/>
      <c r="Q1255" s="3517">
        <f t="shared" si="208"/>
        <v>1</v>
      </c>
      <c r="R1255" s="3518">
        <f t="shared" si="209"/>
        <v>0</v>
      </c>
      <c r="S1255" s="955">
        <f t="shared" si="200"/>
        <v>0</v>
      </c>
    </row>
    <row r="1256" spans="1:19">
      <c r="A1256" s="3520"/>
      <c r="B1256" s="54"/>
      <c r="C1256" s="3517">
        <f t="shared" si="201"/>
        <v>1</v>
      </c>
      <c r="D1256" s="2806"/>
      <c r="E1256" s="3517">
        <f t="shared" si="202"/>
        <v>1</v>
      </c>
      <c r="F1256" s="667"/>
      <c r="G1256" s="3517">
        <f t="shared" si="203"/>
        <v>1</v>
      </c>
      <c r="H1256" s="667"/>
      <c r="I1256" s="3517">
        <f t="shared" si="204"/>
        <v>1</v>
      </c>
      <c r="J1256" s="667"/>
      <c r="K1256" s="3517">
        <f t="shared" si="205"/>
        <v>1</v>
      </c>
      <c r="L1256" s="667"/>
      <c r="M1256" s="3517">
        <f t="shared" si="206"/>
        <v>1</v>
      </c>
      <c r="N1256" s="667"/>
      <c r="O1256" s="3517">
        <f t="shared" si="207"/>
        <v>1</v>
      </c>
      <c r="P1256" s="667"/>
      <c r="Q1256" s="3517">
        <f t="shared" si="208"/>
        <v>1</v>
      </c>
      <c r="R1256" s="3518">
        <f t="shared" si="209"/>
        <v>0</v>
      </c>
      <c r="S1256" s="955">
        <f t="shared" si="200"/>
        <v>0</v>
      </c>
    </row>
    <row r="1257" spans="1:19">
      <c r="A1257" s="3520"/>
      <c r="B1257" s="54"/>
      <c r="C1257" s="3517">
        <f t="shared" si="201"/>
        <v>1</v>
      </c>
      <c r="D1257" s="2806"/>
      <c r="E1257" s="3517">
        <f t="shared" si="202"/>
        <v>1</v>
      </c>
      <c r="F1257" s="667"/>
      <c r="G1257" s="3517">
        <f t="shared" si="203"/>
        <v>1</v>
      </c>
      <c r="H1257" s="667"/>
      <c r="I1257" s="3517">
        <f t="shared" si="204"/>
        <v>1</v>
      </c>
      <c r="J1257" s="667"/>
      <c r="K1257" s="3517">
        <f t="shared" si="205"/>
        <v>1</v>
      </c>
      <c r="L1257" s="667"/>
      <c r="M1257" s="3517">
        <f t="shared" si="206"/>
        <v>1</v>
      </c>
      <c r="N1257" s="667"/>
      <c r="O1257" s="3517">
        <f t="shared" si="207"/>
        <v>1</v>
      </c>
      <c r="P1257" s="667"/>
      <c r="Q1257" s="3517">
        <f t="shared" si="208"/>
        <v>1</v>
      </c>
      <c r="R1257" s="3518">
        <f t="shared" si="209"/>
        <v>0</v>
      </c>
      <c r="S1257" s="955">
        <f t="shared" si="200"/>
        <v>0</v>
      </c>
    </row>
    <row r="1258" spans="1:19">
      <c r="A1258" s="3520"/>
      <c r="B1258" s="54"/>
      <c r="C1258" s="3517">
        <f t="shared" si="201"/>
        <v>1</v>
      </c>
      <c r="D1258" s="2806"/>
      <c r="E1258" s="3517">
        <f t="shared" si="202"/>
        <v>1</v>
      </c>
      <c r="F1258" s="667"/>
      <c r="G1258" s="3517">
        <f t="shared" si="203"/>
        <v>1</v>
      </c>
      <c r="H1258" s="667"/>
      <c r="I1258" s="3517">
        <f t="shared" si="204"/>
        <v>1</v>
      </c>
      <c r="J1258" s="667"/>
      <c r="K1258" s="3517">
        <f t="shared" si="205"/>
        <v>1</v>
      </c>
      <c r="L1258" s="667"/>
      <c r="M1258" s="3517">
        <f t="shared" si="206"/>
        <v>1</v>
      </c>
      <c r="N1258" s="667"/>
      <c r="O1258" s="3517">
        <f t="shared" si="207"/>
        <v>1</v>
      </c>
      <c r="P1258" s="667"/>
      <c r="Q1258" s="3517">
        <f t="shared" si="208"/>
        <v>1</v>
      </c>
      <c r="R1258" s="3518">
        <f t="shared" si="209"/>
        <v>0</v>
      </c>
      <c r="S1258" s="955">
        <f t="shared" si="200"/>
        <v>0</v>
      </c>
    </row>
    <row r="1259" spans="1:19">
      <c r="A1259" s="3520"/>
      <c r="B1259" s="54"/>
      <c r="C1259" s="3517">
        <f t="shared" si="201"/>
        <v>1</v>
      </c>
      <c r="D1259" s="2806"/>
      <c r="E1259" s="3517">
        <f t="shared" si="202"/>
        <v>1</v>
      </c>
      <c r="F1259" s="667"/>
      <c r="G1259" s="3517">
        <f t="shared" si="203"/>
        <v>1</v>
      </c>
      <c r="H1259" s="667"/>
      <c r="I1259" s="3517">
        <f t="shared" si="204"/>
        <v>1</v>
      </c>
      <c r="J1259" s="667"/>
      <c r="K1259" s="3517">
        <f t="shared" si="205"/>
        <v>1</v>
      </c>
      <c r="L1259" s="667"/>
      <c r="M1259" s="3517">
        <f t="shared" si="206"/>
        <v>1</v>
      </c>
      <c r="N1259" s="667"/>
      <c r="O1259" s="3517">
        <f t="shared" si="207"/>
        <v>1</v>
      </c>
      <c r="P1259" s="667"/>
      <c r="Q1259" s="3517">
        <f t="shared" si="208"/>
        <v>1</v>
      </c>
      <c r="R1259" s="3518">
        <f t="shared" si="209"/>
        <v>0</v>
      </c>
      <c r="S1259" s="955">
        <f t="shared" si="200"/>
        <v>0</v>
      </c>
    </row>
    <row r="1260" spans="1:19">
      <c r="A1260" s="3520"/>
      <c r="B1260" s="54"/>
      <c r="C1260" s="3517">
        <f t="shared" si="201"/>
        <v>1</v>
      </c>
      <c r="D1260" s="2806"/>
      <c r="E1260" s="3517">
        <f t="shared" si="202"/>
        <v>1</v>
      </c>
      <c r="F1260" s="667"/>
      <c r="G1260" s="3517">
        <f t="shared" si="203"/>
        <v>1</v>
      </c>
      <c r="H1260" s="667"/>
      <c r="I1260" s="3517">
        <f t="shared" si="204"/>
        <v>1</v>
      </c>
      <c r="J1260" s="667"/>
      <c r="K1260" s="3517">
        <f t="shared" si="205"/>
        <v>1</v>
      </c>
      <c r="L1260" s="667"/>
      <c r="M1260" s="3517">
        <f t="shared" si="206"/>
        <v>1</v>
      </c>
      <c r="N1260" s="667"/>
      <c r="O1260" s="3517">
        <f t="shared" si="207"/>
        <v>1</v>
      </c>
      <c r="P1260" s="667"/>
      <c r="Q1260" s="3517">
        <f t="shared" si="208"/>
        <v>1</v>
      </c>
      <c r="R1260" s="3518">
        <f t="shared" si="209"/>
        <v>0</v>
      </c>
      <c r="S1260" s="955">
        <f t="shared" si="200"/>
        <v>0</v>
      </c>
    </row>
    <row r="1261" spans="1:19">
      <c r="A1261" s="3520"/>
      <c r="B1261" s="54"/>
      <c r="C1261" s="3517">
        <f t="shared" si="201"/>
        <v>1</v>
      </c>
      <c r="D1261" s="2806"/>
      <c r="E1261" s="3517">
        <f t="shared" si="202"/>
        <v>1</v>
      </c>
      <c r="F1261" s="667"/>
      <c r="G1261" s="3517">
        <f t="shared" si="203"/>
        <v>1</v>
      </c>
      <c r="H1261" s="667"/>
      <c r="I1261" s="3517">
        <f t="shared" si="204"/>
        <v>1</v>
      </c>
      <c r="J1261" s="667"/>
      <c r="K1261" s="3517">
        <f t="shared" si="205"/>
        <v>1</v>
      </c>
      <c r="L1261" s="667"/>
      <c r="M1261" s="3517">
        <f t="shared" si="206"/>
        <v>1</v>
      </c>
      <c r="N1261" s="667"/>
      <c r="O1261" s="3517">
        <f t="shared" si="207"/>
        <v>1</v>
      </c>
      <c r="P1261" s="667"/>
      <c r="Q1261" s="3517">
        <f t="shared" si="208"/>
        <v>1</v>
      </c>
      <c r="R1261" s="3518">
        <f t="shared" si="209"/>
        <v>0</v>
      </c>
      <c r="S1261" s="955">
        <f t="shared" si="200"/>
        <v>0</v>
      </c>
    </row>
    <row r="1262" spans="1:19">
      <c r="A1262" s="3520"/>
      <c r="B1262" s="54"/>
      <c r="C1262" s="3517">
        <f t="shared" si="201"/>
        <v>1</v>
      </c>
      <c r="D1262" s="2806"/>
      <c r="E1262" s="3517">
        <f t="shared" si="202"/>
        <v>1</v>
      </c>
      <c r="F1262" s="667"/>
      <c r="G1262" s="3517">
        <f t="shared" si="203"/>
        <v>1</v>
      </c>
      <c r="H1262" s="667"/>
      <c r="I1262" s="3517">
        <f t="shared" si="204"/>
        <v>1</v>
      </c>
      <c r="J1262" s="667"/>
      <c r="K1262" s="3517">
        <f t="shared" si="205"/>
        <v>1</v>
      </c>
      <c r="L1262" s="667"/>
      <c r="M1262" s="3517">
        <f t="shared" si="206"/>
        <v>1</v>
      </c>
      <c r="N1262" s="667"/>
      <c r="O1262" s="3517">
        <f t="shared" si="207"/>
        <v>1</v>
      </c>
      <c r="P1262" s="667"/>
      <c r="Q1262" s="3517">
        <f t="shared" si="208"/>
        <v>1</v>
      </c>
      <c r="R1262" s="3518">
        <f t="shared" si="209"/>
        <v>0</v>
      </c>
      <c r="S1262" s="955">
        <f t="shared" si="200"/>
        <v>0</v>
      </c>
    </row>
    <row r="1263" spans="1:19">
      <c r="A1263" s="3520"/>
      <c r="B1263" s="54"/>
      <c r="C1263" s="3517">
        <f t="shared" si="201"/>
        <v>1</v>
      </c>
      <c r="D1263" s="2806"/>
      <c r="E1263" s="3517">
        <f t="shared" si="202"/>
        <v>1</v>
      </c>
      <c r="F1263" s="667"/>
      <c r="G1263" s="3517">
        <f t="shared" si="203"/>
        <v>1</v>
      </c>
      <c r="H1263" s="667"/>
      <c r="I1263" s="3517">
        <f t="shared" si="204"/>
        <v>1</v>
      </c>
      <c r="J1263" s="667"/>
      <c r="K1263" s="3517">
        <f t="shared" si="205"/>
        <v>1</v>
      </c>
      <c r="L1263" s="667"/>
      <c r="M1263" s="3517">
        <f t="shared" si="206"/>
        <v>1</v>
      </c>
      <c r="N1263" s="667"/>
      <c r="O1263" s="3517">
        <f t="shared" si="207"/>
        <v>1</v>
      </c>
      <c r="P1263" s="667"/>
      <c r="Q1263" s="3517">
        <f t="shared" si="208"/>
        <v>1</v>
      </c>
      <c r="R1263" s="3518">
        <f t="shared" si="209"/>
        <v>0</v>
      </c>
      <c r="S1263" s="955">
        <f t="shared" si="200"/>
        <v>0</v>
      </c>
    </row>
    <row r="1264" spans="1:19">
      <c r="A1264" s="3520"/>
      <c r="B1264" s="54"/>
      <c r="C1264" s="3517">
        <f t="shared" si="201"/>
        <v>1</v>
      </c>
      <c r="D1264" s="2806"/>
      <c r="E1264" s="3517">
        <f t="shared" si="202"/>
        <v>1</v>
      </c>
      <c r="F1264" s="667"/>
      <c r="G1264" s="3517">
        <f t="shared" si="203"/>
        <v>1</v>
      </c>
      <c r="H1264" s="667"/>
      <c r="I1264" s="3517">
        <f t="shared" si="204"/>
        <v>1</v>
      </c>
      <c r="J1264" s="667"/>
      <c r="K1264" s="3517">
        <f t="shared" si="205"/>
        <v>1</v>
      </c>
      <c r="L1264" s="667"/>
      <c r="M1264" s="3517">
        <f t="shared" si="206"/>
        <v>1</v>
      </c>
      <c r="N1264" s="667"/>
      <c r="O1264" s="3517">
        <f t="shared" si="207"/>
        <v>1</v>
      </c>
      <c r="P1264" s="667"/>
      <c r="Q1264" s="3517">
        <f t="shared" si="208"/>
        <v>1</v>
      </c>
      <c r="R1264" s="3518">
        <f t="shared" si="209"/>
        <v>0</v>
      </c>
      <c r="S1264" s="955">
        <f t="shared" si="200"/>
        <v>0</v>
      </c>
    </row>
    <row r="1265" spans="1:19">
      <c r="A1265" s="3520"/>
      <c r="B1265" s="54"/>
      <c r="C1265" s="3517">
        <f t="shared" si="201"/>
        <v>1</v>
      </c>
      <c r="D1265" s="2806"/>
      <c r="E1265" s="3517">
        <f t="shared" si="202"/>
        <v>1</v>
      </c>
      <c r="F1265" s="667"/>
      <c r="G1265" s="3517">
        <f t="shared" si="203"/>
        <v>1</v>
      </c>
      <c r="H1265" s="667"/>
      <c r="I1265" s="3517">
        <f t="shared" si="204"/>
        <v>1</v>
      </c>
      <c r="J1265" s="667"/>
      <c r="K1265" s="3517">
        <f t="shared" si="205"/>
        <v>1</v>
      </c>
      <c r="L1265" s="667"/>
      <c r="M1265" s="3517">
        <f t="shared" si="206"/>
        <v>1</v>
      </c>
      <c r="N1265" s="667"/>
      <c r="O1265" s="3517">
        <f t="shared" si="207"/>
        <v>1</v>
      </c>
      <c r="P1265" s="667"/>
      <c r="Q1265" s="3517">
        <f t="shared" si="208"/>
        <v>1</v>
      </c>
      <c r="R1265" s="3518">
        <f t="shared" si="209"/>
        <v>0</v>
      </c>
      <c r="S1265" s="955">
        <f t="shared" si="200"/>
        <v>0</v>
      </c>
    </row>
    <row r="1266" spans="1:19">
      <c r="A1266" s="3520"/>
      <c r="B1266" s="54"/>
      <c r="C1266" s="3517">
        <f t="shared" si="201"/>
        <v>1</v>
      </c>
      <c r="D1266" s="2806"/>
      <c r="E1266" s="3517">
        <f t="shared" si="202"/>
        <v>1</v>
      </c>
      <c r="F1266" s="667"/>
      <c r="G1266" s="3517">
        <f t="shared" si="203"/>
        <v>1</v>
      </c>
      <c r="H1266" s="667"/>
      <c r="I1266" s="3517">
        <f t="shared" si="204"/>
        <v>1</v>
      </c>
      <c r="J1266" s="667"/>
      <c r="K1266" s="3517">
        <f t="shared" si="205"/>
        <v>1</v>
      </c>
      <c r="L1266" s="667"/>
      <c r="M1266" s="3517">
        <f t="shared" si="206"/>
        <v>1</v>
      </c>
      <c r="N1266" s="667"/>
      <c r="O1266" s="3517">
        <f t="shared" si="207"/>
        <v>1</v>
      </c>
      <c r="P1266" s="667"/>
      <c r="Q1266" s="3517">
        <f t="shared" si="208"/>
        <v>1</v>
      </c>
      <c r="R1266" s="3518">
        <f t="shared" si="209"/>
        <v>0</v>
      </c>
      <c r="S1266" s="955">
        <f t="shared" si="200"/>
        <v>0</v>
      </c>
    </row>
    <row r="1267" spans="1:19">
      <c r="A1267" s="3520"/>
      <c r="B1267" s="54"/>
      <c r="C1267" s="3517">
        <f t="shared" si="201"/>
        <v>1</v>
      </c>
      <c r="D1267" s="2806"/>
      <c r="E1267" s="3517">
        <f t="shared" si="202"/>
        <v>1</v>
      </c>
      <c r="F1267" s="667"/>
      <c r="G1267" s="3517">
        <f t="shared" si="203"/>
        <v>1</v>
      </c>
      <c r="H1267" s="667"/>
      <c r="I1267" s="3517">
        <f t="shared" si="204"/>
        <v>1</v>
      </c>
      <c r="J1267" s="667"/>
      <c r="K1267" s="3517">
        <f t="shared" si="205"/>
        <v>1</v>
      </c>
      <c r="L1267" s="667"/>
      <c r="M1267" s="3517">
        <f t="shared" si="206"/>
        <v>1</v>
      </c>
      <c r="N1267" s="667"/>
      <c r="O1267" s="3517">
        <f t="shared" si="207"/>
        <v>1</v>
      </c>
      <c r="P1267" s="667"/>
      <c r="Q1267" s="3517">
        <f t="shared" si="208"/>
        <v>1</v>
      </c>
      <c r="R1267" s="3518">
        <f t="shared" si="209"/>
        <v>0</v>
      </c>
      <c r="S1267" s="955">
        <f t="shared" si="200"/>
        <v>0</v>
      </c>
    </row>
    <row r="1268" spans="1:19">
      <c r="A1268" s="3520"/>
      <c r="B1268" s="54"/>
      <c r="C1268" s="3517">
        <f t="shared" si="201"/>
        <v>1</v>
      </c>
      <c r="D1268" s="2806"/>
      <c r="E1268" s="3517">
        <f t="shared" si="202"/>
        <v>1</v>
      </c>
      <c r="F1268" s="667"/>
      <c r="G1268" s="3517">
        <f t="shared" si="203"/>
        <v>1</v>
      </c>
      <c r="H1268" s="667"/>
      <c r="I1268" s="3517">
        <f t="shared" si="204"/>
        <v>1</v>
      </c>
      <c r="J1268" s="667"/>
      <c r="K1268" s="3517">
        <f t="shared" si="205"/>
        <v>1</v>
      </c>
      <c r="L1268" s="667"/>
      <c r="M1268" s="3517">
        <f t="shared" si="206"/>
        <v>1</v>
      </c>
      <c r="N1268" s="667"/>
      <c r="O1268" s="3517">
        <f t="shared" si="207"/>
        <v>1</v>
      </c>
      <c r="P1268" s="667"/>
      <c r="Q1268" s="3517">
        <f t="shared" si="208"/>
        <v>1</v>
      </c>
      <c r="R1268" s="3518">
        <f t="shared" si="209"/>
        <v>0</v>
      </c>
      <c r="S1268" s="955">
        <f t="shared" si="200"/>
        <v>0</v>
      </c>
    </row>
    <row r="1269" spans="1:19">
      <c r="A1269" s="3520"/>
      <c r="B1269" s="54"/>
      <c r="C1269" s="3517">
        <f t="shared" si="201"/>
        <v>1</v>
      </c>
      <c r="D1269" s="2806"/>
      <c r="E1269" s="3517">
        <f t="shared" si="202"/>
        <v>1</v>
      </c>
      <c r="F1269" s="667"/>
      <c r="G1269" s="3517">
        <f t="shared" si="203"/>
        <v>1</v>
      </c>
      <c r="H1269" s="667"/>
      <c r="I1269" s="3517">
        <f t="shared" si="204"/>
        <v>1</v>
      </c>
      <c r="J1269" s="667"/>
      <c r="K1269" s="3517">
        <f t="shared" si="205"/>
        <v>1</v>
      </c>
      <c r="L1269" s="667"/>
      <c r="M1269" s="3517">
        <f t="shared" si="206"/>
        <v>1</v>
      </c>
      <c r="N1269" s="667"/>
      <c r="O1269" s="3517">
        <f t="shared" si="207"/>
        <v>1</v>
      </c>
      <c r="P1269" s="667"/>
      <c r="Q1269" s="3517">
        <f t="shared" si="208"/>
        <v>1</v>
      </c>
      <c r="R1269" s="3518">
        <f t="shared" si="209"/>
        <v>0</v>
      </c>
      <c r="S1269" s="955">
        <f t="shared" si="200"/>
        <v>0</v>
      </c>
    </row>
    <row r="1270" spans="1:19">
      <c r="A1270" s="3520"/>
      <c r="B1270" s="54"/>
      <c r="C1270" s="3517">
        <f t="shared" si="201"/>
        <v>1</v>
      </c>
      <c r="D1270" s="2806"/>
      <c r="E1270" s="3517">
        <f t="shared" si="202"/>
        <v>1</v>
      </c>
      <c r="F1270" s="667"/>
      <c r="G1270" s="3517">
        <f t="shared" si="203"/>
        <v>1</v>
      </c>
      <c r="H1270" s="667"/>
      <c r="I1270" s="3517">
        <f t="shared" si="204"/>
        <v>1</v>
      </c>
      <c r="J1270" s="667"/>
      <c r="K1270" s="3517">
        <f t="shared" si="205"/>
        <v>1</v>
      </c>
      <c r="L1270" s="667"/>
      <c r="M1270" s="3517">
        <f t="shared" si="206"/>
        <v>1</v>
      </c>
      <c r="N1270" s="667"/>
      <c r="O1270" s="3517">
        <f t="shared" si="207"/>
        <v>1</v>
      </c>
      <c r="P1270" s="667"/>
      <c r="Q1270" s="3517">
        <f t="shared" si="208"/>
        <v>1</v>
      </c>
      <c r="R1270" s="3518">
        <f t="shared" si="209"/>
        <v>0</v>
      </c>
      <c r="S1270" s="955">
        <f t="shared" si="200"/>
        <v>0</v>
      </c>
    </row>
    <row r="1271" spans="1:19">
      <c r="A1271" s="3520"/>
      <c r="B1271" s="54"/>
      <c r="C1271" s="3517">
        <f t="shared" si="201"/>
        <v>1</v>
      </c>
      <c r="D1271" s="2806"/>
      <c r="E1271" s="3517">
        <f t="shared" si="202"/>
        <v>1</v>
      </c>
      <c r="F1271" s="667"/>
      <c r="G1271" s="3517">
        <f t="shared" si="203"/>
        <v>1</v>
      </c>
      <c r="H1271" s="667"/>
      <c r="I1271" s="3517">
        <f t="shared" si="204"/>
        <v>1</v>
      </c>
      <c r="J1271" s="667"/>
      <c r="K1271" s="3517">
        <f t="shared" si="205"/>
        <v>1</v>
      </c>
      <c r="L1271" s="667"/>
      <c r="M1271" s="3517">
        <f t="shared" si="206"/>
        <v>1</v>
      </c>
      <c r="N1271" s="667"/>
      <c r="O1271" s="3517">
        <f t="shared" si="207"/>
        <v>1</v>
      </c>
      <c r="P1271" s="667"/>
      <c r="Q1271" s="3517">
        <f t="shared" si="208"/>
        <v>1</v>
      </c>
      <c r="R1271" s="3518">
        <f t="shared" si="209"/>
        <v>0</v>
      </c>
      <c r="S1271" s="955">
        <f t="shared" si="200"/>
        <v>0</v>
      </c>
    </row>
    <row r="1272" spans="1:19">
      <c r="A1272" s="3520"/>
      <c r="B1272" s="54"/>
      <c r="C1272" s="3517">
        <f t="shared" si="201"/>
        <v>1</v>
      </c>
      <c r="D1272" s="2806"/>
      <c r="E1272" s="3517">
        <f t="shared" si="202"/>
        <v>1</v>
      </c>
      <c r="F1272" s="667"/>
      <c r="G1272" s="3517">
        <f t="shared" si="203"/>
        <v>1</v>
      </c>
      <c r="H1272" s="667"/>
      <c r="I1272" s="3517">
        <f t="shared" si="204"/>
        <v>1</v>
      </c>
      <c r="J1272" s="667"/>
      <c r="K1272" s="3517">
        <f t="shared" si="205"/>
        <v>1</v>
      </c>
      <c r="L1272" s="667"/>
      <c r="M1272" s="3517">
        <f t="shared" si="206"/>
        <v>1</v>
      </c>
      <c r="N1272" s="667"/>
      <c r="O1272" s="3517">
        <f t="shared" si="207"/>
        <v>1</v>
      </c>
      <c r="P1272" s="667"/>
      <c r="Q1272" s="3517">
        <f t="shared" si="208"/>
        <v>1</v>
      </c>
      <c r="R1272" s="3518">
        <f t="shared" si="209"/>
        <v>0</v>
      </c>
      <c r="S1272" s="955">
        <f t="shared" si="200"/>
        <v>0</v>
      </c>
    </row>
    <row r="1273" spans="1:19">
      <c r="A1273" s="3520"/>
      <c r="B1273" s="54"/>
      <c r="C1273" s="3517">
        <f t="shared" si="201"/>
        <v>1</v>
      </c>
      <c r="D1273" s="2806"/>
      <c r="E1273" s="3517">
        <f t="shared" si="202"/>
        <v>1</v>
      </c>
      <c r="F1273" s="667"/>
      <c r="G1273" s="3517">
        <f t="shared" si="203"/>
        <v>1</v>
      </c>
      <c r="H1273" s="667"/>
      <c r="I1273" s="3517">
        <f t="shared" si="204"/>
        <v>1</v>
      </c>
      <c r="J1273" s="667"/>
      <c r="K1273" s="3517">
        <f t="shared" si="205"/>
        <v>1</v>
      </c>
      <c r="L1273" s="667"/>
      <c r="M1273" s="3517">
        <f t="shared" si="206"/>
        <v>1</v>
      </c>
      <c r="N1273" s="667"/>
      <c r="O1273" s="3517">
        <f t="shared" si="207"/>
        <v>1</v>
      </c>
      <c r="P1273" s="667"/>
      <c r="Q1273" s="3517">
        <f t="shared" si="208"/>
        <v>1</v>
      </c>
      <c r="R1273" s="3518">
        <f t="shared" si="209"/>
        <v>0</v>
      </c>
      <c r="S1273" s="955">
        <f t="shared" si="200"/>
        <v>0</v>
      </c>
    </row>
    <row r="1274" spans="1:19">
      <c r="A1274" s="3520"/>
      <c r="B1274" s="54"/>
      <c r="C1274" s="3517">
        <f t="shared" si="201"/>
        <v>1</v>
      </c>
      <c r="D1274" s="2806"/>
      <c r="E1274" s="3517">
        <f t="shared" si="202"/>
        <v>1</v>
      </c>
      <c r="F1274" s="667"/>
      <c r="G1274" s="3517">
        <f t="shared" si="203"/>
        <v>1</v>
      </c>
      <c r="H1274" s="667"/>
      <c r="I1274" s="3517">
        <f t="shared" si="204"/>
        <v>1</v>
      </c>
      <c r="J1274" s="667"/>
      <c r="K1274" s="3517">
        <f t="shared" si="205"/>
        <v>1</v>
      </c>
      <c r="L1274" s="667"/>
      <c r="M1274" s="3517">
        <f t="shared" si="206"/>
        <v>1</v>
      </c>
      <c r="N1274" s="667"/>
      <c r="O1274" s="3517">
        <f t="shared" si="207"/>
        <v>1</v>
      </c>
      <c r="P1274" s="667"/>
      <c r="Q1274" s="3517">
        <f t="shared" si="208"/>
        <v>1</v>
      </c>
      <c r="R1274" s="3518">
        <f t="shared" si="209"/>
        <v>0</v>
      </c>
      <c r="S1274" s="955">
        <f t="shared" si="200"/>
        <v>0</v>
      </c>
    </row>
    <row r="1275" spans="1:19">
      <c r="A1275" s="3520"/>
      <c r="B1275" s="54"/>
      <c r="C1275" s="3517">
        <f t="shared" si="201"/>
        <v>1</v>
      </c>
      <c r="D1275" s="2806"/>
      <c r="E1275" s="3517">
        <f t="shared" si="202"/>
        <v>1</v>
      </c>
      <c r="F1275" s="667"/>
      <c r="G1275" s="3517">
        <f t="shared" si="203"/>
        <v>1</v>
      </c>
      <c r="H1275" s="667"/>
      <c r="I1275" s="3517">
        <f t="shared" si="204"/>
        <v>1</v>
      </c>
      <c r="J1275" s="667"/>
      <c r="K1275" s="3517">
        <f t="shared" si="205"/>
        <v>1</v>
      </c>
      <c r="L1275" s="667"/>
      <c r="M1275" s="3517">
        <f t="shared" si="206"/>
        <v>1</v>
      </c>
      <c r="N1275" s="667"/>
      <c r="O1275" s="3517">
        <f t="shared" si="207"/>
        <v>1</v>
      </c>
      <c r="P1275" s="667"/>
      <c r="Q1275" s="3517">
        <f t="shared" si="208"/>
        <v>1</v>
      </c>
      <c r="R1275" s="3518">
        <f t="shared" si="209"/>
        <v>0</v>
      </c>
      <c r="S1275" s="955">
        <f t="shared" si="200"/>
        <v>0</v>
      </c>
    </row>
    <row r="1276" spans="1:19">
      <c r="A1276" s="3520"/>
      <c r="B1276" s="54"/>
      <c r="C1276" s="3517">
        <f t="shared" si="201"/>
        <v>1</v>
      </c>
      <c r="D1276" s="2806"/>
      <c r="E1276" s="3517">
        <f t="shared" si="202"/>
        <v>1</v>
      </c>
      <c r="F1276" s="667"/>
      <c r="G1276" s="3517">
        <f t="shared" si="203"/>
        <v>1</v>
      </c>
      <c r="H1276" s="667"/>
      <c r="I1276" s="3517">
        <f t="shared" si="204"/>
        <v>1</v>
      </c>
      <c r="J1276" s="667"/>
      <c r="K1276" s="3517">
        <f t="shared" si="205"/>
        <v>1</v>
      </c>
      <c r="L1276" s="667"/>
      <c r="M1276" s="3517">
        <f t="shared" si="206"/>
        <v>1</v>
      </c>
      <c r="N1276" s="667"/>
      <c r="O1276" s="3517">
        <f t="shared" si="207"/>
        <v>1</v>
      </c>
      <c r="P1276" s="667"/>
      <c r="Q1276" s="3517">
        <f t="shared" si="208"/>
        <v>1</v>
      </c>
      <c r="R1276" s="3518">
        <f t="shared" si="209"/>
        <v>0</v>
      </c>
      <c r="S1276" s="955">
        <f t="shared" si="200"/>
        <v>0</v>
      </c>
    </row>
    <row r="1277" spans="1:19">
      <c r="A1277" s="3520"/>
      <c r="B1277" s="54"/>
      <c r="C1277" s="3517">
        <f t="shared" si="201"/>
        <v>1</v>
      </c>
      <c r="D1277" s="2806"/>
      <c r="E1277" s="3517">
        <f t="shared" si="202"/>
        <v>1</v>
      </c>
      <c r="F1277" s="667"/>
      <c r="G1277" s="3517">
        <f t="shared" si="203"/>
        <v>1</v>
      </c>
      <c r="H1277" s="667"/>
      <c r="I1277" s="3517">
        <f t="shared" si="204"/>
        <v>1</v>
      </c>
      <c r="J1277" s="667"/>
      <c r="K1277" s="3517">
        <f t="shared" si="205"/>
        <v>1</v>
      </c>
      <c r="L1277" s="667"/>
      <c r="M1277" s="3517">
        <f t="shared" si="206"/>
        <v>1</v>
      </c>
      <c r="N1277" s="667"/>
      <c r="O1277" s="3517">
        <f t="shared" si="207"/>
        <v>1</v>
      </c>
      <c r="P1277" s="667"/>
      <c r="Q1277" s="3517">
        <f t="shared" si="208"/>
        <v>1</v>
      </c>
      <c r="R1277" s="3518">
        <f t="shared" si="209"/>
        <v>0</v>
      </c>
      <c r="S1277" s="955">
        <f t="shared" si="200"/>
        <v>0</v>
      </c>
    </row>
    <row r="1278" spans="1:19">
      <c r="A1278" s="3520"/>
      <c r="B1278" s="54"/>
      <c r="C1278" s="3517">
        <f t="shared" si="201"/>
        <v>1</v>
      </c>
      <c r="D1278" s="2806"/>
      <c r="E1278" s="3517">
        <f t="shared" si="202"/>
        <v>1</v>
      </c>
      <c r="F1278" s="667"/>
      <c r="G1278" s="3517">
        <f t="shared" si="203"/>
        <v>1</v>
      </c>
      <c r="H1278" s="667"/>
      <c r="I1278" s="3517">
        <f t="shared" si="204"/>
        <v>1</v>
      </c>
      <c r="J1278" s="667"/>
      <c r="K1278" s="3517">
        <f t="shared" si="205"/>
        <v>1</v>
      </c>
      <c r="L1278" s="667"/>
      <c r="M1278" s="3517">
        <f t="shared" si="206"/>
        <v>1</v>
      </c>
      <c r="N1278" s="667"/>
      <c r="O1278" s="3517">
        <f t="shared" si="207"/>
        <v>1</v>
      </c>
      <c r="P1278" s="667"/>
      <c r="Q1278" s="3517">
        <f t="shared" si="208"/>
        <v>1</v>
      </c>
      <c r="R1278" s="3518">
        <f t="shared" si="209"/>
        <v>0</v>
      </c>
      <c r="S1278" s="955">
        <f t="shared" si="200"/>
        <v>0</v>
      </c>
    </row>
    <row r="1279" spans="1:19">
      <c r="A1279" s="3520"/>
      <c r="B1279" s="54"/>
      <c r="C1279" s="3517">
        <f t="shared" si="201"/>
        <v>1</v>
      </c>
      <c r="D1279" s="2806"/>
      <c r="E1279" s="3517">
        <f t="shared" si="202"/>
        <v>1</v>
      </c>
      <c r="F1279" s="667"/>
      <c r="G1279" s="3517">
        <f t="shared" si="203"/>
        <v>1</v>
      </c>
      <c r="H1279" s="667"/>
      <c r="I1279" s="3517">
        <f t="shared" si="204"/>
        <v>1</v>
      </c>
      <c r="J1279" s="667"/>
      <c r="K1279" s="3517">
        <f t="shared" si="205"/>
        <v>1</v>
      </c>
      <c r="L1279" s="667"/>
      <c r="M1279" s="3517">
        <f t="shared" si="206"/>
        <v>1</v>
      </c>
      <c r="N1279" s="667"/>
      <c r="O1279" s="3517">
        <f t="shared" si="207"/>
        <v>1</v>
      </c>
      <c r="P1279" s="667"/>
      <c r="Q1279" s="3517">
        <f t="shared" si="208"/>
        <v>1</v>
      </c>
      <c r="R1279" s="3518">
        <f t="shared" si="209"/>
        <v>0</v>
      </c>
      <c r="S1279" s="955">
        <f t="shared" si="200"/>
        <v>0</v>
      </c>
    </row>
    <row r="1280" spans="1:19">
      <c r="A1280" s="3520"/>
      <c r="B1280" s="54"/>
      <c r="C1280" s="3517">
        <f t="shared" si="201"/>
        <v>1</v>
      </c>
      <c r="D1280" s="2806"/>
      <c r="E1280" s="3517">
        <f t="shared" si="202"/>
        <v>1</v>
      </c>
      <c r="F1280" s="667"/>
      <c r="G1280" s="3517">
        <f t="shared" si="203"/>
        <v>1</v>
      </c>
      <c r="H1280" s="667"/>
      <c r="I1280" s="3517">
        <f t="shared" si="204"/>
        <v>1</v>
      </c>
      <c r="J1280" s="667"/>
      <c r="K1280" s="3517">
        <f t="shared" si="205"/>
        <v>1</v>
      </c>
      <c r="L1280" s="667"/>
      <c r="M1280" s="3517">
        <f t="shared" si="206"/>
        <v>1</v>
      </c>
      <c r="N1280" s="667"/>
      <c r="O1280" s="3517">
        <f t="shared" si="207"/>
        <v>1</v>
      </c>
      <c r="P1280" s="667"/>
      <c r="Q1280" s="3517">
        <f t="shared" si="208"/>
        <v>1</v>
      </c>
      <c r="R1280" s="3518">
        <f t="shared" si="209"/>
        <v>0</v>
      </c>
      <c r="S1280" s="955">
        <f t="shared" si="200"/>
        <v>0</v>
      </c>
    </row>
    <row r="1281" spans="1:19">
      <c r="A1281" s="3520"/>
      <c r="B1281" s="54"/>
      <c r="C1281" s="3517">
        <f t="shared" si="201"/>
        <v>1</v>
      </c>
      <c r="D1281" s="2806"/>
      <c r="E1281" s="3517">
        <f t="shared" si="202"/>
        <v>1</v>
      </c>
      <c r="F1281" s="667"/>
      <c r="G1281" s="3517">
        <f t="shared" si="203"/>
        <v>1</v>
      </c>
      <c r="H1281" s="667"/>
      <c r="I1281" s="3517">
        <f t="shared" si="204"/>
        <v>1</v>
      </c>
      <c r="J1281" s="667"/>
      <c r="K1281" s="3517">
        <f t="shared" si="205"/>
        <v>1</v>
      </c>
      <c r="L1281" s="667"/>
      <c r="M1281" s="3517">
        <f t="shared" si="206"/>
        <v>1</v>
      </c>
      <c r="N1281" s="667"/>
      <c r="O1281" s="3517">
        <f t="shared" si="207"/>
        <v>1</v>
      </c>
      <c r="P1281" s="667"/>
      <c r="Q1281" s="3517">
        <f t="shared" si="208"/>
        <v>1</v>
      </c>
      <c r="R1281" s="3518">
        <f t="shared" si="209"/>
        <v>0</v>
      </c>
      <c r="S1281" s="955">
        <f t="shared" si="200"/>
        <v>0</v>
      </c>
    </row>
    <row r="1282" spans="1:19">
      <c r="A1282" s="3520"/>
      <c r="B1282" s="54"/>
      <c r="C1282" s="3517">
        <f t="shared" si="201"/>
        <v>1</v>
      </c>
      <c r="D1282" s="2806"/>
      <c r="E1282" s="3517">
        <f t="shared" si="202"/>
        <v>1</v>
      </c>
      <c r="F1282" s="667"/>
      <c r="G1282" s="3517">
        <f t="shared" si="203"/>
        <v>1</v>
      </c>
      <c r="H1282" s="667"/>
      <c r="I1282" s="3517">
        <f t="shared" si="204"/>
        <v>1</v>
      </c>
      <c r="J1282" s="667"/>
      <c r="K1282" s="3517">
        <f t="shared" si="205"/>
        <v>1</v>
      </c>
      <c r="L1282" s="667"/>
      <c r="M1282" s="3517">
        <f t="shared" si="206"/>
        <v>1</v>
      </c>
      <c r="N1282" s="667"/>
      <c r="O1282" s="3517">
        <f t="shared" si="207"/>
        <v>1</v>
      </c>
      <c r="P1282" s="667"/>
      <c r="Q1282" s="3517">
        <f t="shared" si="208"/>
        <v>1</v>
      </c>
      <c r="R1282" s="3518">
        <f t="shared" si="209"/>
        <v>0</v>
      </c>
      <c r="S1282" s="955">
        <f t="shared" si="200"/>
        <v>0</v>
      </c>
    </row>
    <row r="1283" spans="1:19">
      <c r="A1283" s="3520"/>
      <c r="B1283" s="54"/>
      <c r="C1283" s="3517">
        <f t="shared" si="201"/>
        <v>1</v>
      </c>
      <c r="D1283" s="2806"/>
      <c r="E1283" s="3517">
        <f t="shared" si="202"/>
        <v>1</v>
      </c>
      <c r="F1283" s="667"/>
      <c r="G1283" s="3517">
        <f t="shared" si="203"/>
        <v>1</v>
      </c>
      <c r="H1283" s="667"/>
      <c r="I1283" s="3517">
        <f t="shared" si="204"/>
        <v>1</v>
      </c>
      <c r="J1283" s="667"/>
      <c r="K1283" s="3517">
        <f t="shared" si="205"/>
        <v>1</v>
      </c>
      <c r="L1283" s="667"/>
      <c r="M1283" s="3517">
        <f t="shared" si="206"/>
        <v>1</v>
      </c>
      <c r="N1283" s="667"/>
      <c r="O1283" s="3517">
        <f t="shared" si="207"/>
        <v>1</v>
      </c>
      <c r="P1283" s="667"/>
      <c r="Q1283" s="3517">
        <f t="shared" si="208"/>
        <v>1</v>
      </c>
      <c r="R1283" s="3518">
        <f t="shared" si="209"/>
        <v>0</v>
      </c>
      <c r="S1283" s="955">
        <f t="shared" si="200"/>
        <v>0</v>
      </c>
    </row>
    <row r="1284" spans="1:19">
      <c r="A1284" s="3520"/>
      <c r="B1284" s="54"/>
      <c r="C1284" s="3517">
        <f t="shared" si="201"/>
        <v>1</v>
      </c>
      <c r="D1284" s="2806"/>
      <c r="E1284" s="3517">
        <f t="shared" si="202"/>
        <v>1</v>
      </c>
      <c r="F1284" s="667"/>
      <c r="G1284" s="3517">
        <f t="shared" si="203"/>
        <v>1</v>
      </c>
      <c r="H1284" s="667"/>
      <c r="I1284" s="3517">
        <f t="shared" si="204"/>
        <v>1</v>
      </c>
      <c r="J1284" s="667"/>
      <c r="K1284" s="3517">
        <f t="shared" si="205"/>
        <v>1</v>
      </c>
      <c r="L1284" s="667"/>
      <c r="M1284" s="3517">
        <f t="shared" si="206"/>
        <v>1</v>
      </c>
      <c r="N1284" s="667"/>
      <c r="O1284" s="3517">
        <f t="shared" si="207"/>
        <v>1</v>
      </c>
      <c r="P1284" s="667"/>
      <c r="Q1284" s="3517">
        <f t="shared" si="208"/>
        <v>1</v>
      </c>
      <c r="R1284" s="3518">
        <f t="shared" si="209"/>
        <v>0</v>
      </c>
      <c r="S1284" s="955">
        <f t="shared" si="200"/>
        <v>0</v>
      </c>
    </row>
    <row r="1285" spans="1:19">
      <c r="A1285" s="3520"/>
      <c r="B1285" s="54"/>
      <c r="C1285" s="3517">
        <f t="shared" si="201"/>
        <v>1</v>
      </c>
      <c r="D1285" s="2806"/>
      <c r="E1285" s="3517">
        <f t="shared" si="202"/>
        <v>1</v>
      </c>
      <c r="F1285" s="667"/>
      <c r="G1285" s="3517">
        <f t="shared" si="203"/>
        <v>1</v>
      </c>
      <c r="H1285" s="667"/>
      <c r="I1285" s="3517">
        <f t="shared" si="204"/>
        <v>1</v>
      </c>
      <c r="J1285" s="667"/>
      <c r="K1285" s="3517">
        <f t="shared" si="205"/>
        <v>1</v>
      </c>
      <c r="L1285" s="667"/>
      <c r="M1285" s="3517">
        <f t="shared" si="206"/>
        <v>1</v>
      </c>
      <c r="N1285" s="667"/>
      <c r="O1285" s="3517">
        <f t="shared" si="207"/>
        <v>1</v>
      </c>
      <c r="P1285" s="667"/>
      <c r="Q1285" s="3517">
        <f t="shared" si="208"/>
        <v>1</v>
      </c>
      <c r="R1285" s="3518">
        <f t="shared" si="209"/>
        <v>0</v>
      </c>
      <c r="S1285" s="955">
        <f t="shared" si="200"/>
        <v>0</v>
      </c>
    </row>
    <row r="1286" spans="1:19">
      <c r="A1286" s="3520"/>
      <c r="B1286" s="54"/>
      <c r="C1286" s="3517">
        <f t="shared" si="201"/>
        <v>1</v>
      </c>
      <c r="D1286" s="2806"/>
      <c r="E1286" s="3517">
        <f t="shared" si="202"/>
        <v>1</v>
      </c>
      <c r="F1286" s="667"/>
      <c r="G1286" s="3517">
        <f t="shared" si="203"/>
        <v>1</v>
      </c>
      <c r="H1286" s="667"/>
      <c r="I1286" s="3517">
        <f t="shared" si="204"/>
        <v>1</v>
      </c>
      <c r="J1286" s="667"/>
      <c r="K1286" s="3517">
        <f t="shared" si="205"/>
        <v>1</v>
      </c>
      <c r="L1286" s="667"/>
      <c r="M1286" s="3517">
        <f t="shared" si="206"/>
        <v>1</v>
      </c>
      <c r="N1286" s="667"/>
      <c r="O1286" s="3517">
        <f t="shared" si="207"/>
        <v>1</v>
      </c>
      <c r="P1286" s="667"/>
      <c r="Q1286" s="3517">
        <f t="shared" si="208"/>
        <v>1</v>
      </c>
      <c r="R1286" s="3518">
        <f t="shared" si="209"/>
        <v>0</v>
      </c>
      <c r="S1286" s="955">
        <f t="shared" si="200"/>
        <v>0</v>
      </c>
    </row>
    <row r="1287" spans="1:19">
      <c r="A1287" s="3520"/>
      <c r="B1287" s="54"/>
      <c r="C1287" s="3517">
        <f t="shared" si="201"/>
        <v>1</v>
      </c>
      <c r="D1287" s="2806"/>
      <c r="E1287" s="3517">
        <f t="shared" si="202"/>
        <v>1</v>
      </c>
      <c r="F1287" s="667"/>
      <c r="G1287" s="3517">
        <f t="shared" si="203"/>
        <v>1</v>
      </c>
      <c r="H1287" s="667"/>
      <c r="I1287" s="3517">
        <f t="shared" si="204"/>
        <v>1</v>
      </c>
      <c r="J1287" s="667"/>
      <c r="K1287" s="3517">
        <f t="shared" si="205"/>
        <v>1</v>
      </c>
      <c r="L1287" s="667"/>
      <c r="M1287" s="3517">
        <f t="shared" si="206"/>
        <v>1</v>
      </c>
      <c r="N1287" s="667"/>
      <c r="O1287" s="3517">
        <f t="shared" si="207"/>
        <v>1</v>
      </c>
      <c r="P1287" s="667"/>
      <c r="Q1287" s="3517">
        <f t="shared" si="208"/>
        <v>1</v>
      </c>
      <c r="R1287" s="3518">
        <f t="shared" si="209"/>
        <v>0</v>
      </c>
      <c r="S1287" s="955">
        <f t="shared" si="200"/>
        <v>0</v>
      </c>
    </row>
    <row r="1288" spans="1:19">
      <c r="A1288" s="3520"/>
      <c r="B1288" s="54"/>
      <c r="C1288" s="3517">
        <f t="shared" si="201"/>
        <v>1</v>
      </c>
      <c r="D1288" s="2806"/>
      <c r="E1288" s="3517">
        <f t="shared" si="202"/>
        <v>1</v>
      </c>
      <c r="F1288" s="667"/>
      <c r="G1288" s="3517">
        <f t="shared" si="203"/>
        <v>1</v>
      </c>
      <c r="H1288" s="667"/>
      <c r="I1288" s="3517">
        <f t="shared" si="204"/>
        <v>1</v>
      </c>
      <c r="J1288" s="667"/>
      <c r="K1288" s="3517">
        <f t="shared" si="205"/>
        <v>1</v>
      </c>
      <c r="L1288" s="667"/>
      <c r="M1288" s="3517">
        <f t="shared" si="206"/>
        <v>1</v>
      </c>
      <c r="N1288" s="667"/>
      <c r="O1288" s="3517">
        <f t="shared" si="207"/>
        <v>1</v>
      </c>
      <c r="P1288" s="667"/>
      <c r="Q1288" s="3517">
        <f t="shared" si="208"/>
        <v>1</v>
      </c>
      <c r="R1288" s="3518">
        <f t="shared" si="209"/>
        <v>0</v>
      </c>
      <c r="S1288" s="955">
        <f t="shared" si="200"/>
        <v>0</v>
      </c>
    </row>
    <row r="1289" spans="1:19">
      <c r="A1289" s="3520"/>
      <c r="B1289" s="54"/>
      <c r="C1289" s="3517">
        <f t="shared" si="201"/>
        <v>1</v>
      </c>
      <c r="D1289" s="2806"/>
      <c r="E1289" s="3517">
        <f t="shared" si="202"/>
        <v>1</v>
      </c>
      <c r="F1289" s="667"/>
      <c r="G1289" s="3517">
        <f t="shared" si="203"/>
        <v>1</v>
      </c>
      <c r="H1289" s="667"/>
      <c r="I1289" s="3517">
        <f t="shared" si="204"/>
        <v>1</v>
      </c>
      <c r="J1289" s="667"/>
      <c r="K1289" s="3517">
        <f t="shared" si="205"/>
        <v>1</v>
      </c>
      <c r="L1289" s="667"/>
      <c r="M1289" s="3517">
        <f t="shared" si="206"/>
        <v>1</v>
      </c>
      <c r="N1289" s="667"/>
      <c r="O1289" s="3517">
        <f t="shared" si="207"/>
        <v>1</v>
      </c>
      <c r="P1289" s="667"/>
      <c r="Q1289" s="3517">
        <f t="shared" si="208"/>
        <v>1</v>
      </c>
      <c r="R1289" s="3518">
        <f t="shared" si="209"/>
        <v>0</v>
      </c>
      <c r="S1289" s="955">
        <f t="shared" si="200"/>
        <v>0</v>
      </c>
    </row>
    <row r="1290" spans="1:19">
      <c r="A1290" s="3520"/>
      <c r="B1290" s="54"/>
      <c r="C1290" s="3517">
        <f t="shared" si="201"/>
        <v>1</v>
      </c>
      <c r="D1290" s="2806"/>
      <c r="E1290" s="3517">
        <f t="shared" si="202"/>
        <v>1</v>
      </c>
      <c r="F1290" s="667"/>
      <c r="G1290" s="3517">
        <f t="shared" si="203"/>
        <v>1</v>
      </c>
      <c r="H1290" s="667"/>
      <c r="I1290" s="3517">
        <f t="shared" si="204"/>
        <v>1</v>
      </c>
      <c r="J1290" s="667"/>
      <c r="K1290" s="3517">
        <f t="shared" si="205"/>
        <v>1</v>
      </c>
      <c r="L1290" s="667"/>
      <c r="M1290" s="3517">
        <f t="shared" si="206"/>
        <v>1</v>
      </c>
      <c r="N1290" s="667"/>
      <c r="O1290" s="3517">
        <f t="shared" si="207"/>
        <v>1</v>
      </c>
      <c r="P1290" s="667"/>
      <c r="Q1290" s="3517">
        <f t="shared" si="208"/>
        <v>1</v>
      </c>
      <c r="R1290" s="3518">
        <f t="shared" si="209"/>
        <v>0</v>
      </c>
      <c r="S1290" s="955">
        <f t="shared" si="200"/>
        <v>0</v>
      </c>
    </row>
    <row r="1291" spans="1:19">
      <c r="A1291" s="3520"/>
      <c r="B1291" s="54"/>
      <c r="C1291" s="3517">
        <f t="shared" si="201"/>
        <v>1</v>
      </c>
      <c r="D1291" s="2806"/>
      <c r="E1291" s="3517">
        <f t="shared" si="202"/>
        <v>1</v>
      </c>
      <c r="F1291" s="667"/>
      <c r="G1291" s="3517">
        <f t="shared" si="203"/>
        <v>1</v>
      </c>
      <c r="H1291" s="667"/>
      <c r="I1291" s="3517">
        <f t="shared" si="204"/>
        <v>1</v>
      </c>
      <c r="J1291" s="667"/>
      <c r="K1291" s="3517">
        <f t="shared" si="205"/>
        <v>1</v>
      </c>
      <c r="L1291" s="667"/>
      <c r="M1291" s="3517">
        <f t="shared" si="206"/>
        <v>1</v>
      </c>
      <c r="N1291" s="667"/>
      <c r="O1291" s="3517">
        <f t="shared" si="207"/>
        <v>1</v>
      </c>
      <c r="P1291" s="667"/>
      <c r="Q1291" s="3517">
        <f t="shared" si="208"/>
        <v>1</v>
      </c>
      <c r="R1291" s="3518">
        <f t="shared" si="209"/>
        <v>0</v>
      </c>
      <c r="S1291" s="955">
        <f t="shared" si="200"/>
        <v>0</v>
      </c>
    </row>
    <row r="1292" spans="1:19">
      <c r="A1292" s="3520"/>
      <c r="B1292" s="54"/>
      <c r="C1292" s="3517">
        <f t="shared" si="201"/>
        <v>1</v>
      </c>
      <c r="D1292" s="2806"/>
      <c r="E1292" s="3517">
        <f t="shared" si="202"/>
        <v>1</v>
      </c>
      <c r="F1292" s="667"/>
      <c r="G1292" s="3517">
        <f t="shared" si="203"/>
        <v>1</v>
      </c>
      <c r="H1292" s="667"/>
      <c r="I1292" s="3517">
        <f t="shared" si="204"/>
        <v>1</v>
      </c>
      <c r="J1292" s="667"/>
      <c r="K1292" s="3517">
        <f t="shared" si="205"/>
        <v>1</v>
      </c>
      <c r="L1292" s="667"/>
      <c r="M1292" s="3517">
        <f t="shared" si="206"/>
        <v>1</v>
      </c>
      <c r="N1292" s="667"/>
      <c r="O1292" s="3517">
        <f t="shared" si="207"/>
        <v>1</v>
      </c>
      <c r="P1292" s="667"/>
      <c r="Q1292" s="3517">
        <f t="shared" si="208"/>
        <v>1</v>
      </c>
      <c r="R1292" s="3518">
        <f t="shared" si="209"/>
        <v>0</v>
      </c>
      <c r="S1292" s="955">
        <f t="shared" si="200"/>
        <v>0</v>
      </c>
    </row>
    <row r="1293" spans="1:19">
      <c r="A1293" s="3520"/>
      <c r="B1293" s="54"/>
      <c r="C1293" s="3517">
        <f t="shared" si="201"/>
        <v>1</v>
      </c>
      <c r="D1293" s="2806"/>
      <c r="E1293" s="3517">
        <f t="shared" si="202"/>
        <v>1</v>
      </c>
      <c r="F1293" s="667"/>
      <c r="G1293" s="3517">
        <f t="shared" si="203"/>
        <v>1</v>
      </c>
      <c r="H1293" s="667"/>
      <c r="I1293" s="3517">
        <f t="shared" si="204"/>
        <v>1</v>
      </c>
      <c r="J1293" s="667"/>
      <c r="K1293" s="3517">
        <f t="shared" si="205"/>
        <v>1</v>
      </c>
      <c r="L1293" s="667"/>
      <c r="M1293" s="3517">
        <f t="shared" si="206"/>
        <v>1</v>
      </c>
      <c r="N1293" s="667"/>
      <c r="O1293" s="3517">
        <f t="shared" si="207"/>
        <v>1</v>
      </c>
      <c r="P1293" s="667"/>
      <c r="Q1293" s="3517">
        <f t="shared" si="208"/>
        <v>1</v>
      </c>
      <c r="R1293" s="3518">
        <f t="shared" si="209"/>
        <v>0</v>
      </c>
      <c r="S1293" s="955">
        <f t="shared" si="200"/>
        <v>0</v>
      </c>
    </row>
    <row r="1294" spans="1:19">
      <c r="A1294" s="3520"/>
      <c r="B1294" s="54"/>
      <c r="C1294" s="3517">
        <f t="shared" si="201"/>
        <v>1</v>
      </c>
      <c r="D1294" s="2806"/>
      <c r="E1294" s="3517">
        <f t="shared" si="202"/>
        <v>1</v>
      </c>
      <c r="F1294" s="667"/>
      <c r="G1294" s="3517">
        <f t="shared" si="203"/>
        <v>1</v>
      </c>
      <c r="H1294" s="667"/>
      <c r="I1294" s="3517">
        <f t="shared" si="204"/>
        <v>1</v>
      </c>
      <c r="J1294" s="667"/>
      <c r="K1294" s="3517">
        <f t="shared" si="205"/>
        <v>1</v>
      </c>
      <c r="L1294" s="667"/>
      <c r="M1294" s="3517">
        <f t="shared" si="206"/>
        <v>1</v>
      </c>
      <c r="N1294" s="667"/>
      <c r="O1294" s="3517">
        <f t="shared" si="207"/>
        <v>1</v>
      </c>
      <c r="P1294" s="667"/>
      <c r="Q1294" s="3517">
        <f t="shared" si="208"/>
        <v>1</v>
      </c>
      <c r="R1294" s="3518">
        <f t="shared" si="209"/>
        <v>0</v>
      </c>
      <c r="S1294" s="955">
        <f t="shared" si="200"/>
        <v>0</v>
      </c>
    </row>
    <row r="1295" spans="1:19">
      <c r="A1295" s="3520"/>
      <c r="B1295" s="54"/>
      <c r="C1295" s="3517">
        <f t="shared" si="201"/>
        <v>1</v>
      </c>
      <c r="D1295" s="2806"/>
      <c r="E1295" s="3517">
        <f t="shared" si="202"/>
        <v>1</v>
      </c>
      <c r="F1295" s="667"/>
      <c r="G1295" s="3517">
        <f t="shared" si="203"/>
        <v>1</v>
      </c>
      <c r="H1295" s="667"/>
      <c r="I1295" s="3517">
        <f t="shared" si="204"/>
        <v>1</v>
      </c>
      <c r="J1295" s="667"/>
      <c r="K1295" s="3517">
        <f t="shared" si="205"/>
        <v>1</v>
      </c>
      <c r="L1295" s="667"/>
      <c r="M1295" s="3517">
        <f t="shared" si="206"/>
        <v>1</v>
      </c>
      <c r="N1295" s="667"/>
      <c r="O1295" s="3517">
        <f t="shared" si="207"/>
        <v>1</v>
      </c>
      <c r="P1295" s="667"/>
      <c r="Q1295" s="3517">
        <f t="shared" si="208"/>
        <v>1</v>
      </c>
      <c r="R1295" s="3518">
        <f t="shared" si="209"/>
        <v>0</v>
      </c>
      <c r="S1295" s="955">
        <f t="shared" si="200"/>
        <v>0</v>
      </c>
    </row>
    <row r="1296" spans="1:19">
      <c r="A1296" s="3520"/>
      <c r="B1296" s="54"/>
      <c r="C1296" s="3517">
        <f t="shared" si="201"/>
        <v>1</v>
      </c>
      <c r="D1296" s="2806"/>
      <c r="E1296" s="3517">
        <f t="shared" si="202"/>
        <v>1</v>
      </c>
      <c r="F1296" s="667"/>
      <c r="G1296" s="3517">
        <f t="shared" si="203"/>
        <v>1</v>
      </c>
      <c r="H1296" s="667"/>
      <c r="I1296" s="3517">
        <f t="shared" si="204"/>
        <v>1</v>
      </c>
      <c r="J1296" s="667"/>
      <c r="K1296" s="3517">
        <f t="shared" si="205"/>
        <v>1</v>
      </c>
      <c r="L1296" s="667"/>
      <c r="M1296" s="3517">
        <f t="shared" si="206"/>
        <v>1</v>
      </c>
      <c r="N1296" s="667"/>
      <c r="O1296" s="3517">
        <f t="shared" si="207"/>
        <v>1</v>
      </c>
      <c r="P1296" s="667"/>
      <c r="Q1296" s="3517">
        <f t="shared" si="208"/>
        <v>1</v>
      </c>
      <c r="R1296" s="3518">
        <f t="shared" si="209"/>
        <v>0</v>
      </c>
      <c r="S1296" s="955">
        <f t="shared" si="200"/>
        <v>0</v>
      </c>
    </row>
    <row r="1297" spans="1:19">
      <c r="A1297" s="3520"/>
      <c r="B1297" s="54"/>
      <c r="C1297" s="3517">
        <f t="shared" si="201"/>
        <v>1</v>
      </c>
      <c r="D1297" s="2806"/>
      <c r="E1297" s="3517">
        <f t="shared" si="202"/>
        <v>1</v>
      </c>
      <c r="F1297" s="667"/>
      <c r="G1297" s="3517">
        <f t="shared" si="203"/>
        <v>1</v>
      </c>
      <c r="H1297" s="667"/>
      <c r="I1297" s="3517">
        <f t="shared" si="204"/>
        <v>1</v>
      </c>
      <c r="J1297" s="667"/>
      <c r="K1297" s="3517">
        <f t="shared" si="205"/>
        <v>1</v>
      </c>
      <c r="L1297" s="667"/>
      <c r="M1297" s="3517">
        <f t="shared" si="206"/>
        <v>1</v>
      </c>
      <c r="N1297" s="667"/>
      <c r="O1297" s="3517">
        <f t="shared" si="207"/>
        <v>1</v>
      </c>
      <c r="P1297" s="667"/>
      <c r="Q1297" s="3517">
        <f t="shared" si="208"/>
        <v>1</v>
      </c>
      <c r="R1297" s="3518">
        <f t="shared" si="209"/>
        <v>0</v>
      </c>
      <c r="S1297" s="955">
        <f t="shared" si="200"/>
        <v>0</v>
      </c>
    </row>
    <row r="1298" spans="1:19">
      <c r="A1298" s="3520"/>
      <c r="B1298" s="54"/>
      <c r="C1298" s="3517">
        <f t="shared" si="201"/>
        <v>1</v>
      </c>
      <c r="D1298" s="2806"/>
      <c r="E1298" s="3517">
        <f t="shared" si="202"/>
        <v>1</v>
      </c>
      <c r="F1298" s="667"/>
      <c r="G1298" s="3517">
        <f t="shared" si="203"/>
        <v>1</v>
      </c>
      <c r="H1298" s="667"/>
      <c r="I1298" s="3517">
        <f t="shared" si="204"/>
        <v>1</v>
      </c>
      <c r="J1298" s="667"/>
      <c r="K1298" s="3517">
        <f t="shared" si="205"/>
        <v>1</v>
      </c>
      <c r="L1298" s="667"/>
      <c r="M1298" s="3517">
        <f t="shared" si="206"/>
        <v>1</v>
      </c>
      <c r="N1298" s="667"/>
      <c r="O1298" s="3517">
        <f t="shared" si="207"/>
        <v>1</v>
      </c>
      <c r="P1298" s="667"/>
      <c r="Q1298" s="3517">
        <f t="shared" si="208"/>
        <v>1</v>
      </c>
      <c r="R1298" s="3518">
        <f t="shared" si="209"/>
        <v>0</v>
      </c>
      <c r="S1298" s="955">
        <f t="shared" si="200"/>
        <v>0</v>
      </c>
    </row>
    <row r="1299" spans="1:19">
      <c r="A1299" s="3520"/>
      <c r="B1299" s="54"/>
      <c r="C1299" s="3517">
        <f t="shared" si="201"/>
        <v>1</v>
      </c>
      <c r="D1299" s="2806"/>
      <c r="E1299" s="3517">
        <f t="shared" si="202"/>
        <v>1</v>
      </c>
      <c r="F1299" s="667"/>
      <c r="G1299" s="3517">
        <f t="shared" si="203"/>
        <v>1</v>
      </c>
      <c r="H1299" s="667"/>
      <c r="I1299" s="3517">
        <f t="shared" si="204"/>
        <v>1</v>
      </c>
      <c r="J1299" s="667"/>
      <c r="K1299" s="3517">
        <f t="shared" si="205"/>
        <v>1</v>
      </c>
      <c r="L1299" s="667"/>
      <c r="M1299" s="3517">
        <f t="shared" si="206"/>
        <v>1</v>
      </c>
      <c r="N1299" s="667"/>
      <c r="O1299" s="3517">
        <f t="shared" si="207"/>
        <v>1</v>
      </c>
      <c r="P1299" s="667"/>
      <c r="Q1299" s="3517">
        <f t="shared" si="208"/>
        <v>1</v>
      </c>
      <c r="R1299" s="3518">
        <f t="shared" si="209"/>
        <v>0</v>
      </c>
      <c r="S1299" s="955">
        <f t="shared" si="200"/>
        <v>0</v>
      </c>
    </row>
    <row r="1300" spans="1:19">
      <c r="A1300" s="3520"/>
      <c r="B1300" s="54"/>
      <c r="C1300" s="3517">
        <f t="shared" si="201"/>
        <v>1</v>
      </c>
      <c r="D1300" s="2806"/>
      <c r="E1300" s="3517">
        <f t="shared" si="202"/>
        <v>1</v>
      </c>
      <c r="F1300" s="667"/>
      <c r="G1300" s="3517">
        <f t="shared" si="203"/>
        <v>1</v>
      </c>
      <c r="H1300" s="667"/>
      <c r="I1300" s="3517">
        <f t="shared" si="204"/>
        <v>1</v>
      </c>
      <c r="J1300" s="667"/>
      <c r="K1300" s="3517">
        <f t="shared" si="205"/>
        <v>1</v>
      </c>
      <c r="L1300" s="667"/>
      <c r="M1300" s="3517">
        <f t="shared" si="206"/>
        <v>1</v>
      </c>
      <c r="N1300" s="667"/>
      <c r="O1300" s="3517">
        <f t="shared" si="207"/>
        <v>1</v>
      </c>
      <c r="P1300" s="667"/>
      <c r="Q1300" s="3517">
        <f t="shared" si="208"/>
        <v>1</v>
      </c>
      <c r="R1300" s="3518">
        <f t="shared" si="209"/>
        <v>0</v>
      </c>
      <c r="S1300" s="955">
        <f t="shared" si="200"/>
        <v>0</v>
      </c>
    </row>
    <row r="1301" spans="1:19">
      <c r="A1301" s="3520"/>
      <c r="B1301" s="54"/>
      <c r="C1301" s="3517">
        <f t="shared" si="201"/>
        <v>1</v>
      </c>
      <c r="D1301" s="2806"/>
      <c r="E1301" s="3517">
        <f t="shared" si="202"/>
        <v>1</v>
      </c>
      <c r="F1301" s="667"/>
      <c r="G1301" s="3517">
        <f t="shared" si="203"/>
        <v>1</v>
      </c>
      <c r="H1301" s="667"/>
      <c r="I1301" s="3517">
        <f t="shared" si="204"/>
        <v>1</v>
      </c>
      <c r="J1301" s="667"/>
      <c r="K1301" s="3517">
        <f t="shared" si="205"/>
        <v>1</v>
      </c>
      <c r="L1301" s="667"/>
      <c r="M1301" s="3517">
        <f t="shared" si="206"/>
        <v>1</v>
      </c>
      <c r="N1301" s="667"/>
      <c r="O1301" s="3517">
        <f t="shared" si="207"/>
        <v>1</v>
      </c>
      <c r="P1301" s="667"/>
      <c r="Q1301" s="3517">
        <f t="shared" si="208"/>
        <v>1</v>
      </c>
      <c r="R1301" s="3518">
        <f t="shared" si="209"/>
        <v>0</v>
      </c>
      <c r="S1301" s="955">
        <f t="shared" si="200"/>
        <v>0</v>
      </c>
    </row>
    <row r="1302" spans="1:19">
      <c r="A1302" s="3520"/>
      <c r="B1302" s="54"/>
      <c r="C1302" s="3517">
        <f t="shared" si="201"/>
        <v>1</v>
      </c>
      <c r="D1302" s="2806"/>
      <c r="E1302" s="3517">
        <f t="shared" si="202"/>
        <v>1</v>
      </c>
      <c r="F1302" s="667"/>
      <c r="G1302" s="3517">
        <f t="shared" si="203"/>
        <v>1</v>
      </c>
      <c r="H1302" s="667"/>
      <c r="I1302" s="3517">
        <f t="shared" si="204"/>
        <v>1</v>
      </c>
      <c r="J1302" s="667"/>
      <c r="K1302" s="3517">
        <f t="shared" si="205"/>
        <v>1</v>
      </c>
      <c r="L1302" s="667"/>
      <c r="M1302" s="3517">
        <f t="shared" si="206"/>
        <v>1</v>
      </c>
      <c r="N1302" s="667"/>
      <c r="O1302" s="3517">
        <f t="shared" si="207"/>
        <v>1</v>
      </c>
      <c r="P1302" s="667"/>
      <c r="Q1302" s="3517">
        <f t="shared" si="208"/>
        <v>1</v>
      </c>
      <c r="R1302" s="3518">
        <f t="shared" si="209"/>
        <v>0</v>
      </c>
      <c r="S1302" s="955">
        <f t="shared" si="200"/>
        <v>0</v>
      </c>
    </row>
    <row r="1303" spans="1:19">
      <c r="A1303" s="3520"/>
      <c r="B1303" s="54"/>
      <c r="C1303" s="3517">
        <f t="shared" si="201"/>
        <v>1</v>
      </c>
      <c r="D1303" s="2806"/>
      <c r="E1303" s="3517">
        <f t="shared" si="202"/>
        <v>1</v>
      </c>
      <c r="F1303" s="667"/>
      <c r="G1303" s="3517">
        <f t="shared" si="203"/>
        <v>1</v>
      </c>
      <c r="H1303" s="667"/>
      <c r="I1303" s="3517">
        <f t="shared" si="204"/>
        <v>1</v>
      </c>
      <c r="J1303" s="667"/>
      <c r="K1303" s="3517">
        <f t="shared" si="205"/>
        <v>1</v>
      </c>
      <c r="L1303" s="667"/>
      <c r="M1303" s="3517">
        <f t="shared" si="206"/>
        <v>1</v>
      </c>
      <c r="N1303" s="667"/>
      <c r="O1303" s="3517">
        <f t="shared" si="207"/>
        <v>1</v>
      </c>
      <c r="P1303" s="667"/>
      <c r="Q1303" s="3517">
        <f t="shared" si="208"/>
        <v>1</v>
      </c>
      <c r="R1303" s="3518">
        <f t="shared" si="209"/>
        <v>0</v>
      </c>
      <c r="S1303" s="955">
        <f t="shared" si="200"/>
        <v>0</v>
      </c>
    </row>
    <row r="1304" spans="1:19">
      <c r="A1304" s="3520"/>
      <c r="B1304" s="54"/>
      <c r="C1304" s="3517">
        <f t="shared" si="201"/>
        <v>1</v>
      </c>
      <c r="D1304" s="2806"/>
      <c r="E1304" s="3517">
        <f t="shared" si="202"/>
        <v>1</v>
      </c>
      <c r="F1304" s="667"/>
      <c r="G1304" s="3517">
        <f t="shared" si="203"/>
        <v>1</v>
      </c>
      <c r="H1304" s="667"/>
      <c r="I1304" s="3517">
        <f t="shared" si="204"/>
        <v>1</v>
      </c>
      <c r="J1304" s="667"/>
      <c r="K1304" s="3517">
        <f t="shared" si="205"/>
        <v>1</v>
      </c>
      <c r="L1304" s="667"/>
      <c r="M1304" s="3517">
        <f t="shared" si="206"/>
        <v>1</v>
      </c>
      <c r="N1304" s="667"/>
      <c r="O1304" s="3517">
        <f t="shared" si="207"/>
        <v>1</v>
      </c>
      <c r="P1304" s="667"/>
      <c r="Q1304" s="3517">
        <f t="shared" si="208"/>
        <v>1</v>
      </c>
      <c r="R1304" s="3518">
        <f t="shared" si="209"/>
        <v>0</v>
      </c>
      <c r="S1304" s="955">
        <f t="shared" ref="S1304:S1353" si="210">ROUND(R1304*B1304/10000,0)</f>
        <v>0</v>
      </c>
    </row>
    <row r="1305" spans="1:19">
      <c r="A1305" s="3520"/>
      <c r="B1305" s="54"/>
      <c r="C1305" s="3517">
        <f t="shared" si="201"/>
        <v>1</v>
      </c>
      <c r="D1305" s="2806"/>
      <c r="E1305" s="3517">
        <f t="shared" si="202"/>
        <v>1</v>
      </c>
      <c r="F1305" s="667"/>
      <c r="G1305" s="3517">
        <f t="shared" si="203"/>
        <v>1</v>
      </c>
      <c r="H1305" s="667"/>
      <c r="I1305" s="3517">
        <f t="shared" si="204"/>
        <v>1</v>
      </c>
      <c r="J1305" s="667"/>
      <c r="K1305" s="3517">
        <f t="shared" si="205"/>
        <v>1</v>
      </c>
      <c r="L1305" s="667"/>
      <c r="M1305" s="3517">
        <f t="shared" si="206"/>
        <v>1</v>
      </c>
      <c r="N1305" s="667"/>
      <c r="O1305" s="3517">
        <f t="shared" si="207"/>
        <v>1</v>
      </c>
      <c r="P1305" s="667"/>
      <c r="Q1305" s="3517">
        <f t="shared" si="208"/>
        <v>1</v>
      </c>
      <c r="R1305" s="3518">
        <f t="shared" si="209"/>
        <v>0</v>
      </c>
      <c r="S1305" s="955">
        <f t="shared" si="210"/>
        <v>0</v>
      </c>
    </row>
    <row r="1306" spans="1:19">
      <c r="A1306" s="3520"/>
      <c r="B1306" s="54"/>
      <c r="C1306" s="3517">
        <f t="shared" ref="C1306:C1353" si="211">IF(B1306="",1,(LOOKUP(B1306,$3:$3,$4:$4)-LOOKUP($B$24,$3:$3,$4:$4)+100)/100)</f>
        <v>1</v>
      </c>
      <c r="D1306" s="2806"/>
      <c r="E1306" s="3517">
        <f t="shared" ref="E1306:E1353" si="212">(SUMIF($5:$5,D1306,$6:$6)-SUMIF($5:$5,$D$24,$6:$6)+100)/100</f>
        <v>1</v>
      </c>
      <c r="F1306" s="667"/>
      <c r="G1306" s="3517">
        <f t="shared" ref="G1306:G1353" si="213">(SUMIF($7:$7,F1306,$8:$8)-SUMIF($7:$7,$F$24,$8:$8)+100)/100</f>
        <v>1</v>
      </c>
      <c r="H1306" s="667"/>
      <c r="I1306" s="3517">
        <f t="shared" ref="I1306:I1353" si="214">(SUMIF($9:$9,H1306,$10:$10)-SUMIF($9:$9,$H$24,$10:$10)+100)/100</f>
        <v>1</v>
      </c>
      <c r="J1306" s="667"/>
      <c r="K1306" s="3517">
        <f t="shared" ref="K1306:K1353" si="215">(SUMIF($11:$11,J1306,$12:$12)-SUMIF($11:$11,$J$24,$12:$12)+100)/100</f>
        <v>1</v>
      </c>
      <c r="L1306" s="667"/>
      <c r="M1306" s="3517">
        <f t="shared" ref="M1306:M1353" si="216">(SUMIF($13:$13,L1306,$14:$14)-SUMIF($13:$13,$L$24,$14:$14)+100)/100</f>
        <v>1</v>
      </c>
      <c r="N1306" s="667"/>
      <c r="O1306" s="3517">
        <f t="shared" ref="O1306:O1353" si="217">(SUMIF($15:$15,N1306,$16:$16)-SUMIF($15:$15,$N$24,$16:$16)+100)/100</f>
        <v>1</v>
      </c>
      <c r="P1306" s="667"/>
      <c r="Q1306" s="3517">
        <f t="shared" ref="Q1306:Q1353" si="218">(SUMIF($17:$17,P1306,$18:$18)-SUMIF($17:$17,$P$24,$18:$18)+100)/100</f>
        <v>1</v>
      </c>
      <c r="R1306" s="3518">
        <f t="shared" ref="R1306:R1353" si="219">IF(B1306="",0,ROUND($R$24*C1306*E1306*G1306*I1306*K1306*M1306*O1306*Q1306,0))</f>
        <v>0</v>
      </c>
      <c r="S1306" s="955">
        <f t="shared" si="210"/>
        <v>0</v>
      </c>
    </row>
    <row r="1307" spans="1:19">
      <c r="A1307" s="3520"/>
      <c r="B1307" s="54"/>
      <c r="C1307" s="3517">
        <f t="shared" si="211"/>
        <v>1</v>
      </c>
      <c r="D1307" s="2806"/>
      <c r="E1307" s="3517">
        <f t="shared" si="212"/>
        <v>1</v>
      </c>
      <c r="F1307" s="667"/>
      <c r="G1307" s="3517">
        <f t="shared" si="213"/>
        <v>1</v>
      </c>
      <c r="H1307" s="667"/>
      <c r="I1307" s="3517">
        <f t="shared" si="214"/>
        <v>1</v>
      </c>
      <c r="J1307" s="667"/>
      <c r="K1307" s="3517">
        <f t="shared" si="215"/>
        <v>1</v>
      </c>
      <c r="L1307" s="667"/>
      <c r="M1307" s="3517">
        <f t="shared" si="216"/>
        <v>1</v>
      </c>
      <c r="N1307" s="667"/>
      <c r="O1307" s="3517">
        <f t="shared" si="217"/>
        <v>1</v>
      </c>
      <c r="P1307" s="667"/>
      <c r="Q1307" s="3517">
        <f t="shared" si="218"/>
        <v>1</v>
      </c>
      <c r="R1307" s="3518">
        <f t="shared" si="219"/>
        <v>0</v>
      </c>
      <c r="S1307" s="955">
        <f t="shared" si="210"/>
        <v>0</v>
      </c>
    </row>
    <row r="1308" spans="1:19">
      <c r="A1308" s="3520"/>
      <c r="B1308" s="54"/>
      <c r="C1308" s="3517">
        <f t="shared" si="211"/>
        <v>1</v>
      </c>
      <c r="D1308" s="2806"/>
      <c r="E1308" s="3517">
        <f t="shared" si="212"/>
        <v>1</v>
      </c>
      <c r="F1308" s="667"/>
      <c r="G1308" s="3517">
        <f t="shared" si="213"/>
        <v>1</v>
      </c>
      <c r="H1308" s="667"/>
      <c r="I1308" s="3517">
        <f t="shared" si="214"/>
        <v>1</v>
      </c>
      <c r="J1308" s="667"/>
      <c r="K1308" s="3517">
        <f t="shared" si="215"/>
        <v>1</v>
      </c>
      <c r="L1308" s="667"/>
      <c r="M1308" s="3517">
        <f t="shared" si="216"/>
        <v>1</v>
      </c>
      <c r="N1308" s="667"/>
      <c r="O1308" s="3517">
        <f t="shared" si="217"/>
        <v>1</v>
      </c>
      <c r="P1308" s="667"/>
      <c r="Q1308" s="3517">
        <f t="shared" si="218"/>
        <v>1</v>
      </c>
      <c r="R1308" s="3518">
        <f t="shared" si="219"/>
        <v>0</v>
      </c>
      <c r="S1308" s="955">
        <f t="shared" si="210"/>
        <v>0</v>
      </c>
    </row>
    <row r="1309" spans="1:19">
      <c r="A1309" s="3520"/>
      <c r="B1309" s="54"/>
      <c r="C1309" s="3517">
        <f t="shared" si="211"/>
        <v>1</v>
      </c>
      <c r="D1309" s="2806"/>
      <c r="E1309" s="3517">
        <f t="shared" si="212"/>
        <v>1</v>
      </c>
      <c r="F1309" s="667"/>
      <c r="G1309" s="3517">
        <f t="shared" si="213"/>
        <v>1</v>
      </c>
      <c r="H1309" s="667"/>
      <c r="I1309" s="3517">
        <f t="shared" si="214"/>
        <v>1</v>
      </c>
      <c r="J1309" s="667"/>
      <c r="K1309" s="3517">
        <f t="shared" si="215"/>
        <v>1</v>
      </c>
      <c r="L1309" s="667"/>
      <c r="M1309" s="3517">
        <f t="shared" si="216"/>
        <v>1</v>
      </c>
      <c r="N1309" s="667"/>
      <c r="O1309" s="3517">
        <f t="shared" si="217"/>
        <v>1</v>
      </c>
      <c r="P1309" s="667"/>
      <c r="Q1309" s="3517">
        <f t="shared" si="218"/>
        <v>1</v>
      </c>
      <c r="R1309" s="3518">
        <f t="shared" si="219"/>
        <v>0</v>
      </c>
      <c r="S1309" s="955">
        <f t="shared" si="210"/>
        <v>0</v>
      </c>
    </row>
    <row r="1310" spans="1:19">
      <c r="A1310" s="3520"/>
      <c r="B1310" s="54"/>
      <c r="C1310" s="3517">
        <f t="shared" si="211"/>
        <v>1</v>
      </c>
      <c r="D1310" s="2806"/>
      <c r="E1310" s="3517">
        <f t="shared" si="212"/>
        <v>1</v>
      </c>
      <c r="F1310" s="667"/>
      <c r="G1310" s="3517">
        <f t="shared" si="213"/>
        <v>1</v>
      </c>
      <c r="H1310" s="667"/>
      <c r="I1310" s="3517">
        <f t="shared" si="214"/>
        <v>1</v>
      </c>
      <c r="J1310" s="667"/>
      <c r="K1310" s="3517">
        <f t="shared" si="215"/>
        <v>1</v>
      </c>
      <c r="L1310" s="667"/>
      <c r="M1310" s="3517">
        <f t="shared" si="216"/>
        <v>1</v>
      </c>
      <c r="N1310" s="667"/>
      <c r="O1310" s="3517">
        <f t="shared" si="217"/>
        <v>1</v>
      </c>
      <c r="P1310" s="667"/>
      <c r="Q1310" s="3517">
        <f t="shared" si="218"/>
        <v>1</v>
      </c>
      <c r="R1310" s="3518">
        <f t="shared" si="219"/>
        <v>0</v>
      </c>
      <c r="S1310" s="955">
        <f t="shared" si="210"/>
        <v>0</v>
      </c>
    </row>
    <row r="1311" spans="1:19">
      <c r="A1311" s="3520"/>
      <c r="B1311" s="54"/>
      <c r="C1311" s="3517">
        <f t="shared" si="211"/>
        <v>1</v>
      </c>
      <c r="D1311" s="2806"/>
      <c r="E1311" s="3517">
        <f t="shared" si="212"/>
        <v>1</v>
      </c>
      <c r="F1311" s="667"/>
      <c r="G1311" s="3517">
        <f t="shared" si="213"/>
        <v>1</v>
      </c>
      <c r="H1311" s="667"/>
      <c r="I1311" s="3517">
        <f t="shared" si="214"/>
        <v>1</v>
      </c>
      <c r="J1311" s="667"/>
      <c r="K1311" s="3517">
        <f t="shared" si="215"/>
        <v>1</v>
      </c>
      <c r="L1311" s="667"/>
      <c r="M1311" s="3517">
        <f t="shared" si="216"/>
        <v>1</v>
      </c>
      <c r="N1311" s="667"/>
      <c r="O1311" s="3517">
        <f t="shared" si="217"/>
        <v>1</v>
      </c>
      <c r="P1311" s="667"/>
      <c r="Q1311" s="3517">
        <f t="shared" si="218"/>
        <v>1</v>
      </c>
      <c r="R1311" s="3518">
        <f t="shared" si="219"/>
        <v>0</v>
      </c>
      <c r="S1311" s="955">
        <f t="shared" si="210"/>
        <v>0</v>
      </c>
    </row>
    <row r="1312" spans="1:19">
      <c r="A1312" s="3520"/>
      <c r="B1312" s="54"/>
      <c r="C1312" s="3517">
        <f t="shared" si="211"/>
        <v>1</v>
      </c>
      <c r="D1312" s="2806"/>
      <c r="E1312" s="3517">
        <f t="shared" si="212"/>
        <v>1</v>
      </c>
      <c r="F1312" s="667"/>
      <c r="G1312" s="3517">
        <f t="shared" si="213"/>
        <v>1</v>
      </c>
      <c r="H1312" s="667"/>
      <c r="I1312" s="3517">
        <f t="shared" si="214"/>
        <v>1</v>
      </c>
      <c r="J1312" s="667"/>
      <c r="K1312" s="3517">
        <f t="shared" si="215"/>
        <v>1</v>
      </c>
      <c r="L1312" s="667"/>
      <c r="M1312" s="3517">
        <f t="shared" si="216"/>
        <v>1</v>
      </c>
      <c r="N1312" s="667"/>
      <c r="O1312" s="3517">
        <f t="shared" si="217"/>
        <v>1</v>
      </c>
      <c r="P1312" s="667"/>
      <c r="Q1312" s="3517">
        <f t="shared" si="218"/>
        <v>1</v>
      </c>
      <c r="R1312" s="3518">
        <f t="shared" si="219"/>
        <v>0</v>
      </c>
      <c r="S1312" s="955">
        <f t="shared" si="210"/>
        <v>0</v>
      </c>
    </row>
    <row r="1313" spans="1:19">
      <c r="A1313" s="3520"/>
      <c r="B1313" s="54"/>
      <c r="C1313" s="3517">
        <f t="shared" si="211"/>
        <v>1</v>
      </c>
      <c r="D1313" s="2806"/>
      <c r="E1313" s="3517">
        <f t="shared" si="212"/>
        <v>1</v>
      </c>
      <c r="F1313" s="667"/>
      <c r="G1313" s="3517">
        <f t="shared" si="213"/>
        <v>1</v>
      </c>
      <c r="H1313" s="667"/>
      <c r="I1313" s="3517">
        <f t="shared" si="214"/>
        <v>1</v>
      </c>
      <c r="J1313" s="667"/>
      <c r="K1313" s="3517">
        <f t="shared" si="215"/>
        <v>1</v>
      </c>
      <c r="L1313" s="667"/>
      <c r="M1313" s="3517">
        <f t="shared" si="216"/>
        <v>1</v>
      </c>
      <c r="N1313" s="667"/>
      <c r="O1313" s="3517">
        <f t="shared" si="217"/>
        <v>1</v>
      </c>
      <c r="P1313" s="667"/>
      <c r="Q1313" s="3517">
        <f t="shared" si="218"/>
        <v>1</v>
      </c>
      <c r="R1313" s="3518">
        <f t="shared" si="219"/>
        <v>0</v>
      </c>
      <c r="S1313" s="955">
        <f t="shared" si="210"/>
        <v>0</v>
      </c>
    </row>
    <row r="1314" spans="1:19">
      <c r="A1314" s="3520"/>
      <c r="B1314" s="54"/>
      <c r="C1314" s="3517">
        <f t="shared" si="211"/>
        <v>1</v>
      </c>
      <c r="D1314" s="2806"/>
      <c r="E1314" s="3517">
        <f t="shared" si="212"/>
        <v>1</v>
      </c>
      <c r="F1314" s="667"/>
      <c r="G1314" s="3517">
        <f t="shared" si="213"/>
        <v>1</v>
      </c>
      <c r="H1314" s="667"/>
      <c r="I1314" s="3517">
        <f t="shared" si="214"/>
        <v>1</v>
      </c>
      <c r="J1314" s="667"/>
      <c r="K1314" s="3517">
        <f t="shared" si="215"/>
        <v>1</v>
      </c>
      <c r="L1314" s="667"/>
      <c r="M1314" s="3517">
        <f t="shared" si="216"/>
        <v>1</v>
      </c>
      <c r="N1314" s="667"/>
      <c r="O1314" s="3517">
        <f t="shared" si="217"/>
        <v>1</v>
      </c>
      <c r="P1314" s="667"/>
      <c r="Q1314" s="3517">
        <f t="shared" si="218"/>
        <v>1</v>
      </c>
      <c r="R1314" s="3518">
        <f t="shared" si="219"/>
        <v>0</v>
      </c>
      <c r="S1314" s="955">
        <f t="shared" si="210"/>
        <v>0</v>
      </c>
    </row>
    <row r="1315" spans="1:19">
      <c r="A1315" s="3520"/>
      <c r="B1315" s="54"/>
      <c r="C1315" s="3517">
        <f t="shared" si="211"/>
        <v>1</v>
      </c>
      <c r="D1315" s="2806"/>
      <c r="E1315" s="3517">
        <f t="shared" si="212"/>
        <v>1</v>
      </c>
      <c r="F1315" s="667"/>
      <c r="G1315" s="3517">
        <f t="shared" si="213"/>
        <v>1</v>
      </c>
      <c r="H1315" s="667"/>
      <c r="I1315" s="3517">
        <f t="shared" si="214"/>
        <v>1</v>
      </c>
      <c r="J1315" s="667"/>
      <c r="K1315" s="3517">
        <f t="shared" si="215"/>
        <v>1</v>
      </c>
      <c r="L1315" s="667"/>
      <c r="M1315" s="3517">
        <f t="shared" si="216"/>
        <v>1</v>
      </c>
      <c r="N1315" s="667"/>
      <c r="O1315" s="3517">
        <f t="shared" si="217"/>
        <v>1</v>
      </c>
      <c r="P1315" s="667"/>
      <c r="Q1315" s="3517">
        <f t="shared" si="218"/>
        <v>1</v>
      </c>
      <c r="R1315" s="3518">
        <f t="shared" si="219"/>
        <v>0</v>
      </c>
      <c r="S1315" s="955">
        <f t="shared" si="210"/>
        <v>0</v>
      </c>
    </row>
    <row r="1316" spans="1:19">
      <c r="A1316" s="3520"/>
      <c r="B1316" s="54"/>
      <c r="C1316" s="3517">
        <f t="shared" si="211"/>
        <v>1</v>
      </c>
      <c r="D1316" s="2806"/>
      <c r="E1316" s="3517">
        <f t="shared" si="212"/>
        <v>1</v>
      </c>
      <c r="F1316" s="667"/>
      <c r="G1316" s="3517">
        <f t="shared" si="213"/>
        <v>1</v>
      </c>
      <c r="H1316" s="667"/>
      <c r="I1316" s="3517">
        <f t="shared" si="214"/>
        <v>1</v>
      </c>
      <c r="J1316" s="667"/>
      <c r="K1316" s="3517">
        <f t="shared" si="215"/>
        <v>1</v>
      </c>
      <c r="L1316" s="667"/>
      <c r="M1316" s="3517">
        <f t="shared" si="216"/>
        <v>1</v>
      </c>
      <c r="N1316" s="667"/>
      <c r="O1316" s="3517">
        <f t="shared" si="217"/>
        <v>1</v>
      </c>
      <c r="P1316" s="667"/>
      <c r="Q1316" s="3517">
        <f t="shared" si="218"/>
        <v>1</v>
      </c>
      <c r="R1316" s="3518">
        <f t="shared" si="219"/>
        <v>0</v>
      </c>
      <c r="S1316" s="955">
        <f t="shared" si="210"/>
        <v>0</v>
      </c>
    </row>
    <row r="1317" spans="1:19">
      <c r="A1317" s="3520"/>
      <c r="B1317" s="54"/>
      <c r="C1317" s="3517">
        <f t="shared" si="211"/>
        <v>1</v>
      </c>
      <c r="D1317" s="2806"/>
      <c r="E1317" s="3517">
        <f t="shared" si="212"/>
        <v>1</v>
      </c>
      <c r="F1317" s="667"/>
      <c r="G1317" s="3517">
        <f t="shared" si="213"/>
        <v>1</v>
      </c>
      <c r="H1317" s="667"/>
      <c r="I1317" s="3517">
        <f t="shared" si="214"/>
        <v>1</v>
      </c>
      <c r="J1317" s="667"/>
      <c r="K1317" s="3517">
        <f t="shared" si="215"/>
        <v>1</v>
      </c>
      <c r="L1317" s="667"/>
      <c r="M1317" s="3517">
        <f t="shared" si="216"/>
        <v>1</v>
      </c>
      <c r="N1317" s="667"/>
      <c r="O1317" s="3517">
        <f t="shared" si="217"/>
        <v>1</v>
      </c>
      <c r="P1317" s="667"/>
      <c r="Q1317" s="3517">
        <f t="shared" si="218"/>
        <v>1</v>
      </c>
      <c r="R1317" s="3518">
        <f t="shared" si="219"/>
        <v>0</v>
      </c>
      <c r="S1317" s="955">
        <f t="shared" si="210"/>
        <v>0</v>
      </c>
    </row>
    <row r="1318" spans="1:19">
      <c r="A1318" s="3520"/>
      <c r="B1318" s="54"/>
      <c r="C1318" s="3517">
        <f t="shared" si="211"/>
        <v>1</v>
      </c>
      <c r="D1318" s="2806"/>
      <c r="E1318" s="3517">
        <f t="shared" si="212"/>
        <v>1</v>
      </c>
      <c r="F1318" s="667"/>
      <c r="G1318" s="3517">
        <f t="shared" si="213"/>
        <v>1</v>
      </c>
      <c r="H1318" s="667"/>
      <c r="I1318" s="3517">
        <f t="shared" si="214"/>
        <v>1</v>
      </c>
      <c r="J1318" s="667"/>
      <c r="K1318" s="3517">
        <f t="shared" si="215"/>
        <v>1</v>
      </c>
      <c r="L1318" s="667"/>
      <c r="M1318" s="3517">
        <f t="shared" si="216"/>
        <v>1</v>
      </c>
      <c r="N1318" s="667"/>
      <c r="O1318" s="3517">
        <f t="shared" si="217"/>
        <v>1</v>
      </c>
      <c r="P1318" s="667"/>
      <c r="Q1318" s="3517">
        <f t="shared" si="218"/>
        <v>1</v>
      </c>
      <c r="R1318" s="3518">
        <f t="shared" si="219"/>
        <v>0</v>
      </c>
      <c r="S1318" s="955">
        <f t="shared" si="210"/>
        <v>0</v>
      </c>
    </row>
    <row r="1319" spans="1:19">
      <c r="A1319" s="3520"/>
      <c r="B1319" s="54"/>
      <c r="C1319" s="3517">
        <f t="shared" si="211"/>
        <v>1</v>
      </c>
      <c r="D1319" s="2806"/>
      <c r="E1319" s="3517">
        <f t="shared" si="212"/>
        <v>1</v>
      </c>
      <c r="F1319" s="667"/>
      <c r="G1319" s="3517">
        <f t="shared" si="213"/>
        <v>1</v>
      </c>
      <c r="H1319" s="667"/>
      <c r="I1319" s="3517">
        <f t="shared" si="214"/>
        <v>1</v>
      </c>
      <c r="J1319" s="667"/>
      <c r="K1319" s="3517">
        <f t="shared" si="215"/>
        <v>1</v>
      </c>
      <c r="L1319" s="667"/>
      <c r="M1319" s="3517">
        <f t="shared" si="216"/>
        <v>1</v>
      </c>
      <c r="N1319" s="667"/>
      <c r="O1319" s="3517">
        <f t="shared" si="217"/>
        <v>1</v>
      </c>
      <c r="P1319" s="667"/>
      <c r="Q1319" s="3517">
        <f t="shared" si="218"/>
        <v>1</v>
      </c>
      <c r="R1319" s="3518">
        <f t="shared" si="219"/>
        <v>0</v>
      </c>
      <c r="S1319" s="955">
        <f t="shared" si="210"/>
        <v>0</v>
      </c>
    </row>
    <row r="1320" spans="1:19">
      <c r="A1320" s="3520"/>
      <c r="B1320" s="54"/>
      <c r="C1320" s="3517">
        <f t="shared" si="211"/>
        <v>1</v>
      </c>
      <c r="D1320" s="2806"/>
      <c r="E1320" s="3517">
        <f t="shared" si="212"/>
        <v>1</v>
      </c>
      <c r="F1320" s="667"/>
      <c r="G1320" s="3517">
        <f t="shared" si="213"/>
        <v>1</v>
      </c>
      <c r="H1320" s="667"/>
      <c r="I1320" s="3517">
        <f t="shared" si="214"/>
        <v>1</v>
      </c>
      <c r="J1320" s="667"/>
      <c r="K1320" s="3517">
        <f t="shared" si="215"/>
        <v>1</v>
      </c>
      <c r="L1320" s="667"/>
      <c r="M1320" s="3517">
        <f t="shared" si="216"/>
        <v>1</v>
      </c>
      <c r="N1320" s="667"/>
      <c r="O1320" s="3517">
        <f t="shared" si="217"/>
        <v>1</v>
      </c>
      <c r="P1320" s="667"/>
      <c r="Q1320" s="3517">
        <f t="shared" si="218"/>
        <v>1</v>
      </c>
      <c r="R1320" s="3518">
        <f t="shared" si="219"/>
        <v>0</v>
      </c>
      <c r="S1320" s="955">
        <f t="shared" si="210"/>
        <v>0</v>
      </c>
    </row>
    <row r="1321" spans="1:19">
      <c r="A1321" s="3520"/>
      <c r="B1321" s="54"/>
      <c r="C1321" s="3517">
        <f t="shared" si="211"/>
        <v>1</v>
      </c>
      <c r="D1321" s="2806"/>
      <c r="E1321" s="3517">
        <f t="shared" si="212"/>
        <v>1</v>
      </c>
      <c r="F1321" s="667"/>
      <c r="G1321" s="3517">
        <f t="shared" si="213"/>
        <v>1</v>
      </c>
      <c r="H1321" s="667"/>
      <c r="I1321" s="3517">
        <f t="shared" si="214"/>
        <v>1</v>
      </c>
      <c r="J1321" s="667"/>
      <c r="K1321" s="3517">
        <f t="shared" si="215"/>
        <v>1</v>
      </c>
      <c r="L1321" s="667"/>
      <c r="M1321" s="3517">
        <f t="shared" si="216"/>
        <v>1</v>
      </c>
      <c r="N1321" s="667"/>
      <c r="O1321" s="3517">
        <f t="shared" si="217"/>
        <v>1</v>
      </c>
      <c r="P1321" s="667"/>
      <c r="Q1321" s="3517">
        <f t="shared" si="218"/>
        <v>1</v>
      </c>
      <c r="R1321" s="3518">
        <f t="shared" si="219"/>
        <v>0</v>
      </c>
      <c r="S1321" s="955">
        <f t="shared" si="210"/>
        <v>0</v>
      </c>
    </row>
    <row r="1322" spans="1:19">
      <c r="A1322" s="3520"/>
      <c r="B1322" s="54"/>
      <c r="C1322" s="3517">
        <f t="shared" si="211"/>
        <v>1</v>
      </c>
      <c r="D1322" s="2806"/>
      <c r="E1322" s="3517">
        <f t="shared" si="212"/>
        <v>1</v>
      </c>
      <c r="F1322" s="667"/>
      <c r="G1322" s="3517">
        <f t="shared" si="213"/>
        <v>1</v>
      </c>
      <c r="H1322" s="667"/>
      <c r="I1322" s="3517">
        <f t="shared" si="214"/>
        <v>1</v>
      </c>
      <c r="J1322" s="667"/>
      <c r="K1322" s="3517">
        <f t="shared" si="215"/>
        <v>1</v>
      </c>
      <c r="L1322" s="667"/>
      <c r="M1322" s="3517">
        <f t="shared" si="216"/>
        <v>1</v>
      </c>
      <c r="N1322" s="667"/>
      <c r="O1322" s="3517">
        <f t="shared" si="217"/>
        <v>1</v>
      </c>
      <c r="P1322" s="667"/>
      <c r="Q1322" s="3517">
        <f t="shared" si="218"/>
        <v>1</v>
      </c>
      <c r="R1322" s="3518">
        <f t="shared" si="219"/>
        <v>0</v>
      </c>
      <c r="S1322" s="955">
        <f t="shared" si="210"/>
        <v>0</v>
      </c>
    </row>
    <row r="1323" spans="1:19">
      <c r="A1323" s="3520"/>
      <c r="B1323" s="54"/>
      <c r="C1323" s="3517">
        <f t="shared" si="211"/>
        <v>1</v>
      </c>
      <c r="D1323" s="2806"/>
      <c r="E1323" s="3517">
        <f t="shared" si="212"/>
        <v>1</v>
      </c>
      <c r="F1323" s="667"/>
      <c r="G1323" s="3517">
        <f t="shared" si="213"/>
        <v>1</v>
      </c>
      <c r="H1323" s="667"/>
      <c r="I1323" s="3517">
        <f t="shared" si="214"/>
        <v>1</v>
      </c>
      <c r="J1323" s="667"/>
      <c r="K1323" s="3517">
        <f t="shared" si="215"/>
        <v>1</v>
      </c>
      <c r="L1323" s="667"/>
      <c r="M1323" s="3517">
        <f t="shared" si="216"/>
        <v>1</v>
      </c>
      <c r="N1323" s="667"/>
      <c r="O1323" s="3517">
        <f t="shared" si="217"/>
        <v>1</v>
      </c>
      <c r="P1323" s="667"/>
      <c r="Q1323" s="3517">
        <f t="shared" si="218"/>
        <v>1</v>
      </c>
      <c r="R1323" s="3518">
        <f t="shared" si="219"/>
        <v>0</v>
      </c>
      <c r="S1323" s="955">
        <f t="shared" si="210"/>
        <v>0</v>
      </c>
    </row>
    <row r="1324" spans="1:19">
      <c r="A1324" s="3520"/>
      <c r="B1324" s="54"/>
      <c r="C1324" s="3517">
        <f t="shared" si="211"/>
        <v>1</v>
      </c>
      <c r="D1324" s="2806"/>
      <c r="E1324" s="3517">
        <f t="shared" si="212"/>
        <v>1</v>
      </c>
      <c r="F1324" s="667"/>
      <c r="G1324" s="3517">
        <f t="shared" si="213"/>
        <v>1</v>
      </c>
      <c r="H1324" s="667"/>
      <c r="I1324" s="3517">
        <f t="shared" si="214"/>
        <v>1</v>
      </c>
      <c r="J1324" s="667"/>
      <c r="K1324" s="3517">
        <f t="shared" si="215"/>
        <v>1</v>
      </c>
      <c r="L1324" s="667"/>
      <c r="M1324" s="3517">
        <f t="shared" si="216"/>
        <v>1</v>
      </c>
      <c r="N1324" s="667"/>
      <c r="O1324" s="3517">
        <f t="shared" si="217"/>
        <v>1</v>
      </c>
      <c r="P1324" s="667"/>
      <c r="Q1324" s="3517">
        <f t="shared" si="218"/>
        <v>1</v>
      </c>
      <c r="R1324" s="3518">
        <f t="shared" si="219"/>
        <v>0</v>
      </c>
      <c r="S1324" s="955">
        <f t="shared" si="210"/>
        <v>0</v>
      </c>
    </row>
    <row r="1325" spans="1:19">
      <c r="A1325" s="3520"/>
      <c r="B1325" s="54"/>
      <c r="C1325" s="3517">
        <f t="shared" si="211"/>
        <v>1</v>
      </c>
      <c r="D1325" s="2806"/>
      <c r="E1325" s="3517">
        <f t="shared" si="212"/>
        <v>1</v>
      </c>
      <c r="F1325" s="667"/>
      <c r="G1325" s="3517">
        <f t="shared" si="213"/>
        <v>1</v>
      </c>
      <c r="H1325" s="667"/>
      <c r="I1325" s="3517">
        <f t="shared" si="214"/>
        <v>1</v>
      </c>
      <c r="J1325" s="667"/>
      <c r="K1325" s="3517">
        <f t="shared" si="215"/>
        <v>1</v>
      </c>
      <c r="L1325" s="667"/>
      <c r="M1325" s="3517">
        <f t="shared" si="216"/>
        <v>1</v>
      </c>
      <c r="N1325" s="667"/>
      <c r="O1325" s="3517">
        <f t="shared" si="217"/>
        <v>1</v>
      </c>
      <c r="P1325" s="667"/>
      <c r="Q1325" s="3517">
        <f t="shared" si="218"/>
        <v>1</v>
      </c>
      <c r="R1325" s="3518">
        <f t="shared" si="219"/>
        <v>0</v>
      </c>
      <c r="S1325" s="955">
        <f t="shared" si="210"/>
        <v>0</v>
      </c>
    </row>
    <row r="1326" spans="1:19">
      <c r="A1326" s="3520"/>
      <c r="B1326" s="54"/>
      <c r="C1326" s="3517">
        <f t="shared" si="211"/>
        <v>1</v>
      </c>
      <c r="D1326" s="2806"/>
      <c r="E1326" s="3517">
        <f t="shared" si="212"/>
        <v>1</v>
      </c>
      <c r="F1326" s="667"/>
      <c r="G1326" s="3517">
        <f t="shared" si="213"/>
        <v>1</v>
      </c>
      <c r="H1326" s="667"/>
      <c r="I1326" s="3517">
        <f t="shared" si="214"/>
        <v>1</v>
      </c>
      <c r="J1326" s="667"/>
      <c r="K1326" s="3517">
        <f t="shared" si="215"/>
        <v>1</v>
      </c>
      <c r="L1326" s="667"/>
      <c r="M1326" s="3517">
        <f t="shared" si="216"/>
        <v>1</v>
      </c>
      <c r="N1326" s="667"/>
      <c r="O1326" s="3517">
        <f t="shared" si="217"/>
        <v>1</v>
      </c>
      <c r="P1326" s="667"/>
      <c r="Q1326" s="3517">
        <f t="shared" si="218"/>
        <v>1</v>
      </c>
      <c r="R1326" s="3518">
        <f t="shared" si="219"/>
        <v>0</v>
      </c>
      <c r="S1326" s="955">
        <f t="shared" si="210"/>
        <v>0</v>
      </c>
    </row>
    <row r="1327" spans="1:19">
      <c r="A1327" s="3520"/>
      <c r="B1327" s="54"/>
      <c r="C1327" s="3517">
        <f t="shared" si="211"/>
        <v>1</v>
      </c>
      <c r="D1327" s="2806"/>
      <c r="E1327" s="3517">
        <f t="shared" si="212"/>
        <v>1</v>
      </c>
      <c r="F1327" s="667"/>
      <c r="G1327" s="3517">
        <f t="shared" si="213"/>
        <v>1</v>
      </c>
      <c r="H1327" s="667"/>
      <c r="I1327" s="3517">
        <f t="shared" si="214"/>
        <v>1</v>
      </c>
      <c r="J1327" s="667"/>
      <c r="K1327" s="3517">
        <f t="shared" si="215"/>
        <v>1</v>
      </c>
      <c r="L1327" s="667"/>
      <c r="M1327" s="3517">
        <f t="shared" si="216"/>
        <v>1</v>
      </c>
      <c r="N1327" s="667"/>
      <c r="O1327" s="3517">
        <f t="shared" si="217"/>
        <v>1</v>
      </c>
      <c r="P1327" s="667"/>
      <c r="Q1327" s="3517">
        <f t="shared" si="218"/>
        <v>1</v>
      </c>
      <c r="R1327" s="3518">
        <f t="shared" si="219"/>
        <v>0</v>
      </c>
      <c r="S1327" s="955">
        <f t="shared" si="210"/>
        <v>0</v>
      </c>
    </row>
    <row r="1328" spans="1:19">
      <c r="A1328" s="3520"/>
      <c r="B1328" s="54"/>
      <c r="C1328" s="3517">
        <f t="shared" si="211"/>
        <v>1</v>
      </c>
      <c r="D1328" s="2806"/>
      <c r="E1328" s="3517">
        <f t="shared" si="212"/>
        <v>1</v>
      </c>
      <c r="F1328" s="667"/>
      <c r="G1328" s="3517">
        <f t="shared" si="213"/>
        <v>1</v>
      </c>
      <c r="H1328" s="667"/>
      <c r="I1328" s="3517">
        <f t="shared" si="214"/>
        <v>1</v>
      </c>
      <c r="J1328" s="667"/>
      <c r="K1328" s="3517">
        <f t="shared" si="215"/>
        <v>1</v>
      </c>
      <c r="L1328" s="667"/>
      <c r="M1328" s="3517">
        <f t="shared" si="216"/>
        <v>1</v>
      </c>
      <c r="N1328" s="667"/>
      <c r="O1328" s="3517">
        <f t="shared" si="217"/>
        <v>1</v>
      </c>
      <c r="P1328" s="667"/>
      <c r="Q1328" s="3517">
        <f t="shared" si="218"/>
        <v>1</v>
      </c>
      <c r="R1328" s="3518">
        <f t="shared" si="219"/>
        <v>0</v>
      </c>
      <c r="S1328" s="955">
        <f t="shared" si="210"/>
        <v>0</v>
      </c>
    </row>
    <row r="1329" spans="1:19">
      <c r="A1329" s="3520"/>
      <c r="B1329" s="54"/>
      <c r="C1329" s="3517">
        <f t="shared" si="211"/>
        <v>1</v>
      </c>
      <c r="D1329" s="2806"/>
      <c r="E1329" s="3517">
        <f t="shared" si="212"/>
        <v>1</v>
      </c>
      <c r="F1329" s="667"/>
      <c r="G1329" s="3517">
        <f t="shared" si="213"/>
        <v>1</v>
      </c>
      <c r="H1329" s="667"/>
      <c r="I1329" s="3517">
        <f t="shared" si="214"/>
        <v>1</v>
      </c>
      <c r="J1329" s="667"/>
      <c r="K1329" s="3517">
        <f t="shared" si="215"/>
        <v>1</v>
      </c>
      <c r="L1329" s="667"/>
      <c r="M1329" s="3517">
        <f t="shared" si="216"/>
        <v>1</v>
      </c>
      <c r="N1329" s="667"/>
      <c r="O1329" s="3517">
        <f t="shared" si="217"/>
        <v>1</v>
      </c>
      <c r="P1329" s="667"/>
      <c r="Q1329" s="3517">
        <f t="shared" si="218"/>
        <v>1</v>
      </c>
      <c r="R1329" s="3518">
        <f t="shared" si="219"/>
        <v>0</v>
      </c>
      <c r="S1329" s="955">
        <f t="shared" si="210"/>
        <v>0</v>
      </c>
    </row>
    <row r="1330" spans="1:19">
      <c r="A1330" s="3520"/>
      <c r="B1330" s="54"/>
      <c r="C1330" s="3517">
        <f t="shared" si="211"/>
        <v>1</v>
      </c>
      <c r="D1330" s="2806"/>
      <c r="E1330" s="3517">
        <f t="shared" si="212"/>
        <v>1</v>
      </c>
      <c r="F1330" s="667"/>
      <c r="G1330" s="3517">
        <f t="shared" si="213"/>
        <v>1</v>
      </c>
      <c r="H1330" s="667"/>
      <c r="I1330" s="3517">
        <f t="shared" si="214"/>
        <v>1</v>
      </c>
      <c r="J1330" s="667"/>
      <c r="K1330" s="3517">
        <f t="shared" si="215"/>
        <v>1</v>
      </c>
      <c r="L1330" s="667"/>
      <c r="M1330" s="3517">
        <f t="shared" si="216"/>
        <v>1</v>
      </c>
      <c r="N1330" s="667"/>
      <c r="O1330" s="3517">
        <f t="shared" si="217"/>
        <v>1</v>
      </c>
      <c r="P1330" s="667"/>
      <c r="Q1330" s="3517">
        <f t="shared" si="218"/>
        <v>1</v>
      </c>
      <c r="R1330" s="3518">
        <f t="shared" si="219"/>
        <v>0</v>
      </c>
      <c r="S1330" s="955">
        <f t="shared" si="210"/>
        <v>0</v>
      </c>
    </row>
    <row r="1331" spans="1:19">
      <c r="A1331" s="3520"/>
      <c r="B1331" s="54"/>
      <c r="C1331" s="3517">
        <f t="shared" si="211"/>
        <v>1</v>
      </c>
      <c r="D1331" s="2806"/>
      <c r="E1331" s="3517">
        <f t="shared" si="212"/>
        <v>1</v>
      </c>
      <c r="F1331" s="667"/>
      <c r="G1331" s="3517">
        <f t="shared" si="213"/>
        <v>1</v>
      </c>
      <c r="H1331" s="667"/>
      <c r="I1331" s="3517">
        <f t="shared" si="214"/>
        <v>1</v>
      </c>
      <c r="J1331" s="667"/>
      <c r="K1331" s="3517">
        <f t="shared" si="215"/>
        <v>1</v>
      </c>
      <c r="L1331" s="667"/>
      <c r="M1331" s="3517">
        <f t="shared" si="216"/>
        <v>1</v>
      </c>
      <c r="N1331" s="667"/>
      <c r="O1331" s="3517">
        <f t="shared" si="217"/>
        <v>1</v>
      </c>
      <c r="P1331" s="667"/>
      <c r="Q1331" s="3517">
        <f t="shared" si="218"/>
        <v>1</v>
      </c>
      <c r="R1331" s="3518">
        <f t="shared" si="219"/>
        <v>0</v>
      </c>
      <c r="S1331" s="955">
        <f t="shared" si="210"/>
        <v>0</v>
      </c>
    </row>
    <row r="1332" spans="1:19">
      <c r="A1332" s="3520"/>
      <c r="B1332" s="54"/>
      <c r="C1332" s="3517">
        <f t="shared" si="211"/>
        <v>1</v>
      </c>
      <c r="D1332" s="2806"/>
      <c r="E1332" s="3517">
        <f t="shared" si="212"/>
        <v>1</v>
      </c>
      <c r="F1332" s="667"/>
      <c r="G1332" s="3517">
        <f t="shared" si="213"/>
        <v>1</v>
      </c>
      <c r="H1332" s="667"/>
      <c r="I1332" s="3517">
        <f t="shared" si="214"/>
        <v>1</v>
      </c>
      <c r="J1332" s="667"/>
      <c r="K1332" s="3517">
        <f t="shared" si="215"/>
        <v>1</v>
      </c>
      <c r="L1332" s="667"/>
      <c r="M1332" s="3517">
        <f t="shared" si="216"/>
        <v>1</v>
      </c>
      <c r="N1332" s="667"/>
      <c r="O1332" s="3517">
        <f t="shared" si="217"/>
        <v>1</v>
      </c>
      <c r="P1332" s="667"/>
      <c r="Q1332" s="3517">
        <f t="shared" si="218"/>
        <v>1</v>
      </c>
      <c r="R1332" s="3518">
        <f t="shared" si="219"/>
        <v>0</v>
      </c>
      <c r="S1332" s="955">
        <f t="shared" si="210"/>
        <v>0</v>
      </c>
    </row>
    <row r="1333" spans="1:19">
      <c r="A1333" s="3520"/>
      <c r="B1333" s="54"/>
      <c r="C1333" s="3517">
        <f t="shared" si="211"/>
        <v>1</v>
      </c>
      <c r="D1333" s="2806"/>
      <c r="E1333" s="3517">
        <f t="shared" si="212"/>
        <v>1</v>
      </c>
      <c r="F1333" s="667"/>
      <c r="G1333" s="3517">
        <f t="shared" si="213"/>
        <v>1</v>
      </c>
      <c r="H1333" s="667"/>
      <c r="I1333" s="3517">
        <f t="shared" si="214"/>
        <v>1</v>
      </c>
      <c r="J1333" s="667"/>
      <c r="K1333" s="3517">
        <f t="shared" si="215"/>
        <v>1</v>
      </c>
      <c r="L1333" s="667"/>
      <c r="M1333" s="3517">
        <f t="shared" si="216"/>
        <v>1</v>
      </c>
      <c r="N1333" s="667"/>
      <c r="O1333" s="3517">
        <f t="shared" si="217"/>
        <v>1</v>
      </c>
      <c r="P1333" s="667"/>
      <c r="Q1333" s="3517">
        <f t="shared" si="218"/>
        <v>1</v>
      </c>
      <c r="R1333" s="3518">
        <f t="shared" si="219"/>
        <v>0</v>
      </c>
      <c r="S1333" s="955">
        <f t="shared" si="210"/>
        <v>0</v>
      </c>
    </row>
    <row r="1334" spans="1:19">
      <c r="A1334" s="3520"/>
      <c r="B1334" s="54"/>
      <c r="C1334" s="3517">
        <f t="shared" si="211"/>
        <v>1</v>
      </c>
      <c r="D1334" s="2806"/>
      <c r="E1334" s="3517">
        <f t="shared" si="212"/>
        <v>1</v>
      </c>
      <c r="F1334" s="667"/>
      <c r="G1334" s="3517">
        <f t="shared" si="213"/>
        <v>1</v>
      </c>
      <c r="H1334" s="667"/>
      <c r="I1334" s="3517">
        <f t="shared" si="214"/>
        <v>1</v>
      </c>
      <c r="J1334" s="667"/>
      <c r="K1334" s="3517">
        <f t="shared" si="215"/>
        <v>1</v>
      </c>
      <c r="L1334" s="667"/>
      <c r="M1334" s="3517">
        <f t="shared" si="216"/>
        <v>1</v>
      </c>
      <c r="N1334" s="667"/>
      <c r="O1334" s="3517">
        <f t="shared" si="217"/>
        <v>1</v>
      </c>
      <c r="P1334" s="667"/>
      <c r="Q1334" s="3517">
        <f t="shared" si="218"/>
        <v>1</v>
      </c>
      <c r="R1334" s="3518">
        <f t="shared" si="219"/>
        <v>0</v>
      </c>
      <c r="S1334" s="955">
        <f t="shared" si="210"/>
        <v>0</v>
      </c>
    </row>
    <row r="1335" spans="1:19">
      <c r="A1335" s="3520"/>
      <c r="B1335" s="54"/>
      <c r="C1335" s="3517">
        <f t="shared" si="211"/>
        <v>1</v>
      </c>
      <c r="D1335" s="2806"/>
      <c r="E1335" s="3517">
        <f t="shared" si="212"/>
        <v>1</v>
      </c>
      <c r="F1335" s="667"/>
      <c r="G1335" s="3517">
        <f t="shared" si="213"/>
        <v>1</v>
      </c>
      <c r="H1335" s="667"/>
      <c r="I1335" s="3517">
        <f t="shared" si="214"/>
        <v>1</v>
      </c>
      <c r="J1335" s="667"/>
      <c r="K1335" s="3517">
        <f t="shared" si="215"/>
        <v>1</v>
      </c>
      <c r="L1335" s="667"/>
      <c r="M1335" s="3517">
        <f t="shared" si="216"/>
        <v>1</v>
      </c>
      <c r="N1335" s="667"/>
      <c r="O1335" s="3517">
        <f t="shared" si="217"/>
        <v>1</v>
      </c>
      <c r="P1335" s="667"/>
      <c r="Q1335" s="3517">
        <f t="shared" si="218"/>
        <v>1</v>
      </c>
      <c r="R1335" s="3518">
        <f t="shared" si="219"/>
        <v>0</v>
      </c>
      <c r="S1335" s="955">
        <f t="shared" si="210"/>
        <v>0</v>
      </c>
    </row>
    <row r="1336" spans="1:19">
      <c r="A1336" s="3520"/>
      <c r="B1336" s="54"/>
      <c r="C1336" s="3517">
        <f t="shared" si="211"/>
        <v>1</v>
      </c>
      <c r="D1336" s="2806"/>
      <c r="E1336" s="3517">
        <f t="shared" si="212"/>
        <v>1</v>
      </c>
      <c r="F1336" s="667"/>
      <c r="G1336" s="3517">
        <f t="shared" si="213"/>
        <v>1</v>
      </c>
      <c r="H1336" s="667"/>
      <c r="I1336" s="3517">
        <f t="shared" si="214"/>
        <v>1</v>
      </c>
      <c r="J1336" s="667"/>
      <c r="K1336" s="3517">
        <f t="shared" si="215"/>
        <v>1</v>
      </c>
      <c r="L1336" s="667"/>
      <c r="M1336" s="3517">
        <f t="shared" si="216"/>
        <v>1</v>
      </c>
      <c r="N1336" s="667"/>
      <c r="O1336" s="3517">
        <f t="shared" si="217"/>
        <v>1</v>
      </c>
      <c r="P1336" s="667"/>
      <c r="Q1336" s="3517">
        <f t="shared" si="218"/>
        <v>1</v>
      </c>
      <c r="R1336" s="3518">
        <f t="shared" si="219"/>
        <v>0</v>
      </c>
      <c r="S1336" s="955">
        <f t="shared" si="210"/>
        <v>0</v>
      </c>
    </row>
    <row r="1337" spans="1:19">
      <c r="A1337" s="3520"/>
      <c r="B1337" s="54"/>
      <c r="C1337" s="3517">
        <f t="shared" si="211"/>
        <v>1</v>
      </c>
      <c r="D1337" s="2806"/>
      <c r="E1337" s="3517">
        <f t="shared" si="212"/>
        <v>1</v>
      </c>
      <c r="F1337" s="667"/>
      <c r="G1337" s="3517">
        <f t="shared" si="213"/>
        <v>1</v>
      </c>
      <c r="H1337" s="667"/>
      <c r="I1337" s="3517">
        <f t="shared" si="214"/>
        <v>1</v>
      </c>
      <c r="J1337" s="667"/>
      <c r="K1337" s="3517">
        <f t="shared" si="215"/>
        <v>1</v>
      </c>
      <c r="L1337" s="667"/>
      <c r="M1337" s="3517">
        <f t="shared" si="216"/>
        <v>1</v>
      </c>
      <c r="N1337" s="667"/>
      <c r="O1337" s="3517">
        <f t="shared" si="217"/>
        <v>1</v>
      </c>
      <c r="P1337" s="667"/>
      <c r="Q1337" s="3517">
        <f t="shared" si="218"/>
        <v>1</v>
      </c>
      <c r="R1337" s="3518">
        <f t="shared" si="219"/>
        <v>0</v>
      </c>
      <c r="S1337" s="955">
        <f t="shared" si="210"/>
        <v>0</v>
      </c>
    </row>
    <row r="1338" spans="1:19">
      <c r="A1338" s="3520"/>
      <c r="B1338" s="54"/>
      <c r="C1338" s="3517">
        <f t="shared" si="211"/>
        <v>1</v>
      </c>
      <c r="D1338" s="2806"/>
      <c r="E1338" s="3517">
        <f t="shared" si="212"/>
        <v>1</v>
      </c>
      <c r="F1338" s="667"/>
      <c r="G1338" s="3517">
        <f t="shared" si="213"/>
        <v>1</v>
      </c>
      <c r="H1338" s="667"/>
      <c r="I1338" s="3517">
        <f t="shared" si="214"/>
        <v>1</v>
      </c>
      <c r="J1338" s="667"/>
      <c r="K1338" s="3517">
        <f t="shared" si="215"/>
        <v>1</v>
      </c>
      <c r="L1338" s="667"/>
      <c r="M1338" s="3517">
        <f t="shared" si="216"/>
        <v>1</v>
      </c>
      <c r="N1338" s="667"/>
      <c r="O1338" s="3517">
        <f t="shared" si="217"/>
        <v>1</v>
      </c>
      <c r="P1338" s="667"/>
      <c r="Q1338" s="3517">
        <f t="shared" si="218"/>
        <v>1</v>
      </c>
      <c r="R1338" s="3518">
        <f t="shared" si="219"/>
        <v>0</v>
      </c>
      <c r="S1338" s="955">
        <f t="shared" si="210"/>
        <v>0</v>
      </c>
    </row>
    <row r="1339" spans="1:19">
      <c r="A1339" s="3520"/>
      <c r="B1339" s="54"/>
      <c r="C1339" s="3517">
        <f t="shared" si="211"/>
        <v>1</v>
      </c>
      <c r="D1339" s="2806"/>
      <c r="E1339" s="3517">
        <f t="shared" si="212"/>
        <v>1</v>
      </c>
      <c r="F1339" s="667"/>
      <c r="G1339" s="3517">
        <f t="shared" si="213"/>
        <v>1</v>
      </c>
      <c r="H1339" s="667"/>
      <c r="I1339" s="3517">
        <f t="shared" si="214"/>
        <v>1</v>
      </c>
      <c r="J1339" s="667"/>
      <c r="K1339" s="3517">
        <f t="shared" si="215"/>
        <v>1</v>
      </c>
      <c r="L1339" s="667"/>
      <c r="M1339" s="3517">
        <f t="shared" si="216"/>
        <v>1</v>
      </c>
      <c r="N1339" s="667"/>
      <c r="O1339" s="3517">
        <f t="shared" si="217"/>
        <v>1</v>
      </c>
      <c r="P1339" s="667"/>
      <c r="Q1339" s="3517">
        <f t="shared" si="218"/>
        <v>1</v>
      </c>
      <c r="R1339" s="3518">
        <f t="shared" si="219"/>
        <v>0</v>
      </c>
      <c r="S1339" s="955">
        <f t="shared" si="210"/>
        <v>0</v>
      </c>
    </row>
    <row r="1340" spans="1:19">
      <c r="A1340" s="3520"/>
      <c r="B1340" s="54"/>
      <c r="C1340" s="3517">
        <f t="shared" si="211"/>
        <v>1</v>
      </c>
      <c r="D1340" s="2806"/>
      <c r="E1340" s="3517">
        <f t="shared" si="212"/>
        <v>1</v>
      </c>
      <c r="F1340" s="667"/>
      <c r="G1340" s="3517">
        <f t="shared" si="213"/>
        <v>1</v>
      </c>
      <c r="H1340" s="667"/>
      <c r="I1340" s="3517">
        <f t="shared" si="214"/>
        <v>1</v>
      </c>
      <c r="J1340" s="667"/>
      <c r="K1340" s="3517">
        <f t="shared" si="215"/>
        <v>1</v>
      </c>
      <c r="L1340" s="667"/>
      <c r="M1340" s="3517">
        <f t="shared" si="216"/>
        <v>1</v>
      </c>
      <c r="N1340" s="667"/>
      <c r="O1340" s="3517">
        <f t="shared" si="217"/>
        <v>1</v>
      </c>
      <c r="P1340" s="667"/>
      <c r="Q1340" s="3517">
        <f t="shared" si="218"/>
        <v>1</v>
      </c>
      <c r="R1340" s="3518">
        <f t="shared" si="219"/>
        <v>0</v>
      </c>
      <c r="S1340" s="955">
        <f t="shared" si="210"/>
        <v>0</v>
      </c>
    </row>
    <row r="1341" spans="1:19">
      <c r="A1341" s="3520"/>
      <c r="B1341" s="54"/>
      <c r="C1341" s="3517">
        <f t="shared" si="211"/>
        <v>1</v>
      </c>
      <c r="D1341" s="2806"/>
      <c r="E1341" s="3517">
        <f t="shared" si="212"/>
        <v>1</v>
      </c>
      <c r="F1341" s="667"/>
      <c r="G1341" s="3517">
        <f t="shared" si="213"/>
        <v>1</v>
      </c>
      <c r="H1341" s="667"/>
      <c r="I1341" s="3517">
        <f t="shared" si="214"/>
        <v>1</v>
      </c>
      <c r="J1341" s="667"/>
      <c r="K1341" s="3517">
        <f t="shared" si="215"/>
        <v>1</v>
      </c>
      <c r="L1341" s="667"/>
      <c r="M1341" s="3517">
        <f t="shared" si="216"/>
        <v>1</v>
      </c>
      <c r="N1341" s="667"/>
      <c r="O1341" s="3517">
        <f t="shared" si="217"/>
        <v>1</v>
      </c>
      <c r="P1341" s="667"/>
      <c r="Q1341" s="3517">
        <f t="shared" si="218"/>
        <v>1</v>
      </c>
      <c r="R1341" s="3518">
        <f t="shared" si="219"/>
        <v>0</v>
      </c>
      <c r="S1341" s="955">
        <f t="shared" si="210"/>
        <v>0</v>
      </c>
    </row>
    <row r="1342" spans="1:19">
      <c r="A1342" s="3520"/>
      <c r="B1342" s="54"/>
      <c r="C1342" s="3517">
        <f t="shared" si="211"/>
        <v>1</v>
      </c>
      <c r="D1342" s="2806"/>
      <c r="E1342" s="3517">
        <f t="shared" si="212"/>
        <v>1</v>
      </c>
      <c r="F1342" s="667"/>
      <c r="G1342" s="3517">
        <f t="shared" si="213"/>
        <v>1</v>
      </c>
      <c r="H1342" s="667"/>
      <c r="I1342" s="3517">
        <f t="shared" si="214"/>
        <v>1</v>
      </c>
      <c r="J1342" s="667"/>
      <c r="K1342" s="3517">
        <f t="shared" si="215"/>
        <v>1</v>
      </c>
      <c r="L1342" s="667"/>
      <c r="M1342" s="3517">
        <f t="shared" si="216"/>
        <v>1</v>
      </c>
      <c r="N1342" s="667"/>
      <c r="O1342" s="3517">
        <f t="shared" si="217"/>
        <v>1</v>
      </c>
      <c r="P1342" s="667"/>
      <c r="Q1342" s="3517">
        <f t="shared" si="218"/>
        <v>1</v>
      </c>
      <c r="R1342" s="3518">
        <f t="shared" si="219"/>
        <v>0</v>
      </c>
      <c r="S1342" s="955">
        <f t="shared" si="210"/>
        <v>0</v>
      </c>
    </row>
    <row r="1343" spans="1:19">
      <c r="A1343" s="3520"/>
      <c r="B1343" s="54"/>
      <c r="C1343" s="3517">
        <f t="shared" si="211"/>
        <v>1</v>
      </c>
      <c r="D1343" s="2806"/>
      <c r="E1343" s="3517">
        <f t="shared" si="212"/>
        <v>1</v>
      </c>
      <c r="F1343" s="667"/>
      <c r="G1343" s="3517">
        <f t="shared" si="213"/>
        <v>1</v>
      </c>
      <c r="H1343" s="667"/>
      <c r="I1343" s="3517">
        <f t="shared" si="214"/>
        <v>1</v>
      </c>
      <c r="J1343" s="667"/>
      <c r="K1343" s="3517">
        <f t="shared" si="215"/>
        <v>1</v>
      </c>
      <c r="L1343" s="667"/>
      <c r="M1343" s="3517">
        <f t="shared" si="216"/>
        <v>1</v>
      </c>
      <c r="N1343" s="667"/>
      <c r="O1343" s="3517">
        <f t="shared" si="217"/>
        <v>1</v>
      </c>
      <c r="P1343" s="667"/>
      <c r="Q1343" s="3517">
        <f t="shared" si="218"/>
        <v>1</v>
      </c>
      <c r="R1343" s="3518">
        <f t="shared" si="219"/>
        <v>0</v>
      </c>
      <c r="S1343" s="955">
        <f t="shared" si="210"/>
        <v>0</v>
      </c>
    </row>
    <row r="1344" spans="1:19">
      <c r="A1344" s="3520"/>
      <c r="B1344" s="54"/>
      <c r="C1344" s="3517">
        <f t="shared" si="211"/>
        <v>1</v>
      </c>
      <c r="D1344" s="2806"/>
      <c r="E1344" s="3517">
        <f t="shared" si="212"/>
        <v>1</v>
      </c>
      <c r="F1344" s="667"/>
      <c r="G1344" s="3517">
        <f t="shared" si="213"/>
        <v>1</v>
      </c>
      <c r="H1344" s="667"/>
      <c r="I1344" s="3517">
        <f t="shared" si="214"/>
        <v>1</v>
      </c>
      <c r="J1344" s="667"/>
      <c r="K1344" s="3517">
        <f t="shared" si="215"/>
        <v>1</v>
      </c>
      <c r="L1344" s="667"/>
      <c r="M1344" s="3517">
        <f t="shared" si="216"/>
        <v>1</v>
      </c>
      <c r="N1344" s="667"/>
      <c r="O1344" s="3517">
        <f t="shared" si="217"/>
        <v>1</v>
      </c>
      <c r="P1344" s="667"/>
      <c r="Q1344" s="3517">
        <f t="shared" si="218"/>
        <v>1</v>
      </c>
      <c r="R1344" s="3518">
        <f t="shared" si="219"/>
        <v>0</v>
      </c>
      <c r="S1344" s="955">
        <f t="shared" si="210"/>
        <v>0</v>
      </c>
    </row>
    <row r="1345" spans="1:19">
      <c r="A1345" s="3520"/>
      <c r="B1345" s="54"/>
      <c r="C1345" s="3517">
        <f t="shared" si="211"/>
        <v>1</v>
      </c>
      <c r="D1345" s="2806"/>
      <c r="E1345" s="3517">
        <f t="shared" si="212"/>
        <v>1</v>
      </c>
      <c r="F1345" s="667"/>
      <c r="G1345" s="3517">
        <f t="shared" si="213"/>
        <v>1</v>
      </c>
      <c r="H1345" s="667"/>
      <c r="I1345" s="3517">
        <f t="shared" si="214"/>
        <v>1</v>
      </c>
      <c r="J1345" s="667"/>
      <c r="K1345" s="3517">
        <f t="shared" si="215"/>
        <v>1</v>
      </c>
      <c r="L1345" s="667"/>
      <c r="M1345" s="3517">
        <f t="shared" si="216"/>
        <v>1</v>
      </c>
      <c r="N1345" s="667"/>
      <c r="O1345" s="3517">
        <f t="shared" si="217"/>
        <v>1</v>
      </c>
      <c r="P1345" s="667"/>
      <c r="Q1345" s="3517">
        <f t="shared" si="218"/>
        <v>1</v>
      </c>
      <c r="R1345" s="3518">
        <f t="shared" si="219"/>
        <v>0</v>
      </c>
      <c r="S1345" s="955">
        <f t="shared" si="210"/>
        <v>0</v>
      </c>
    </row>
    <row r="1346" spans="1:19">
      <c r="A1346" s="3520"/>
      <c r="B1346" s="54"/>
      <c r="C1346" s="3517">
        <f t="shared" si="211"/>
        <v>1</v>
      </c>
      <c r="D1346" s="2806"/>
      <c r="E1346" s="3517">
        <f t="shared" si="212"/>
        <v>1</v>
      </c>
      <c r="F1346" s="667"/>
      <c r="G1346" s="3517">
        <f t="shared" si="213"/>
        <v>1</v>
      </c>
      <c r="H1346" s="667"/>
      <c r="I1346" s="3517">
        <f t="shared" si="214"/>
        <v>1</v>
      </c>
      <c r="J1346" s="667"/>
      <c r="K1346" s="3517">
        <f t="shared" si="215"/>
        <v>1</v>
      </c>
      <c r="L1346" s="667"/>
      <c r="M1346" s="3517">
        <f t="shared" si="216"/>
        <v>1</v>
      </c>
      <c r="N1346" s="667"/>
      <c r="O1346" s="3517">
        <f t="shared" si="217"/>
        <v>1</v>
      </c>
      <c r="P1346" s="667"/>
      <c r="Q1346" s="3517">
        <f t="shared" si="218"/>
        <v>1</v>
      </c>
      <c r="R1346" s="3518">
        <f t="shared" si="219"/>
        <v>0</v>
      </c>
      <c r="S1346" s="955">
        <f t="shared" si="210"/>
        <v>0</v>
      </c>
    </row>
    <row r="1347" spans="1:19">
      <c r="A1347" s="3520"/>
      <c r="B1347" s="54"/>
      <c r="C1347" s="3517">
        <f t="shared" si="211"/>
        <v>1</v>
      </c>
      <c r="D1347" s="2806"/>
      <c r="E1347" s="3517">
        <f t="shared" si="212"/>
        <v>1</v>
      </c>
      <c r="F1347" s="667"/>
      <c r="G1347" s="3517">
        <f t="shared" si="213"/>
        <v>1</v>
      </c>
      <c r="H1347" s="667"/>
      <c r="I1347" s="3517">
        <f t="shared" si="214"/>
        <v>1</v>
      </c>
      <c r="J1347" s="667"/>
      <c r="K1347" s="3517">
        <f t="shared" si="215"/>
        <v>1</v>
      </c>
      <c r="L1347" s="667"/>
      <c r="M1347" s="3517">
        <f t="shared" si="216"/>
        <v>1</v>
      </c>
      <c r="N1347" s="667"/>
      <c r="O1347" s="3517">
        <f t="shared" si="217"/>
        <v>1</v>
      </c>
      <c r="P1347" s="667"/>
      <c r="Q1347" s="3517">
        <f t="shared" si="218"/>
        <v>1</v>
      </c>
      <c r="R1347" s="3518">
        <f t="shared" si="219"/>
        <v>0</v>
      </c>
      <c r="S1347" s="955">
        <f t="shared" si="210"/>
        <v>0</v>
      </c>
    </row>
    <row r="1348" spans="1:19">
      <c r="A1348" s="3520"/>
      <c r="B1348" s="54"/>
      <c r="C1348" s="3517">
        <f t="shared" si="211"/>
        <v>1</v>
      </c>
      <c r="D1348" s="2806"/>
      <c r="E1348" s="3517">
        <f t="shared" si="212"/>
        <v>1</v>
      </c>
      <c r="F1348" s="667"/>
      <c r="G1348" s="3517">
        <f t="shared" si="213"/>
        <v>1</v>
      </c>
      <c r="H1348" s="667"/>
      <c r="I1348" s="3517">
        <f t="shared" si="214"/>
        <v>1</v>
      </c>
      <c r="J1348" s="667"/>
      <c r="K1348" s="3517">
        <f t="shared" si="215"/>
        <v>1</v>
      </c>
      <c r="L1348" s="667"/>
      <c r="M1348" s="3517">
        <f t="shared" si="216"/>
        <v>1</v>
      </c>
      <c r="N1348" s="667"/>
      <c r="O1348" s="3517">
        <f t="shared" si="217"/>
        <v>1</v>
      </c>
      <c r="P1348" s="667"/>
      <c r="Q1348" s="3517">
        <f t="shared" si="218"/>
        <v>1</v>
      </c>
      <c r="R1348" s="3518">
        <f t="shared" si="219"/>
        <v>0</v>
      </c>
      <c r="S1348" s="955">
        <f t="shared" si="210"/>
        <v>0</v>
      </c>
    </row>
    <row r="1349" spans="1:19">
      <c r="A1349" s="3520"/>
      <c r="B1349" s="54"/>
      <c r="C1349" s="3517">
        <f t="shared" si="211"/>
        <v>1</v>
      </c>
      <c r="D1349" s="2806"/>
      <c r="E1349" s="3517">
        <f t="shared" si="212"/>
        <v>1</v>
      </c>
      <c r="F1349" s="667"/>
      <c r="G1349" s="3517">
        <f t="shared" si="213"/>
        <v>1</v>
      </c>
      <c r="H1349" s="667"/>
      <c r="I1349" s="3517">
        <f t="shared" si="214"/>
        <v>1</v>
      </c>
      <c r="J1349" s="667"/>
      <c r="K1349" s="3517">
        <f t="shared" si="215"/>
        <v>1</v>
      </c>
      <c r="L1349" s="667"/>
      <c r="M1349" s="3517">
        <f t="shared" si="216"/>
        <v>1</v>
      </c>
      <c r="N1349" s="667"/>
      <c r="O1349" s="3517">
        <f t="shared" si="217"/>
        <v>1</v>
      </c>
      <c r="P1349" s="667"/>
      <c r="Q1349" s="3517">
        <f t="shared" si="218"/>
        <v>1</v>
      </c>
      <c r="R1349" s="3518">
        <f t="shared" si="219"/>
        <v>0</v>
      </c>
      <c r="S1349" s="955">
        <f t="shared" si="210"/>
        <v>0</v>
      </c>
    </row>
    <row r="1350" spans="1:19">
      <c r="A1350" s="3520"/>
      <c r="B1350" s="54"/>
      <c r="C1350" s="3517">
        <f t="shared" si="211"/>
        <v>1</v>
      </c>
      <c r="D1350" s="667"/>
      <c r="E1350" s="3517">
        <f t="shared" si="212"/>
        <v>1</v>
      </c>
      <c r="F1350" s="667"/>
      <c r="G1350" s="3517">
        <f t="shared" si="213"/>
        <v>1</v>
      </c>
      <c r="H1350" s="667"/>
      <c r="I1350" s="3517">
        <f t="shared" si="214"/>
        <v>1</v>
      </c>
      <c r="J1350" s="667"/>
      <c r="K1350" s="3517">
        <f t="shared" si="215"/>
        <v>1</v>
      </c>
      <c r="L1350" s="667"/>
      <c r="M1350" s="3517">
        <f t="shared" si="216"/>
        <v>1</v>
      </c>
      <c r="N1350" s="667"/>
      <c r="O1350" s="3517">
        <f t="shared" si="217"/>
        <v>1</v>
      </c>
      <c r="P1350" s="667"/>
      <c r="Q1350" s="3517">
        <f t="shared" si="218"/>
        <v>1</v>
      </c>
      <c r="R1350" s="3518">
        <f t="shared" si="219"/>
        <v>0</v>
      </c>
      <c r="S1350" s="955">
        <f t="shared" si="210"/>
        <v>0</v>
      </c>
    </row>
    <row r="1351" spans="1:19">
      <c r="A1351" s="3520"/>
      <c r="B1351" s="54"/>
      <c r="C1351" s="3517">
        <f t="shared" si="211"/>
        <v>1</v>
      </c>
      <c r="D1351" s="667"/>
      <c r="E1351" s="3517">
        <f t="shared" si="212"/>
        <v>1</v>
      </c>
      <c r="F1351" s="667"/>
      <c r="G1351" s="3517">
        <f t="shared" si="213"/>
        <v>1</v>
      </c>
      <c r="H1351" s="667"/>
      <c r="I1351" s="3517">
        <f t="shared" si="214"/>
        <v>1</v>
      </c>
      <c r="J1351" s="667"/>
      <c r="K1351" s="3517">
        <f t="shared" si="215"/>
        <v>1</v>
      </c>
      <c r="L1351" s="667"/>
      <c r="M1351" s="3517">
        <f t="shared" si="216"/>
        <v>1</v>
      </c>
      <c r="N1351" s="667"/>
      <c r="O1351" s="3517">
        <f t="shared" si="217"/>
        <v>1</v>
      </c>
      <c r="P1351" s="667"/>
      <c r="Q1351" s="3517">
        <f t="shared" si="218"/>
        <v>1</v>
      </c>
      <c r="R1351" s="3518">
        <f t="shared" si="219"/>
        <v>0</v>
      </c>
      <c r="S1351" s="955">
        <f t="shared" si="210"/>
        <v>0</v>
      </c>
    </row>
    <row r="1352" spans="1:19">
      <c r="A1352" s="3520"/>
      <c r="B1352" s="54"/>
      <c r="C1352" s="3517">
        <f t="shared" si="211"/>
        <v>1</v>
      </c>
      <c r="D1352" s="667"/>
      <c r="E1352" s="3517">
        <f t="shared" si="212"/>
        <v>1</v>
      </c>
      <c r="F1352" s="667"/>
      <c r="G1352" s="3517">
        <f t="shared" si="213"/>
        <v>1</v>
      </c>
      <c r="H1352" s="667"/>
      <c r="I1352" s="3517">
        <f t="shared" si="214"/>
        <v>1</v>
      </c>
      <c r="J1352" s="667"/>
      <c r="K1352" s="3517">
        <f t="shared" si="215"/>
        <v>1</v>
      </c>
      <c r="L1352" s="667"/>
      <c r="M1352" s="3517">
        <f t="shared" si="216"/>
        <v>1</v>
      </c>
      <c r="N1352" s="667"/>
      <c r="O1352" s="3517">
        <f t="shared" si="217"/>
        <v>1</v>
      </c>
      <c r="P1352" s="667"/>
      <c r="Q1352" s="3517">
        <f t="shared" si="218"/>
        <v>1</v>
      </c>
      <c r="R1352" s="3518">
        <f t="shared" si="219"/>
        <v>0</v>
      </c>
      <c r="S1352" s="955">
        <f t="shared" si="210"/>
        <v>0</v>
      </c>
    </row>
    <row r="1353" spans="1:19">
      <c r="A1353" s="3520"/>
      <c r="B1353" s="54"/>
      <c r="C1353" s="3517">
        <f t="shared" si="211"/>
        <v>1</v>
      </c>
      <c r="D1353" s="667"/>
      <c r="E1353" s="3517">
        <f t="shared" si="212"/>
        <v>1</v>
      </c>
      <c r="F1353" s="667"/>
      <c r="G1353" s="3517">
        <f t="shared" si="213"/>
        <v>1</v>
      </c>
      <c r="H1353" s="667"/>
      <c r="I1353" s="3517">
        <f t="shared" si="214"/>
        <v>1</v>
      </c>
      <c r="J1353" s="667"/>
      <c r="K1353" s="3517">
        <f t="shared" si="215"/>
        <v>1</v>
      </c>
      <c r="L1353" s="667"/>
      <c r="M1353" s="3517">
        <f t="shared" si="216"/>
        <v>1</v>
      </c>
      <c r="N1353" s="667"/>
      <c r="O1353" s="3517">
        <f t="shared" si="217"/>
        <v>1</v>
      </c>
      <c r="P1353" s="667"/>
      <c r="Q1353" s="3517">
        <f t="shared" si="218"/>
        <v>1</v>
      </c>
      <c r="R1353" s="3518">
        <f t="shared" si="219"/>
        <v>0</v>
      </c>
      <c r="S1353" s="955">
        <f t="shared" si="210"/>
        <v>0</v>
      </c>
    </row>
  </sheetData>
  <sheetProtection formatCells="0" formatColumns="0" formatRows="0"/>
  <mergeCells count="2">
    <mergeCell ref="C1:S1"/>
    <mergeCell ref="C22:Q22"/>
  </mergeCells>
  <phoneticPr fontId="134" type="noConversion"/>
  <conditionalFormatting sqref="C24:C1353 E24:E1353 G24:G1353 I24:I1353 K24:K1353 M24:M1353 O24:O1353 Q24:Q1353">
    <cfRule type="cellIs" dxfId="5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3329</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9" t="s">
        <v>1675</v>
      </c>
      <c r="Q7" s="3782"/>
      <c r="R7" s="701" t="s">
        <v>14</v>
      </c>
      <c r="S7" s="702">
        <f t="shared" ref="S7:S14" si="0">F7</f>
        <v>0</v>
      </c>
      <c r="T7" s="701" t="s">
        <v>14</v>
      </c>
      <c r="U7" s="702">
        <f t="shared" ref="U7:U14" si="1">H7</f>
        <v>0</v>
      </c>
      <c r="V7" s="701" t="s">
        <v>14</v>
      </c>
      <c r="W7" s="702">
        <f t="shared" ref="W7:W14"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9" t="s">
        <v>1678</v>
      </c>
      <c r="Q8" s="3750"/>
      <c r="R8" s="701" t="s">
        <v>14</v>
      </c>
      <c r="S8" s="702">
        <f t="shared" si="0"/>
        <v>100</v>
      </c>
      <c r="T8" s="701" t="s">
        <v>14</v>
      </c>
      <c r="U8" s="702">
        <f t="shared" si="1"/>
        <v>100</v>
      </c>
      <c r="V8" s="701" t="s">
        <v>14</v>
      </c>
      <c r="W8" s="702">
        <f t="shared" si="2"/>
        <v>100</v>
      </c>
      <c r="X8" s="703"/>
      <c r="Y8" s="3749" t="s">
        <v>1678</v>
      </c>
      <c r="Z8" s="37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92" t="s">
        <v>1681</v>
      </c>
      <c r="Q9" s="1338" t="str">
        <f t="shared" ref="Q9:Q14" si="6">B9</f>
        <v>用途</v>
      </c>
      <c r="R9" s="701" t="s">
        <v>14</v>
      </c>
      <c r="S9" s="702">
        <f t="shared" si="0"/>
        <v>100</v>
      </c>
      <c r="T9" s="701" t="s">
        <v>14</v>
      </c>
      <c r="U9" s="702">
        <f t="shared" si="1"/>
        <v>100</v>
      </c>
      <c r="V9" s="701" t="s">
        <v>14</v>
      </c>
      <c r="W9" s="702">
        <f t="shared" si="2"/>
        <v>100</v>
      </c>
      <c r="X9" s="703"/>
      <c r="Y9" s="3722"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92"/>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92"/>
      <c r="Q11" s="1338">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85" t="s">
        <v>1686</v>
      </c>
      <c r="Q14" s="1347" t="str">
        <f t="shared" si="6"/>
        <v>交通便捷度</v>
      </c>
      <c r="R14" s="705" t="s">
        <v>14</v>
      </c>
      <c r="S14" s="706">
        <f t="shared" si="0"/>
        <v>100</v>
      </c>
      <c r="T14" s="705" t="s">
        <v>14</v>
      </c>
      <c r="U14" s="706">
        <f t="shared" si="1"/>
        <v>100</v>
      </c>
      <c r="V14" s="705" t="s">
        <v>14</v>
      </c>
      <c r="W14" s="706">
        <f t="shared" si="2"/>
        <v>100</v>
      </c>
      <c r="X14" s="1350"/>
      <c r="Y14" s="3785" t="s">
        <v>1686</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86"/>
      <c r="Q15" s="1347"/>
      <c r="R15" s="705"/>
      <c r="S15" s="706"/>
      <c r="T15" s="705"/>
      <c r="U15" s="706"/>
      <c r="V15" s="705"/>
      <c r="W15" s="706"/>
      <c r="X15" s="1350"/>
      <c r="Y15" s="3786"/>
      <c r="Z15" s="1351"/>
      <c r="AA15" s="1348">
        <v>1</v>
      </c>
      <c r="AB15" s="1348">
        <v>1</v>
      </c>
      <c r="AC15" s="1348">
        <v>1</v>
      </c>
    </row>
    <row r="16" spans="1:29" ht="42.75">
      <c r="A16" s="379"/>
      <c r="B16" s="402" t="s">
        <v>1807</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86"/>
      <c r="Q17" s="1347"/>
      <c r="R17" s="705"/>
      <c r="S17" s="706"/>
      <c r="T17" s="705"/>
      <c r="U17" s="706"/>
      <c r="V17" s="705"/>
      <c r="W17" s="706"/>
      <c r="X17" s="1350"/>
      <c r="Y17" s="3786"/>
      <c r="Z17" s="1351"/>
      <c r="AA17" s="1348">
        <v>1</v>
      </c>
      <c r="AB17" s="1348">
        <v>1</v>
      </c>
      <c r="AC17" s="1348">
        <v>1</v>
      </c>
    </row>
    <row r="18" spans="1:29" ht="28.5">
      <c r="A18" s="379"/>
      <c r="B18" s="1126" t="s">
        <v>1808</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D18/F18</f>
        <v>1</v>
      </c>
      <c r="AB18" s="1348">
        <f>D18/H18</f>
        <v>1</v>
      </c>
      <c r="AC18" s="1348">
        <f>D18/J18</f>
        <v>1</v>
      </c>
    </row>
    <row r="19" spans="1:29" ht="15">
      <c r="A19" s="379"/>
      <c r="B19" s="1126"/>
      <c r="C19" s="1896"/>
      <c r="D19" s="401"/>
      <c r="E19" s="1896"/>
      <c r="F19" s="404"/>
      <c r="G19" s="1896"/>
      <c r="H19" s="399"/>
      <c r="I19" s="398"/>
      <c r="J19" s="399"/>
      <c r="K19" s="1125"/>
      <c r="L19" s="2717"/>
      <c r="M19" s="2711"/>
      <c r="N19" s="2711"/>
      <c r="O19" s="2769"/>
      <c r="P19" s="3786"/>
      <c r="Q19" s="1347"/>
      <c r="R19" s="705"/>
      <c r="S19" s="706"/>
      <c r="T19" s="705"/>
      <c r="U19" s="706"/>
      <c r="V19" s="705"/>
      <c r="W19" s="706"/>
      <c r="X19" s="1350"/>
      <c r="Y19" s="3786"/>
      <c r="Z19" s="1351"/>
      <c r="AA19" s="1348">
        <v>1</v>
      </c>
      <c r="AB19" s="1348">
        <v>1</v>
      </c>
      <c r="AC19" s="1348">
        <v>1</v>
      </c>
    </row>
    <row r="20" spans="1:29" ht="57">
      <c r="A20" s="379"/>
      <c r="B20" s="402" t="s">
        <v>1829</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86"/>
      <c r="Q21" s="1347"/>
      <c r="R21" s="705"/>
      <c r="S21" s="706"/>
      <c r="T21" s="705"/>
      <c r="U21" s="706"/>
      <c r="V21" s="705"/>
      <c r="W21" s="706"/>
      <c r="X21" s="1350"/>
      <c r="Y21" s="3786"/>
      <c r="Z21" s="1351"/>
      <c r="AA21" s="1348">
        <v>1</v>
      </c>
      <c r="AB21" s="1348">
        <v>1</v>
      </c>
      <c r="AC21" s="1348">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86"/>
      <c r="Q24" s="1347">
        <f t="shared" ref="Q24:Q34" si="8">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86"/>
      <c r="Q25" s="1338">
        <f t="shared" si="8"/>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6" t="s">
        <v>1691</v>
      </c>
      <c r="Q26" s="1347" t="str">
        <f t="shared" si="8"/>
        <v>公共部分装修</v>
      </c>
      <c r="R26" s="705" t="s">
        <v>14</v>
      </c>
      <c r="S26" s="706">
        <f t="shared" ref="S26:S34" si="9">F26</f>
        <v>100</v>
      </c>
      <c r="T26" s="705" t="s">
        <v>14</v>
      </c>
      <c r="U26" s="706">
        <f t="shared" ref="U26:U34" si="10">H26</f>
        <v>100</v>
      </c>
      <c r="V26" s="705" t="s">
        <v>14</v>
      </c>
      <c r="W26" s="706">
        <f t="shared" ref="W26:W34" si="11">J26</f>
        <v>100</v>
      </c>
      <c r="X26" s="1350"/>
      <c r="Y26" s="3790" t="s">
        <v>1691</v>
      </c>
      <c r="Z26" s="1351" t="str">
        <f t="shared" ref="Z26:Z34" si="12">Q26</f>
        <v>公共部分装修</v>
      </c>
      <c r="AA26" s="1348">
        <f t="shared" si="3"/>
        <v>1</v>
      </c>
      <c r="AB26" s="1348">
        <f t="shared" si="4"/>
        <v>1</v>
      </c>
      <c r="AC26" s="1348">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90"/>
      <c r="Q27" s="707" t="str">
        <f t="shared" si="8"/>
        <v>成新率</v>
      </c>
      <c r="R27" s="708" t="s">
        <v>14</v>
      </c>
      <c r="S27" s="709" t="e">
        <f t="shared" si="9"/>
        <v>#N/A</v>
      </c>
      <c r="T27" s="708" t="s">
        <v>14</v>
      </c>
      <c r="U27" s="709" t="e">
        <f t="shared" si="10"/>
        <v>#N/A</v>
      </c>
      <c r="V27" s="708" t="s">
        <v>14</v>
      </c>
      <c r="W27" s="709" t="e">
        <f t="shared" si="11"/>
        <v>#N/A</v>
      </c>
      <c r="X27" s="710"/>
      <c r="Y27" s="3790"/>
      <c r="Z27" s="711" t="str">
        <f t="shared" si="12"/>
        <v>成新率</v>
      </c>
      <c r="AA27" s="1348" t="e">
        <f t="shared" si="3"/>
        <v>#N/A</v>
      </c>
      <c r="AB27" s="1348" t="e">
        <f t="shared" si="4"/>
        <v>#N/A</v>
      </c>
      <c r="AC27" s="1348"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90"/>
      <c r="Q28" s="1347" t="str">
        <f t="shared" si="8"/>
        <v>物业等级</v>
      </c>
      <c r="R28" s="705" t="s">
        <v>14</v>
      </c>
      <c r="S28" s="706">
        <f t="shared" si="9"/>
        <v>100</v>
      </c>
      <c r="T28" s="705" t="s">
        <v>14</v>
      </c>
      <c r="U28" s="706">
        <f t="shared" si="10"/>
        <v>100</v>
      </c>
      <c r="V28" s="705" t="s">
        <v>14</v>
      </c>
      <c r="W28" s="706">
        <f t="shared" si="11"/>
        <v>100</v>
      </c>
      <c r="X28" s="1350"/>
      <c r="Y28" s="3790"/>
      <c r="Z28" s="1351" t="str">
        <f t="shared" si="12"/>
        <v>物业等级</v>
      </c>
      <c r="AA28" s="1348">
        <f t="shared" si="3"/>
        <v>1</v>
      </c>
      <c r="AB28" s="1348">
        <f t="shared" si="4"/>
        <v>1</v>
      </c>
      <c r="AC28" s="1348">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90"/>
      <c r="Q29" s="1347" t="str">
        <f t="shared" si="8"/>
        <v>有无电梯</v>
      </c>
      <c r="R29" s="705" t="s">
        <v>14</v>
      </c>
      <c r="S29" s="706">
        <f t="shared" si="9"/>
        <v>100</v>
      </c>
      <c r="T29" s="705" t="s">
        <v>14</v>
      </c>
      <c r="U29" s="706">
        <f t="shared" si="10"/>
        <v>100</v>
      </c>
      <c r="V29" s="705" t="s">
        <v>14</v>
      </c>
      <c r="W29" s="706">
        <f t="shared" si="11"/>
        <v>100</v>
      </c>
      <c r="X29" s="1350"/>
      <c r="Y29" s="3790"/>
      <c r="Z29" s="1351" t="str">
        <f t="shared" si="12"/>
        <v>有无电梯</v>
      </c>
      <c r="AA29" s="1348">
        <f t="shared" si="3"/>
        <v>1</v>
      </c>
      <c r="AB29" s="1348">
        <f t="shared" si="4"/>
        <v>1</v>
      </c>
      <c r="AC29" s="1348">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90"/>
      <c r="Q30" s="1347" t="str">
        <f t="shared" si="8"/>
        <v>建筑面积</v>
      </c>
      <c r="R30" s="705" t="s">
        <v>14</v>
      </c>
      <c r="S30" s="706" t="e">
        <f t="shared" si="9"/>
        <v>#N/A</v>
      </c>
      <c r="T30" s="705" t="s">
        <v>14</v>
      </c>
      <c r="U30" s="706" t="e">
        <f t="shared" si="10"/>
        <v>#N/A</v>
      </c>
      <c r="V30" s="705" t="s">
        <v>14</v>
      </c>
      <c r="W30" s="706" t="e">
        <f t="shared" si="11"/>
        <v>#N/A</v>
      </c>
      <c r="X30" s="1350"/>
      <c r="Y30" s="3790"/>
      <c r="Z30" s="1351" t="str">
        <f t="shared" si="12"/>
        <v>建筑面积</v>
      </c>
      <c r="AA30" s="1348" t="e">
        <f t="shared" si="3"/>
        <v>#N/A</v>
      </c>
      <c r="AB30" s="1348" t="e">
        <f t="shared" si="4"/>
        <v>#N/A</v>
      </c>
      <c r="AC30" s="1348"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90"/>
      <c r="Q31" s="1338" t="str">
        <f t="shared" si="8"/>
        <v>是否封闭</v>
      </c>
      <c r="R31" s="701" t="s">
        <v>14</v>
      </c>
      <c r="S31" s="702">
        <f t="shared" si="9"/>
        <v>100</v>
      </c>
      <c r="T31" s="701" t="s">
        <v>14</v>
      </c>
      <c r="U31" s="702">
        <f t="shared" si="10"/>
        <v>100</v>
      </c>
      <c r="V31" s="701" t="s">
        <v>14</v>
      </c>
      <c r="W31" s="702">
        <f t="shared" si="11"/>
        <v>100</v>
      </c>
      <c r="X31" s="703"/>
      <c r="Y31" s="3790"/>
      <c r="Z31" s="52" t="str">
        <f t="shared" si="12"/>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90" t="s">
        <v>1691</v>
      </c>
      <c r="Q32" s="1347">
        <f t="shared" si="8"/>
        <v>111</v>
      </c>
      <c r="R32" s="705" t="s">
        <v>14</v>
      </c>
      <c r="S32" s="706">
        <f t="shared" si="9"/>
        <v>100</v>
      </c>
      <c r="T32" s="705" t="s">
        <v>14</v>
      </c>
      <c r="U32" s="706">
        <f t="shared" si="10"/>
        <v>100</v>
      </c>
      <c r="V32" s="705" t="s">
        <v>14</v>
      </c>
      <c r="W32" s="706">
        <f t="shared" si="11"/>
        <v>100</v>
      </c>
      <c r="X32" s="1350"/>
      <c r="Y32" s="3790" t="s">
        <v>1691</v>
      </c>
      <c r="Z32" s="1351">
        <f t="shared" si="12"/>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90"/>
      <c r="Q33" s="1347">
        <f t="shared" si="8"/>
        <v>111</v>
      </c>
      <c r="R33" s="705" t="s">
        <v>14</v>
      </c>
      <c r="S33" s="706">
        <f t="shared" si="9"/>
        <v>100</v>
      </c>
      <c r="T33" s="705" t="s">
        <v>14</v>
      </c>
      <c r="U33" s="706">
        <f t="shared" si="10"/>
        <v>100</v>
      </c>
      <c r="V33" s="705" t="s">
        <v>14</v>
      </c>
      <c r="W33" s="706">
        <f t="shared" si="11"/>
        <v>100</v>
      </c>
      <c r="X33" s="1350"/>
      <c r="Y33" s="3790"/>
      <c r="Z33" s="1351">
        <f t="shared" si="12"/>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90"/>
      <c r="Q34" s="1347">
        <f t="shared" si="8"/>
        <v>111</v>
      </c>
      <c r="R34" s="705" t="s">
        <v>14</v>
      </c>
      <c r="S34" s="706">
        <f t="shared" si="9"/>
        <v>100</v>
      </c>
      <c r="T34" s="705" t="s">
        <v>14</v>
      </c>
      <c r="U34" s="706">
        <f t="shared" si="10"/>
        <v>100</v>
      </c>
      <c r="V34" s="705" t="s">
        <v>14</v>
      </c>
      <c r="W34" s="706">
        <f t="shared" si="11"/>
        <v>100</v>
      </c>
      <c r="X34" s="1350"/>
      <c r="Y34" s="3790"/>
      <c r="Z34" s="1351">
        <f t="shared" si="12"/>
        <v>111</v>
      </c>
      <c r="AA34" s="1348">
        <f t="shared" si="3"/>
        <v>1</v>
      </c>
      <c r="AB34" s="1348">
        <f t="shared" si="4"/>
        <v>1</v>
      </c>
      <c r="AC34" s="1348">
        <f t="shared" si="5"/>
        <v>1</v>
      </c>
    </row>
    <row r="35" spans="1:30" ht="15">
      <c r="A35" s="430" t="s">
        <v>1703</v>
      </c>
      <c r="B35" s="431"/>
      <c r="C35" s="1149" t="s">
        <v>0</v>
      </c>
      <c r="D35" s="1150"/>
      <c r="E35" s="1151"/>
      <c r="F35" s="1152"/>
      <c r="G35" s="1153"/>
      <c r="H35" s="1154"/>
      <c r="I35" s="1151"/>
      <c r="J35" s="1154"/>
      <c r="K35" s="714"/>
      <c r="L35" s="2719"/>
      <c r="M35" s="2720"/>
      <c r="N35" s="2711"/>
      <c r="O35" s="2720"/>
      <c r="P35" s="3792" t="str">
        <f>A35</f>
        <v>成交单价（元/平方米）</v>
      </c>
      <c r="Q35" s="3792"/>
      <c r="R35" s="3793">
        <f>E35</f>
        <v>0</v>
      </c>
      <c r="S35" s="3793"/>
      <c r="T35" s="3793">
        <f>G35</f>
        <v>0</v>
      </c>
      <c r="U35" s="3793"/>
      <c r="V35" s="3793">
        <f>I35</f>
        <v>0</v>
      </c>
      <c r="W35" s="3793"/>
      <c r="X35" s="690"/>
      <c r="Y35" s="712"/>
      <c r="Z35" s="690"/>
      <c r="AA35" s="690"/>
      <c r="AB35" s="690"/>
      <c r="AC35" s="690"/>
    </row>
    <row r="36" spans="1:30" ht="15.75" thickBot="1">
      <c r="A36" s="437" t="s">
        <v>1788</v>
      </c>
      <c r="B36" s="438"/>
      <c r="C36" s="1155" t="e">
        <f>R37</f>
        <v>#DIV/0!</v>
      </c>
      <c r="D36" s="2312" t="s">
        <v>2129</v>
      </c>
      <c r="E36" s="1156" t="e">
        <f>R36</f>
        <v>#DIV/0!</v>
      </c>
      <c r="F36" s="2313"/>
      <c r="G36" s="1155" t="e">
        <f>T36</f>
        <v>#DIV/0!</v>
      </c>
      <c r="H36" s="2313"/>
      <c r="I36" s="1156" t="e">
        <f>V36</f>
        <v>#DIV/0!</v>
      </c>
      <c r="J36" s="2313"/>
      <c r="K36" s="2315">
        <f>F36+H36+J36</f>
        <v>0</v>
      </c>
      <c r="L36" s="2719"/>
      <c r="M36" s="2720"/>
      <c r="N36" s="2711"/>
      <c r="O36" s="2720"/>
      <c r="P36" s="3792" t="str">
        <f>A36</f>
        <v>比较价值（元/平方米）</v>
      </c>
      <c r="Q36" s="3792"/>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690"/>
      <c r="Y36" s="690"/>
      <c r="Z36" s="690"/>
      <c r="AA36" s="690"/>
      <c r="AB36" s="690"/>
      <c r="AC36" s="690"/>
    </row>
    <row r="37" spans="1:30" ht="15.75" thickBot="1">
      <c r="A37" s="441" t="s">
        <v>1789</v>
      </c>
      <c r="B37" s="442"/>
      <c r="C37" s="1158" t="e">
        <f>R37</f>
        <v>#DIV/0!</v>
      </c>
      <c r="D37" s="1158"/>
      <c r="E37" s="1158"/>
      <c r="F37" s="1158"/>
      <c r="G37" s="1158"/>
      <c r="H37" s="1158"/>
      <c r="I37" s="1158"/>
      <c r="J37" s="1158"/>
      <c r="K37" s="715"/>
      <c r="L37" s="2719"/>
      <c r="M37" s="2720"/>
      <c r="N37" s="2720"/>
      <c r="O37" s="2720"/>
      <c r="P37" s="3827" t="str">
        <f>A37</f>
        <v>估价对象XX用房的比较价值（楼面单价，元/平方米）</v>
      </c>
      <c r="Q37" s="3828"/>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79" t="str">
        <f>YEAR(C7)&amp;"-"&amp;MONTH(C7)</f>
        <v>2023-11</v>
      </c>
      <c r="D46" s="1180">
        <f>EDATE(C46,-1)</f>
        <v>45200</v>
      </c>
      <c r="E46" s="1180">
        <f t="shared" ref="E46:O46" si="13">EDATE(D46,-1)</f>
        <v>45170</v>
      </c>
      <c r="F46" s="1180">
        <f t="shared" si="13"/>
        <v>45139</v>
      </c>
      <c r="G46" s="1180">
        <f t="shared" si="13"/>
        <v>45108</v>
      </c>
      <c r="H46" s="1180">
        <f t="shared" si="13"/>
        <v>45078</v>
      </c>
      <c r="I46" s="1180">
        <f t="shared" si="13"/>
        <v>45047</v>
      </c>
      <c r="J46" s="1180">
        <f t="shared" si="13"/>
        <v>45017</v>
      </c>
      <c r="K46" s="1180">
        <f t="shared" si="13"/>
        <v>44986</v>
      </c>
      <c r="L46" s="1180">
        <f t="shared" si="13"/>
        <v>44958</v>
      </c>
      <c r="M46" s="1180">
        <f t="shared" si="13"/>
        <v>44927</v>
      </c>
      <c r="N46" s="1180">
        <f t="shared" si="13"/>
        <v>44896</v>
      </c>
      <c r="O46" s="1180">
        <f t="shared" si="13"/>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30"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30"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30" s="108" customFormat="1" ht="15.75" thickBot="1">
      <c r="A7" s="362" t="s">
        <v>1674</v>
      </c>
      <c r="B7" s="363"/>
      <c r="C7" s="364">
        <f>'数据-取费表'!B2</f>
        <v>45258</v>
      </c>
      <c r="D7" s="365">
        <v>100</v>
      </c>
      <c r="E7" s="366"/>
      <c r="F7" s="367">
        <f>SUMIF(69:69,YEAR(E7)&amp;"-"&amp;INT((MONTH(E7)+2)/3),70:70)</f>
        <v>0</v>
      </c>
      <c r="G7" s="1969"/>
      <c r="H7" s="365">
        <f>SUMIF(69:69,YEAR(G7)&amp;"-"&amp;INT((MONTH(G7)+2)/3),70:70)</f>
        <v>0</v>
      </c>
      <c r="I7" s="1969"/>
      <c r="J7" s="365">
        <f>SUMIF(69:69,YEAR(I7)&amp;"-"&amp;INT((MONTH(I7)+2)/3),70:70)</f>
        <v>0</v>
      </c>
      <c r="K7" s="560"/>
      <c r="L7" s="2712"/>
      <c r="M7" s="2713"/>
      <c r="N7" s="2713"/>
      <c r="O7" s="2713"/>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49" t="s">
        <v>1678</v>
      </c>
      <c r="Q8" s="3750"/>
      <c r="R8" s="701" t="s">
        <v>14</v>
      </c>
      <c r="S8" s="702">
        <f t="shared" si="0"/>
        <v>0</v>
      </c>
      <c r="T8" s="701" t="s">
        <v>14</v>
      </c>
      <c r="U8" s="702">
        <f t="shared" si="1"/>
        <v>0</v>
      </c>
      <c r="V8" s="701" t="s">
        <v>14</v>
      </c>
      <c r="W8" s="702">
        <f t="shared" si="2"/>
        <v>0</v>
      </c>
      <c r="X8" s="703"/>
      <c r="Y8" s="3749" t="s">
        <v>1678</v>
      </c>
      <c r="Z8" s="3750"/>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130</v>
      </c>
      <c r="G10" s="414"/>
      <c r="H10" s="127">
        <f>ROUND(100/'数据-取费表'!G16,0)</f>
        <v>130</v>
      </c>
      <c r="I10" s="414"/>
      <c r="J10" s="127">
        <f>ROUND(100/'数据-取费表'!G16,0)</f>
        <v>130</v>
      </c>
      <c r="K10" s="620"/>
      <c r="L10" s="2714"/>
      <c r="M10" s="2715"/>
      <c r="N10" s="2715"/>
      <c r="O10" s="2768"/>
      <c r="P10" s="3792"/>
      <c r="Q10" s="1338" t="str">
        <f t="shared" si="6"/>
        <v>土地使用年限（年）</v>
      </c>
      <c r="R10" s="701" t="s">
        <v>14</v>
      </c>
      <c r="S10" s="702">
        <f t="shared" si="0"/>
        <v>130</v>
      </c>
      <c r="T10" s="701" t="s">
        <v>14</v>
      </c>
      <c r="U10" s="702">
        <f t="shared" si="1"/>
        <v>130</v>
      </c>
      <c r="V10" s="701" t="s">
        <v>14</v>
      </c>
      <c r="W10" s="702">
        <f t="shared" si="2"/>
        <v>130</v>
      </c>
      <c r="X10" s="703"/>
      <c r="Y10" s="3722"/>
      <c r="Z10" s="52" t="str">
        <f t="shared" si="7"/>
        <v>土地使用年限（年）</v>
      </c>
      <c r="AA10" s="704">
        <f t="shared" si="3"/>
        <v>0.76923076923076927</v>
      </c>
      <c r="AB10" s="704">
        <f t="shared" si="4"/>
        <v>0.76923076923076927</v>
      </c>
      <c r="AC10" s="704">
        <f t="shared" si="5"/>
        <v>0.76923076923076927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92"/>
      <c r="Q11" s="1338"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30" s="108" customFormat="1" ht="15">
      <c r="A12" s="382"/>
      <c r="B12" s="1888"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92"/>
      <c r="Q12" s="1338" t="str">
        <f t="shared" si="6"/>
        <v>配建</v>
      </c>
      <c r="R12" s="701" t="s">
        <v>14</v>
      </c>
      <c r="S12" s="702">
        <f t="shared" si="0"/>
        <v>100</v>
      </c>
      <c r="T12" s="701" t="s">
        <v>14</v>
      </c>
      <c r="U12" s="702">
        <f t="shared" si="1"/>
        <v>100</v>
      </c>
      <c r="V12" s="701" t="s">
        <v>14</v>
      </c>
      <c r="W12" s="702">
        <f t="shared" si="2"/>
        <v>100</v>
      </c>
      <c r="X12" s="703"/>
      <c r="Y12" s="372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D14/F14</f>
        <v>1</v>
      </c>
      <c r="AB14" s="704">
        <f>D14/H14</f>
        <v>1</v>
      </c>
      <c r="AC14" s="704">
        <f>D14/J14</f>
        <v>1</v>
      </c>
    </row>
    <row r="15" spans="1:30" ht="99.75">
      <c r="A15" s="391" t="s">
        <v>1685</v>
      </c>
      <c r="B15" s="61" t="s">
        <v>1252</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85" t="s">
        <v>1686</v>
      </c>
      <c r="Q15" s="1347" t="str">
        <f t="shared" si="6"/>
        <v>居住社区成熟度</v>
      </c>
      <c r="R15" s="705" t="s">
        <v>14</v>
      </c>
      <c r="S15" s="706">
        <f t="shared" si="0"/>
        <v>100</v>
      </c>
      <c r="T15" s="705" t="s">
        <v>14</v>
      </c>
      <c r="U15" s="706">
        <f t="shared" si="1"/>
        <v>100</v>
      </c>
      <c r="V15" s="705" t="s">
        <v>14</v>
      </c>
      <c r="W15" s="706">
        <f t="shared" si="2"/>
        <v>100</v>
      </c>
      <c r="X15" s="1350"/>
      <c r="Y15" s="3785" t="s">
        <v>1686</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7"/>
      <c r="M16" s="2711"/>
      <c r="N16" s="2711"/>
      <c r="O16" s="2769"/>
      <c r="P16" s="3786"/>
      <c r="Q16" s="1347"/>
      <c r="R16" s="705"/>
      <c r="S16" s="706"/>
      <c r="T16" s="705"/>
      <c r="U16" s="706"/>
      <c r="V16" s="705"/>
      <c r="W16" s="706"/>
      <c r="X16" s="1350"/>
      <c r="Y16" s="3786"/>
      <c r="Z16" s="1351"/>
      <c r="AA16" s="1348">
        <v>1</v>
      </c>
      <c r="AB16" s="1348">
        <v>1</v>
      </c>
      <c r="AC16" s="1348">
        <v>1</v>
      </c>
    </row>
    <row r="17" spans="1:29" ht="71.25">
      <c r="A17" s="379"/>
      <c r="B17" s="402" t="s">
        <v>1772</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86"/>
      <c r="Q17" s="1347" t="str">
        <f>B17</f>
        <v>商业繁华度</v>
      </c>
      <c r="R17" s="705" t="s">
        <v>14</v>
      </c>
      <c r="S17" s="706">
        <f>F17</f>
        <v>100</v>
      </c>
      <c r="T17" s="705" t="s">
        <v>14</v>
      </c>
      <c r="U17" s="706">
        <f>H17</f>
        <v>100</v>
      </c>
      <c r="V17" s="705" t="s">
        <v>14</v>
      </c>
      <c r="W17" s="706">
        <f>J17</f>
        <v>100</v>
      </c>
      <c r="X17" s="1350"/>
      <c r="Y17" s="3786"/>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7"/>
      <c r="M18" s="2711"/>
      <c r="N18" s="2711"/>
      <c r="O18" s="2769"/>
      <c r="P18" s="3786"/>
      <c r="Q18" s="1347"/>
      <c r="R18" s="705"/>
      <c r="S18" s="706"/>
      <c r="T18" s="705"/>
      <c r="U18" s="706"/>
      <c r="V18" s="705"/>
      <c r="W18" s="706"/>
      <c r="X18" s="1350"/>
      <c r="Y18" s="3786"/>
      <c r="Z18" s="1351"/>
      <c r="AA18" s="1348">
        <v>1</v>
      </c>
      <c r="AB18" s="1348">
        <v>1</v>
      </c>
      <c r="AC18" s="1348">
        <v>1</v>
      </c>
    </row>
    <row r="19" spans="1:29" ht="71.25">
      <c r="A19" s="379"/>
      <c r="B19" s="402" t="s">
        <v>1806</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86"/>
      <c r="Q19" s="1347" t="str">
        <f>B19</f>
        <v>办公集聚程度</v>
      </c>
      <c r="R19" s="705" t="s">
        <v>14</v>
      </c>
      <c r="S19" s="706">
        <f>F19</f>
        <v>100</v>
      </c>
      <c r="T19" s="705" t="s">
        <v>14</v>
      </c>
      <c r="U19" s="706">
        <f>H19</f>
        <v>100</v>
      </c>
      <c r="V19" s="705" t="s">
        <v>14</v>
      </c>
      <c r="W19" s="706">
        <f>J19</f>
        <v>100</v>
      </c>
      <c r="X19" s="1350"/>
      <c r="Y19" s="3786"/>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7"/>
      <c r="M20" s="2711"/>
      <c r="N20" s="2711"/>
      <c r="O20" s="2769"/>
      <c r="P20" s="3786"/>
      <c r="Q20" s="1347"/>
      <c r="R20" s="705"/>
      <c r="S20" s="706"/>
      <c r="T20" s="705"/>
      <c r="U20" s="706"/>
      <c r="V20" s="705"/>
      <c r="W20" s="706"/>
      <c r="X20" s="1350"/>
      <c r="Y20" s="3786"/>
      <c r="Z20" s="1351"/>
      <c r="AA20" s="1348">
        <v>1</v>
      </c>
      <c r="AB20" s="1348">
        <v>1</v>
      </c>
      <c r="AC20" s="1348">
        <v>1</v>
      </c>
    </row>
    <row r="21" spans="1:29" ht="85.5">
      <c r="A21" s="379"/>
      <c r="B21" s="402" t="s">
        <v>1828</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86"/>
      <c r="Q21" s="1347" t="str">
        <f>B21</f>
        <v>交通便捷度</v>
      </c>
      <c r="R21" s="705" t="s">
        <v>14</v>
      </c>
      <c r="S21" s="706">
        <f>F21</f>
        <v>100</v>
      </c>
      <c r="T21" s="705" t="s">
        <v>14</v>
      </c>
      <c r="U21" s="706">
        <f>H21</f>
        <v>100</v>
      </c>
      <c r="V21" s="705" t="s">
        <v>14</v>
      </c>
      <c r="W21" s="706">
        <f>J21</f>
        <v>100</v>
      </c>
      <c r="X21" s="1350"/>
      <c r="Y21" s="3786"/>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7"/>
      <c r="M22" s="2711"/>
      <c r="N22" s="2711"/>
      <c r="O22" s="2769"/>
      <c r="P22" s="3786"/>
      <c r="Q22" s="1347"/>
      <c r="R22" s="705"/>
      <c r="S22" s="706"/>
      <c r="T22" s="705"/>
      <c r="U22" s="706"/>
      <c r="V22" s="705"/>
      <c r="W22" s="706"/>
      <c r="X22" s="1350"/>
      <c r="Y22" s="3786"/>
      <c r="Z22" s="1351"/>
      <c r="AA22" s="1348">
        <v>1</v>
      </c>
      <c r="AB22" s="1348">
        <v>1</v>
      </c>
      <c r="AC22" s="1348">
        <v>1</v>
      </c>
    </row>
    <row r="23" spans="1:29" ht="15">
      <c r="A23" s="358"/>
      <c r="B23" s="402" t="s">
        <v>1866</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86"/>
      <c r="Q23" s="1347" t="str">
        <f t="shared" ref="Q23:Q37" si="8">B23</f>
        <v>区域土地利用方向</v>
      </c>
      <c r="R23" s="705" t="s">
        <v>14</v>
      </c>
      <c r="S23" s="706">
        <f>F23</f>
        <v>100</v>
      </c>
      <c r="T23" s="705" t="s">
        <v>14</v>
      </c>
      <c r="U23" s="706">
        <f>H23</f>
        <v>100</v>
      </c>
      <c r="V23" s="705" t="s">
        <v>14</v>
      </c>
      <c r="W23" s="706">
        <f>J23</f>
        <v>100</v>
      </c>
      <c r="X23" s="1350"/>
      <c r="Y23" s="3786"/>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6"/>
      <c r="L24" s="2717"/>
      <c r="M24" s="2711"/>
      <c r="N24" s="2711"/>
      <c r="O24" s="2769"/>
      <c r="P24" s="3786"/>
      <c r="Q24" s="1347"/>
      <c r="R24" s="705"/>
      <c r="S24" s="706"/>
      <c r="T24" s="705"/>
      <c r="U24" s="706"/>
      <c r="V24" s="705"/>
      <c r="W24" s="706"/>
      <c r="X24" s="1350"/>
      <c r="Y24" s="3786"/>
      <c r="Z24" s="1351"/>
      <c r="AA24" s="1348"/>
      <c r="AB24" s="1348"/>
      <c r="AC24" s="1348"/>
    </row>
    <row r="25" spans="1:29" ht="57">
      <c r="A25" s="358"/>
      <c r="B25" s="1126" t="s">
        <v>1867</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86"/>
      <c r="Q25" s="1347" t="str">
        <f t="shared" si="8"/>
        <v>自然及人文环境状况</v>
      </c>
      <c r="R25" s="705" t="s">
        <v>14</v>
      </c>
      <c r="S25" s="706">
        <f>F25</f>
        <v>100</v>
      </c>
      <c r="T25" s="705" t="s">
        <v>14</v>
      </c>
      <c r="U25" s="706">
        <f>H25</f>
        <v>100</v>
      </c>
      <c r="V25" s="705" t="s">
        <v>14</v>
      </c>
      <c r="W25" s="706">
        <f>J25</f>
        <v>100</v>
      </c>
      <c r="X25" s="1350"/>
      <c r="Y25" s="3786"/>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7"/>
      <c r="M26" s="2711"/>
      <c r="N26" s="2711"/>
      <c r="O26" s="2769"/>
      <c r="P26" s="3786"/>
      <c r="Q26" s="1347"/>
      <c r="R26" s="705"/>
      <c r="S26" s="706"/>
      <c r="T26" s="705"/>
      <c r="U26" s="706"/>
      <c r="V26" s="705"/>
      <c r="W26" s="706"/>
      <c r="X26" s="1350"/>
      <c r="Y26" s="3786"/>
      <c r="Z26" s="1351"/>
      <c r="AA26" s="1348">
        <v>1</v>
      </c>
      <c r="AB26" s="1348">
        <v>1</v>
      </c>
      <c r="AC26" s="1348">
        <v>1</v>
      </c>
    </row>
    <row r="27" spans="1:29" s="108" customFormat="1" ht="42.75">
      <c r="A27" s="597"/>
      <c r="B27" s="1126" t="s">
        <v>1773</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86"/>
      <c r="Q27" s="1338" t="str">
        <f t="shared" si="8"/>
        <v>公共配套设施</v>
      </c>
      <c r="R27" s="701" t="s">
        <v>14</v>
      </c>
      <c r="S27" s="702">
        <f>F27</f>
        <v>100</v>
      </c>
      <c r="T27" s="701" t="s">
        <v>14</v>
      </c>
      <c r="U27" s="702">
        <f>H27</f>
        <v>100</v>
      </c>
      <c r="V27" s="701" t="s">
        <v>14</v>
      </c>
      <c r="W27" s="702">
        <f>J27</f>
        <v>100</v>
      </c>
      <c r="X27" s="703"/>
      <c r="Y27" s="3786"/>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2"/>
      <c r="M28" s="2713"/>
      <c r="N28" s="2713"/>
      <c r="O28" s="2767"/>
      <c r="P28" s="3786"/>
      <c r="Q28" s="1338"/>
      <c r="R28" s="701"/>
      <c r="S28" s="702"/>
      <c r="T28" s="701"/>
      <c r="U28" s="702"/>
      <c r="V28" s="701"/>
      <c r="W28" s="702"/>
      <c r="X28" s="703"/>
      <c r="Y28" s="3786"/>
      <c r="Z28" s="52"/>
      <c r="AA28" s="1348">
        <v>1</v>
      </c>
      <c r="AB28" s="1348">
        <v>1</v>
      </c>
      <c r="AC28" s="1348">
        <v>1</v>
      </c>
    </row>
    <row r="29" spans="1:29" s="108" customFormat="1" ht="28.5">
      <c r="A29" s="597"/>
      <c r="B29" s="1126" t="s">
        <v>1774</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86"/>
      <c r="Q29" s="1338" t="str">
        <f>B29</f>
        <v>基础设施水平</v>
      </c>
      <c r="R29" s="701" t="s">
        <v>14</v>
      </c>
      <c r="S29" s="702">
        <f>F29</f>
        <v>100</v>
      </c>
      <c r="T29" s="701" t="s">
        <v>14</v>
      </c>
      <c r="U29" s="702">
        <f>H29</f>
        <v>100</v>
      </c>
      <c r="V29" s="701" t="s">
        <v>14</v>
      </c>
      <c r="W29" s="702">
        <f>J29</f>
        <v>100</v>
      </c>
      <c r="X29" s="703"/>
      <c r="Y29" s="3786"/>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2"/>
      <c r="M30" s="2713"/>
      <c r="N30" s="2713"/>
      <c r="O30" s="2767"/>
      <c r="P30" s="3786"/>
      <c r="Q30" s="1338"/>
      <c r="R30" s="701"/>
      <c r="S30" s="702"/>
      <c r="T30" s="701"/>
      <c r="U30" s="702"/>
      <c r="V30" s="701"/>
      <c r="W30" s="702"/>
      <c r="X30" s="703"/>
      <c r="Y30" s="3786"/>
      <c r="Z30" s="52"/>
      <c r="AA30" s="1348">
        <v>1</v>
      </c>
      <c r="AB30" s="1348">
        <v>1</v>
      </c>
      <c r="AC30" s="1348">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86"/>
      <c r="Q31" s="1347" t="str">
        <f t="shared" si="8"/>
        <v>临街状况</v>
      </c>
      <c r="R31" s="705" t="s">
        <v>14</v>
      </c>
      <c r="S31" s="706">
        <f t="shared" ref="S31:S45" si="9">F31</f>
        <v>100</v>
      </c>
      <c r="T31" s="705" t="s">
        <v>14</v>
      </c>
      <c r="U31" s="706">
        <f t="shared" ref="U31:U45" si="10">H31</f>
        <v>100</v>
      </c>
      <c r="V31" s="705" t="s">
        <v>14</v>
      </c>
      <c r="W31" s="706">
        <f t="shared" ref="W31:W45" si="11">J31</f>
        <v>100</v>
      </c>
      <c r="X31" s="1350"/>
      <c r="Y31" s="3786"/>
      <c r="Z31" s="1351" t="str">
        <f t="shared" ref="Z31:Z45" si="12">Q31</f>
        <v>临街状况</v>
      </c>
      <c r="AA31" s="1348">
        <f t="shared" si="3"/>
        <v>1</v>
      </c>
      <c r="AB31" s="1348">
        <f t="shared" si="4"/>
        <v>1</v>
      </c>
      <c r="AC31" s="1348">
        <f t="shared" si="5"/>
        <v>1</v>
      </c>
    </row>
    <row r="32" spans="1:29" ht="27">
      <c r="A32" s="379"/>
      <c r="B32" s="1126"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86"/>
      <c r="Q32" s="1347" t="str">
        <f t="shared" si="8"/>
        <v>毗邻道路的类型与等级</v>
      </c>
      <c r="R32" s="705" t="s">
        <v>14</v>
      </c>
      <c r="S32" s="706">
        <f t="shared" si="9"/>
        <v>100</v>
      </c>
      <c r="T32" s="705" t="s">
        <v>14</v>
      </c>
      <c r="U32" s="706">
        <f t="shared" si="10"/>
        <v>100</v>
      </c>
      <c r="V32" s="705" t="s">
        <v>14</v>
      </c>
      <c r="W32" s="706">
        <f t="shared" si="11"/>
        <v>100</v>
      </c>
      <c r="X32" s="1350"/>
      <c r="Y32" s="3786"/>
      <c r="Z32" s="1351" t="str">
        <f t="shared" si="12"/>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86"/>
      <c r="Q33" s="1347"/>
      <c r="R33" s="705"/>
      <c r="S33" s="706"/>
      <c r="T33" s="705"/>
      <c r="U33" s="706"/>
      <c r="V33" s="705"/>
      <c r="W33" s="706"/>
      <c r="X33" s="1350"/>
      <c r="Y33" s="3786"/>
      <c r="Z33" s="1351"/>
      <c r="AA33" s="1348">
        <v>1</v>
      </c>
      <c r="AB33" s="1348">
        <v>1</v>
      </c>
      <c r="AC33" s="1348">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86"/>
      <c r="Q34" s="1347" t="str">
        <f t="shared" si="8"/>
        <v>土地级别</v>
      </c>
      <c r="R34" s="705" t="s">
        <v>14</v>
      </c>
      <c r="S34" s="706">
        <f t="shared" si="9"/>
        <v>100</v>
      </c>
      <c r="T34" s="705" t="s">
        <v>14</v>
      </c>
      <c r="U34" s="706">
        <f t="shared" si="10"/>
        <v>100</v>
      </c>
      <c r="V34" s="705" t="s">
        <v>14</v>
      </c>
      <c r="W34" s="706">
        <f t="shared" si="11"/>
        <v>100</v>
      </c>
      <c r="X34" s="1350"/>
      <c r="Y34" s="3786"/>
      <c r="Z34" s="1351" t="str">
        <f t="shared" si="12"/>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86"/>
      <c r="Q35" s="1347">
        <f t="shared" si="8"/>
        <v>111</v>
      </c>
      <c r="R35" s="705" t="s">
        <v>14</v>
      </c>
      <c r="S35" s="706">
        <f t="shared" si="9"/>
        <v>100</v>
      </c>
      <c r="T35" s="705" t="s">
        <v>14</v>
      </c>
      <c r="U35" s="706">
        <f t="shared" si="10"/>
        <v>100</v>
      </c>
      <c r="V35" s="705" t="s">
        <v>14</v>
      </c>
      <c r="W35" s="706">
        <f t="shared" si="11"/>
        <v>100</v>
      </c>
      <c r="X35" s="1350"/>
      <c r="Y35" s="3786"/>
      <c r="Z35" s="1351">
        <f t="shared" si="12"/>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6" t="s">
        <v>1691</v>
      </c>
      <c r="Q36" s="1347">
        <f t="shared" si="8"/>
        <v>111</v>
      </c>
      <c r="R36" s="705" t="s">
        <v>14</v>
      </c>
      <c r="S36" s="706">
        <f t="shared" si="9"/>
        <v>100</v>
      </c>
      <c r="T36" s="705" t="s">
        <v>14</v>
      </c>
      <c r="U36" s="706">
        <f t="shared" si="10"/>
        <v>100</v>
      </c>
      <c r="V36" s="705" t="s">
        <v>14</v>
      </c>
      <c r="W36" s="706">
        <f t="shared" si="11"/>
        <v>100</v>
      </c>
      <c r="X36" s="1350"/>
      <c r="Y36" s="3790" t="s">
        <v>1691</v>
      </c>
      <c r="Z36" s="1351">
        <f t="shared" si="12"/>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90"/>
      <c r="Q37" s="1347">
        <f t="shared" si="8"/>
        <v>111</v>
      </c>
      <c r="R37" s="708" t="s">
        <v>14</v>
      </c>
      <c r="S37" s="709">
        <f t="shared" si="9"/>
        <v>100</v>
      </c>
      <c r="T37" s="708" t="s">
        <v>14</v>
      </c>
      <c r="U37" s="709">
        <f t="shared" si="10"/>
        <v>100</v>
      </c>
      <c r="V37" s="708" t="s">
        <v>14</v>
      </c>
      <c r="W37" s="709">
        <f t="shared" si="11"/>
        <v>100</v>
      </c>
      <c r="X37" s="710"/>
      <c r="Y37" s="3790"/>
      <c r="Z37" s="711">
        <f t="shared" si="12"/>
        <v>111</v>
      </c>
      <c r="AA37" s="1348">
        <f t="shared" si="3"/>
        <v>1</v>
      </c>
      <c r="AB37" s="1348">
        <f t="shared" si="4"/>
        <v>1</v>
      </c>
      <c r="AC37" s="1348">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90"/>
      <c r="Q38" s="1347" t="str">
        <f>B38</f>
        <v>宗地面积</v>
      </c>
      <c r="R38" s="705" t="s">
        <v>14</v>
      </c>
      <c r="S38" s="706" t="e">
        <f t="shared" si="9"/>
        <v>#N/A</v>
      </c>
      <c r="T38" s="705" t="s">
        <v>14</v>
      </c>
      <c r="U38" s="706" t="e">
        <f t="shared" si="10"/>
        <v>#N/A</v>
      </c>
      <c r="V38" s="705" t="s">
        <v>14</v>
      </c>
      <c r="W38" s="706" t="e">
        <f t="shared" si="11"/>
        <v>#N/A</v>
      </c>
      <c r="X38" s="1350"/>
      <c r="Y38" s="3790"/>
      <c r="Z38" s="1351" t="str">
        <f t="shared" si="12"/>
        <v>宗地面积</v>
      </c>
      <c r="AA38" s="1348" t="e">
        <f t="shared" si="3"/>
        <v>#N/A</v>
      </c>
      <c r="AB38" s="1348" t="e">
        <f t="shared" si="4"/>
        <v>#N/A</v>
      </c>
      <c r="AC38" s="1348" t="e">
        <f t="shared" si="5"/>
        <v>#N/A</v>
      </c>
    </row>
    <row r="39" spans="1:29" ht="15">
      <c r="A39" s="423"/>
      <c r="B39" s="375" t="s">
        <v>1870</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7"/>
      <c r="M39" s="2711"/>
      <c r="N39" s="2711"/>
      <c r="O39" s="2769"/>
      <c r="P39" s="3790"/>
      <c r="Q39" s="1347" t="str">
        <f t="shared" ref="Q39:Q45" si="13">B39</f>
        <v>宗地形状</v>
      </c>
      <c r="R39" s="705" t="s">
        <v>14</v>
      </c>
      <c r="S39" s="706">
        <f t="shared" si="9"/>
        <v>100</v>
      </c>
      <c r="T39" s="705" t="s">
        <v>14</v>
      </c>
      <c r="U39" s="706">
        <f t="shared" si="10"/>
        <v>100</v>
      </c>
      <c r="V39" s="705" t="s">
        <v>14</v>
      </c>
      <c r="W39" s="706">
        <f t="shared" si="11"/>
        <v>100</v>
      </c>
      <c r="X39" s="1350"/>
      <c r="Y39" s="3790"/>
      <c r="Z39" s="1351" t="str">
        <f t="shared" si="12"/>
        <v>宗地形状</v>
      </c>
      <c r="AA39" s="1348">
        <f t="shared" si="3"/>
        <v>1</v>
      </c>
      <c r="AB39" s="1348">
        <f t="shared" si="4"/>
        <v>1</v>
      </c>
      <c r="AC39" s="1348">
        <f t="shared" si="5"/>
        <v>1</v>
      </c>
    </row>
    <row r="40" spans="1:29" ht="15">
      <c r="A40" s="423"/>
      <c r="B40" s="375" t="s">
        <v>1871</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90"/>
      <c r="Q40" s="1347" t="str">
        <f t="shared" si="13"/>
        <v>临街宽度及深度</v>
      </c>
      <c r="R40" s="705" t="s">
        <v>14</v>
      </c>
      <c r="S40" s="706">
        <f t="shared" si="9"/>
        <v>100</v>
      </c>
      <c r="T40" s="705" t="s">
        <v>14</v>
      </c>
      <c r="U40" s="706">
        <f t="shared" si="10"/>
        <v>100</v>
      </c>
      <c r="V40" s="705" t="s">
        <v>14</v>
      </c>
      <c r="W40" s="706">
        <f t="shared" si="11"/>
        <v>100</v>
      </c>
      <c r="X40" s="1350"/>
      <c r="Y40" s="3790"/>
      <c r="Z40" s="1351" t="str">
        <f t="shared" si="12"/>
        <v>临街宽度及深度</v>
      </c>
      <c r="AA40" s="1348">
        <f t="shared" si="3"/>
        <v>1</v>
      </c>
      <c r="AB40" s="1348">
        <f t="shared" si="4"/>
        <v>1</v>
      </c>
      <c r="AC40" s="1348">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2"/>
      <c r="M41" s="2713"/>
      <c r="N41" s="2713"/>
      <c r="O41" s="2767"/>
      <c r="P41" s="3790"/>
      <c r="Q41" s="1347" t="str">
        <f t="shared" si="13"/>
        <v>宗地开发程度</v>
      </c>
      <c r="R41" s="701" t="s">
        <v>14</v>
      </c>
      <c r="S41" s="702">
        <f t="shared" si="9"/>
        <v>100</v>
      </c>
      <c r="T41" s="701" t="s">
        <v>14</v>
      </c>
      <c r="U41" s="702">
        <f t="shared" si="10"/>
        <v>100</v>
      </c>
      <c r="V41" s="701" t="s">
        <v>14</v>
      </c>
      <c r="W41" s="702">
        <f t="shared" si="11"/>
        <v>100</v>
      </c>
      <c r="X41" s="703"/>
      <c r="Y41" s="3790"/>
      <c r="Z41" s="52" t="str">
        <f t="shared" si="12"/>
        <v>宗地开发程度</v>
      </c>
      <c r="AA41" s="704">
        <f t="shared" si="3"/>
        <v>1</v>
      </c>
      <c r="AB41" s="704">
        <f t="shared" si="4"/>
        <v>1</v>
      </c>
      <c r="AC41" s="704">
        <f t="shared" si="5"/>
        <v>1</v>
      </c>
    </row>
    <row r="42" spans="1:29" ht="15">
      <c r="A42" s="423"/>
      <c r="B42" s="375" t="s">
        <v>1873</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7"/>
      <c r="M42" s="2711"/>
      <c r="N42" s="2711"/>
      <c r="O42" s="2769"/>
      <c r="P42" s="3790" t="s">
        <v>1691</v>
      </c>
      <c r="Q42" s="1347" t="str">
        <f t="shared" si="13"/>
        <v>工程地质条件</v>
      </c>
      <c r="R42" s="705" t="s">
        <v>14</v>
      </c>
      <c r="S42" s="706">
        <f t="shared" si="9"/>
        <v>100</v>
      </c>
      <c r="T42" s="705" t="s">
        <v>14</v>
      </c>
      <c r="U42" s="706">
        <f t="shared" si="10"/>
        <v>100</v>
      </c>
      <c r="V42" s="705" t="s">
        <v>14</v>
      </c>
      <c r="W42" s="706">
        <f t="shared" si="11"/>
        <v>100</v>
      </c>
      <c r="X42" s="1350"/>
      <c r="Y42" s="3790" t="s">
        <v>1691</v>
      </c>
      <c r="Z42" s="1351" t="str">
        <f t="shared" si="12"/>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90"/>
      <c r="Q43" s="1347">
        <f t="shared" si="13"/>
        <v>111</v>
      </c>
      <c r="R43" s="705" t="s">
        <v>14</v>
      </c>
      <c r="S43" s="706">
        <f t="shared" si="9"/>
        <v>100</v>
      </c>
      <c r="T43" s="705" t="s">
        <v>14</v>
      </c>
      <c r="U43" s="706">
        <f t="shared" si="10"/>
        <v>100</v>
      </c>
      <c r="V43" s="705" t="s">
        <v>14</v>
      </c>
      <c r="W43" s="706">
        <f t="shared" si="11"/>
        <v>100</v>
      </c>
      <c r="X43" s="1350"/>
      <c r="Y43" s="3790"/>
      <c r="Z43" s="1351">
        <f t="shared" si="12"/>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90"/>
      <c r="Q44" s="1347">
        <f t="shared" si="13"/>
        <v>111</v>
      </c>
      <c r="R44" s="705" t="s">
        <v>14</v>
      </c>
      <c r="S44" s="706">
        <f t="shared" si="9"/>
        <v>100</v>
      </c>
      <c r="T44" s="705" t="s">
        <v>14</v>
      </c>
      <c r="U44" s="706">
        <f t="shared" si="10"/>
        <v>100</v>
      </c>
      <c r="V44" s="705" t="s">
        <v>14</v>
      </c>
      <c r="W44" s="706">
        <f t="shared" si="11"/>
        <v>100</v>
      </c>
      <c r="X44" s="1350"/>
      <c r="Y44" s="3790"/>
      <c r="Z44" s="1351">
        <f t="shared" si="12"/>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90"/>
      <c r="Q45" s="1347">
        <f t="shared" si="13"/>
        <v>111</v>
      </c>
      <c r="R45" s="708" t="s">
        <v>14</v>
      </c>
      <c r="S45" s="709">
        <f t="shared" si="9"/>
        <v>100</v>
      </c>
      <c r="T45" s="708" t="s">
        <v>14</v>
      </c>
      <c r="U45" s="709">
        <f t="shared" si="10"/>
        <v>100</v>
      </c>
      <c r="V45" s="708" t="s">
        <v>14</v>
      </c>
      <c r="W45" s="709">
        <f t="shared" si="11"/>
        <v>100</v>
      </c>
      <c r="X45" s="710"/>
      <c r="Y45" s="3790"/>
      <c r="Z45" s="711">
        <f t="shared" si="12"/>
        <v>111</v>
      </c>
      <c r="AA45" s="1348">
        <f t="shared" si="3"/>
        <v>1</v>
      </c>
      <c r="AB45" s="1348">
        <f t="shared" si="4"/>
        <v>1</v>
      </c>
      <c r="AC45" s="1348">
        <f t="shared" si="5"/>
        <v>1</v>
      </c>
    </row>
    <row r="46" spans="1:29" ht="15">
      <c r="A46" s="430" t="s">
        <v>1839</v>
      </c>
      <c r="B46" s="1977" t="s">
        <v>1874</v>
      </c>
      <c r="C46" s="630" t="s">
        <v>0</v>
      </c>
      <c r="D46" s="432"/>
      <c r="E46" s="433"/>
      <c r="F46" s="434"/>
      <c r="G46" s="435"/>
      <c r="H46" s="436"/>
      <c r="I46" s="433"/>
      <c r="J46" s="436"/>
      <c r="K46" s="714"/>
      <c r="L46" s="2719"/>
      <c r="M46" s="2720"/>
      <c r="N46" s="2711"/>
      <c r="O46" s="2720"/>
      <c r="P46" s="3792" t="str">
        <f>A46</f>
        <v>成交单价</v>
      </c>
      <c r="Q46" s="3792"/>
      <c r="R46" s="3780">
        <f>E46</f>
        <v>0</v>
      </c>
      <c r="S46" s="3780"/>
      <c r="T46" s="3780">
        <f>G46</f>
        <v>0</v>
      </c>
      <c r="U46" s="3780"/>
      <c r="V46" s="3780">
        <f>I46</f>
        <v>0</v>
      </c>
      <c r="W46" s="3780"/>
      <c r="X46" s="690"/>
      <c r="Y46" s="712"/>
      <c r="Z46" s="690"/>
      <c r="AA46" s="690"/>
      <c r="AB46" s="690"/>
      <c r="AC46" s="690"/>
    </row>
    <row r="47" spans="1:29" ht="15.75" thickBot="1">
      <c r="A47" s="437" t="s">
        <v>1788</v>
      </c>
      <c r="B47" s="631"/>
      <c r="C47" s="440" t="e">
        <f>R48</f>
        <v>#DIV/0!</v>
      </c>
      <c r="D47" s="2312" t="s">
        <v>2129</v>
      </c>
      <c r="E47" s="440" t="e">
        <f>R47</f>
        <v>#DIV/0!</v>
      </c>
      <c r="F47" s="2313"/>
      <c r="G47" s="439" t="e">
        <f>T47</f>
        <v>#DIV/0!</v>
      </c>
      <c r="H47" s="2313"/>
      <c r="I47" s="440" t="e">
        <f>V47</f>
        <v>#DIV/0!</v>
      </c>
      <c r="J47" s="2313"/>
      <c r="K47" s="2315">
        <f>F47+H47+J47</f>
        <v>0</v>
      </c>
      <c r="L47" s="2719"/>
      <c r="M47" s="2720"/>
      <c r="N47" s="2720"/>
      <c r="O47" s="2720"/>
      <c r="P47" s="3792" t="str">
        <f>A47</f>
        <v>比较价值（元/平方米）</v>
      </c>
      <c r="Q47" s="3792"/>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27" t="str">
        <f>A48</f>
        <v>估价对象XX用房的比较价值（楼面单价，元/平方米）</v>
      </c>
      <c r="Q48" s="3828"/>
      <c r="R48" s="3839" t="e">
        <f>ROUND(IF(D47="简单平均",AVERAGE(R47:W47),R47*F47+T47*H47+V47*J47),0)</f>
        <v>#DIV/0!</v>
      </c>
      <c r="S48" s="3839"/>
      <c r="T48" s="3839"/>
      <c r="U48" s="3839"/>
      <c r="V48" s="3839"/>
      <c r="W48" s="3839"/>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78" t="s">
        <v>1878</v>
      </c>
      <c r="D55" s="1979" t="s">
        <v>1879</v>
      </c>
      <c r="E55" s="634" t="s">
        <v>1880</v>
      </c>
      <c r="F55" s="886" t="s">
        <v>1881</v>
      </c>
      <c r="G55" s="3767" t="s">
        <v>1882</v>
      </c>
      <c r="H55" s="3840"/>
      <c r="I55" s="135" t="s">
        <v>1883</v>
      </c>
      <c r="J55" s="1980">
        <f>项目基本情况!F35</f>
        <v>0</v>
      </c>
      <c r="K55" s="1981"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0">
        <v>1</v>
      </c>
      <c r="E56" s="638">
        <f>'数据-汇总表'!E8+'数据-汇总表'!E9</f>
        <v>71411.440000000643</v>
      </c>
      <c r="F56" s="882" t="e">
        <f t="shared" ref="F56:F64" si="14">ROUND(B56*E56/10000,0)</f>
        <v>#DIV/0!</v>
      </c>
      <c r="G56" s="3763"/>
      <c r="H56" s="3792"/>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5">IF($C$55="北京市系数",I57,J57)</f>
        <v>0</v>
      </c>
      <c r="D57" s="941">
        <v>0.25</v>
      </c>
      <c r="E57" s="642"/>
      <c r="F57" s="882" t="e">
        <f t="shared" si="14"/>
        <v>#DIV/0!</v>
      </c>
      <c r="G57" s="3001" t="s">
        <v>1887</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6">ROUND($C$48*C58*D58,0)</f>
        <v>#DIV/0!</v>
      </c>
      <c r="C58" s="171">
        <f t="shared" si="15"/>
        <v>0</v>
      </c>
      <c r="D58" s="941">
        <v>0.25</v>
      </c>
      <c r="E58" s="642"/>
      <c r="F58" s="882" t="e">
        <f t="shared" si="14"/>
        <v>#DIV/0!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6"/>
        <v>#DIV/0!</v>
      </c>
      <c r="C59" s="171">
        <f t="shared" si="15"/>
        <v>0</v>
      </c>
      <c r="D59" s="941">
        <v>0.25</v>
      </c>
      <c r="E59" s="642"/>
      <c r="F59" s="882" t="e">
        <f t="shared" si="14"/>
        <v>#DIV/0!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6"/>
        <v>#DIV/0!</v>
      </c>
      <c r="C60" s="171">
        <f t="shared" si="15"/>
        <v>0</v>
      </c>
      <c r="D60" s="941">
        <v>0.25</v>
      </c>
      <c r="E60" s="217">
        <f>'数据-汇总表'!E11</f>
        <v>0</v>
      </c>
      <c r="F60" s="882" t="e">
        <f t="shared" si="14"/>
        <v>#DIV/0!</v>
      </c>
      <c r="G60" s="1982" t="s">
        <v>1891</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6"/>
        <v>#DIV/0!</v>
      </c>
      <c r="C61" s="171">
        <f t="shared" si="15"/>
        <v>0</v>
      </c>
      <c r="D61" s="941">
        <v>0.25</v>
      </c>
      <c r="E61" s="217">
        <f>'数据-汇总表'!E12</f>
        <v>0</v>
      </c>
      <c r="F61" s="882" t="e">
        <f t="shared" si="14"/>
        <v>#DIV/0!</v>
      </c>
      <c r="G61" s="888" t="s">
        <v>1893</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6"/>
        <v>#DIV/0!</v>
      </c>
      <c r="C62" s="171">
        <f t="shared" si="15"/>
        <v>0</v>
      </c>
      <c r="D62" s="941">
        <v>0.25</v>
      </c>
      <c r="E62" s="217">
        <f>'数据-汇总表'!E13</f>
        <v>0</v>
      </c>
      <c r="F62" s="882" t="e">
        <f t="shared" si="14"/>
        <v>#DIV/0!</v>
      </c>
      <c r="G62" s="888" t="s">
        <v>1895</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6"/>
        <v>#DIV/0!</v>
      </c>
      <c r="C63" s="171">
        <f t="shared" si="15"/>
        <v>0</v>
      </c>
      <c r="D63" s="941">
        <v>0.25</v>
      </c>
      <c r="E63" s="217">
        <f>'数据-汇总表'!E14</f>
        <v>0</v>
      </c>
      <c r="F63" s="882" t="e">
        <f t="shared" si="14"/>
        <v>#DIV/0!</v>
      </c>
      <c r="G63" s="1982" t="s">
        <v>1887</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6"/>
        <v>#DIV/0!</v>
      </c>
      <c r="C64" s="171">
        <f t="shared" si="15"/>
        <v>0</v>
      </c>
      <c r="D64" s="941">
        <v>0.25</v>
      </c>
      <c r="E64" s="217">
        <f>'数据-汇总表'!E15</f>
        <v>8188.9899999999789</v>
      </c>
      <c r="F64" s="882" t="e">
        <f t="shared" si="14"/>
        <v>#DIV/0!</v>
      </c>
      <c r="G64" s="1983" t="s">
        <v>1891</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79600.430000000619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7">EDATE(E67,-3)</f>
        <v>44958</v>
      </c>
      <c r="G67" s="692">
        <f t="shared" si="17"/>
        <v>44866</v>
      </c>
      <c r="H67" s="692">
        <f t="shared" si="17"/>
        <v>44774</v>
      </c>
      <c r="I67" s="692">
        <f t="shared" si="17"/>
        <v>44682</v>
      </c>
      <c r="J67" s="692">
        <f t="shared" si="17"/>
        <v>44593</v>
      </c>
      <c r="K67" s="692">
        <f t="shared" si="17"/>
        <v>44501</v>
      </c>
      <c r="L67" s="692">
        <f t="shared" si="17"/>
        <v>44409</v>
      </c>
      <c r="M67" s="692">
        <f t="shared" si="17"/>
        <v>44317</v>
      </c>
      <c r="N67" s="692">
        <f t="shared" si="17"/>
        <v>44228</v>
      </c>
      <c r="O67" s="692">
        <f t="shared" si="17"/>
        <v>44136</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1899</v>
      </c>
      <c r="B69" s="1104"/>
      <c r="C69" s="1177" t="str">
        <f>YEAR(C67)&amp;"-"&amp;ROUNDUP(MONTH(C67)/3,0)</f>
        <v>2023-4</v>
      </c>
      <c r="D69" s="1177" t="str">
        <f>YEAR(D67)&amp;"-"&amp;ROUNDUP(MONTH(D67)/3,0)</f>
        <v>2023-3</v>
      </c>
      <c r="E69" s="1177" t="str">
        <f t="shared" ref="E69:O69" si="18">YEAR(E67)&amp;"-"&amp;ROUNDUP(MONTH(E67)/3,0)</f>
        <v>2023-2</v>
      </c>
      <c r="F69" s="1177" t="str">
        <f t="shared" si="18"/>
        <v>2023-1</v>
      </c>
      <c r="G69" s="1177" t="str">
        <f t="shared" si="18"/>
        <v>2022-4</v>
      </c>
      <c r="H69" s="1177" t="str">
        <f t="shared" si="18"/>
        <v>2022-3</v>
      </c>
      <c r="I69" s="1177" t="str">
        <f t="shared" si="18"/>
        <v>2022-2</v>
      </c>
      <c r="J69" s="1177" t="str">
        <f t="shared" si="18"/>
        <v>2022-1</v>
      </c>
      <c r="K69" s="1177" t="str">
        <f t="shared" si="18"/>
        <v>2021-4</v>
      </c>
      <c r="L69" s="1177" t="str">
        <f t="shared" si="18"/>
        <v>2021-3</v>
      </c>
      <c r="M69" s="1177" t="str">
        <f t="shared" si="18"/>
        <v>2021-2</v>
      </c>
      <c r="N69" s="1177" t="str">
        <f t="shared" si="18"/>
        <v>2021-1</v>
      </c>
      <c r="O69" s="1177" t="str">
        <f t="shared" si="18"/>
        <v>2020-4</v>
      </c>
      <c r="P69" s="2771"/>
      <c r="Q69" s="2736"/>
      <c r="R69" s="2736"/>
      <c r="S69" s="2736"/>
      <c r="T69" s="2736"/>
      <c r="U69" s="2736"/>
      <c r="V69" s="2736"/>
      <c r="W69" s="2736"/>
      <c r="X69" s="2736"/>
      <c r="Y69" s="2736"/>
      <c r="Z69" s="2736"/>
      <c r="AA69" s="2736"/>
      <c r="AB69" s="2736"/>
      <c r="AC69" s="2736"/>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7"/>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841" t="s">
        <v>1914</v>
      </c>
      <c r="D6" s="3842"/>
      <c r="E6" s="3843" t="s">
        <v>1914</v>
      </c>
      <c r="F6" s="3844"/>
      <c r="G6" s="3841" t="s">
        <v>1914</v>
      </c>
      <c r="H6" s="3842"/>
      <c r="I6" s="3841" t="s">
        <v>1914</v>
      </c>
      <c r="J6" s="3842"/>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9" t="s">
        <v>1678</v>
      </c>
      <c r="Q8" s="3750"/>
      <c r="R8" s="701" t="s">
        <v>14</v>
      </c>
      <c r="S8" s="702">
        <f t="shared" si="0"/>
        <v>0</v>
      </c>
      <c r="T8" s="701" t="s">
        <v>14</v>
      </c>
      <c r="U8" s="702">
        <f t="shared" si="1"/>
        <v>0</v>
      </c>
      <c r="V8" s="701" t="s">
        <v>14</v>
      </c>
      <c r="W8" s="702">
        <f t="shared" si="2"/>
        <v>0</v>
      </c>
      <c r="X8" s="703"/>
      <c r="Y8" s="3749" t="s">
        <v>1678</v>
      </c>
      <c r="Z8" s="3750"/>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130</v>
      </c>
      <c r="G10" s="383"/>
      <c r="H10" s="127">
        <f>ROUND(100/'数据-取费表'!G16,0)</f>
        <v>130</v>
      </c>
      <c r="I10" s="383"/>
      <c r="J10" s="127">
        <f>ROUND(100/'数据-取费表'!G16,0)</f>
        <v>130</v>
      </c>
      <c r="K10" s="620"/>
      <c r="L10" s="2714"/>
      <c r="M10" s="2715"/>
      <c r="N10" s="2715"/>
      <c r="O10" s="2768"/>
      <c r="P10" s="3792"/>
      <c r="Q10" s="1338" t="str">
        <f t="shared" si="6"/>
        <v>土地使用年限（年）</v>
      </c>
      <c r="R10" s="701" t="s">
        <v>14</v>
      </c>
      <c r="S10" s="702">
        <f t="shared" si="0"/>
        <v>130</v>
      </c>
      <c r="T10" s="701" t="s">
        <v>14</v>
      </c>
      <c r="U10" s="702">
        <f t="shared" si="1"/>
        <v>130</v>
      </c>
      <c r="V10" s="701" t="s">
        <v>14</v>
      </c>
      <c r="W10" s="702">
        <f t="shared" si="2"/>
        <v>130</v>
      </c>
      <c r="X10" s="703"/>
      <c r="Y10" s="3722"/>
      <c r="Z10" s="52" t="str">
        <f t="shared" si="7"/>
        <v>土地使用年限（年）</v>
      </c>
      <c r="AA10" s="704">
        <f t="shared" si="3"/>
        <v>0.76923076923076927</v>
      </c>
      <c r="AB10" s="704">
        <f t="shared" si="4"/>
        <v>0.76923076923076927</v>
      </c>
      <c r="AC10" s="704">
        <f t="shared" si="5"/>
        <v>0.76923076923076927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92"/>
      <c r="Q11" s="1338"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85" t="s">
        <v>1686</v>
      </c>
      <c r="Q15" s="1347" t="str">
        <f t="shared" si="6"/>
        <v>产业集聚程度</v>
      </c>
      <c r="R15" s="705" t="s">
        <v>14</v>
      </c>
      <c r="S15" s="706">
        <f t="shared" si="0"/>
        <v>100</v>
      </c>
      <c r="T15" s="705" t="s">
        <v>14</v>
      </c>
      <c r="U15" s="706">
        <f t="shared" si="1"/>
        <v>100</v>
      </c>
      <c r="V15" s="705" t="s">
        <v>14</v>
      </c>
      <c r="W15" s="706">
        <f t="shared" si="2"/>
        <v>100</v>
      </c>
      <c r="X15" s="1350"/>
      <c r="Y15" s="3785" t="s">
        <v>1686</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86"/>
      <c r="Q16" s="1347"/>
      <c r="R16" s="705"/>
      <c r="S16" s="706"/>
      <c r="T16" s="705"/>
      <c r="U16" s="706"/>
      <c r="V16" s="705"/>
      <c r="W16" s="706"/>
      <c r="X16" s="1350"/>
      <c r="Y16" s="3786"/>
      <c r="Z16" s="1351"/>
      <c r="AA16" s="1348">
        <v>1</v>
      </c>
      <c r="AB16" s="1348">
        <v>1</v>
      </c>
      <c r="AC16" s="1348">
        <v>1</v>
      </c>
    </row>
    <row r="17" spans="1:29" ht="85.5">
      <c r="A17" s="379"/>
      <c r="B17" s="579" t="s">
        <v>1828</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86"/>
      <c r="Q18" s="1347"/>
      <c r="R18" s="705"/>
      <c r="S18" s="706"/>
      <c r="T18" s="705"/>
      <c r="U18" s="706"/>
      <c r="V18" s="705"/>
      <c r="W18" s="706"/>
      <c r="X18" s="1350"/>
      <c r="Y18" s="3786"/>
      <c r="Z18" s="1351"/>
      <c r="AA18" s="1348">
        <v>1</v>
      </c>
      <c r="AB18" s="1348">
        <v>1</v>
      </c>
      <c r="AC18" s="1348">
        <v>1</v>
      </c>
    </row>
    <row r="19" spans="1:29" ht="15">
      <c r="A19" s="379"/>
      <c r="B19" s="579" t="s">
        <v>1866</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86"/>
      <c r="Q19" s="1347" t="str">
        <f t="shared" ref="Q19:Q33" si="8">B19</f>
        <v>区域土地利用方向</v>
      </c>
      <c r="R19" s="705" t="s">
        <v>14</v>
      </c>
      <c r="S19" s="706">
        <f>F19</f>
        <v>100</v>
      </c>
      <c r="T19" s="705" t="s">
        <v>14</v>
      </c>
      <c r="U19" s="706">
        <f>H19</f>
        <v>100</v>
      </c>
      <c r="V19" s="705" t="s">
        <v>14</v>
      </c>
      <c r="W19" s="706">
        <f>J19</f>
        <v>100</v>
      </c>
      <c r="X19" s="1350"/>
      <c r="Y19" s="378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86"/>
      <c r="Q20" s="1347"/>
      <c r="R20" s="705"/>
      <c r="S20" s="706"/>
      <c r="T20" s="705"/>
      <c r="U20" s="706"/>
      <c r="V20" s="705"/>
      <c r="W20" s="706"/>
      <c r="X20" s="1350"/>
      <c r="Y20" s="3786"/>
      <c r="Z20" s="1351"/>
      <c r="AA20" s="1348"/>
      <c r="AB20" s="1348"/>
      <c r="AC20" s="1348"/>
    </row>
    <row r="21" spans="1:29" ht="71.25">
      <c r="A21" s="358"/>
      <c r="B21" s="579" t="s">
        <v>1916</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86"/>
      <c r="Q21" s="1347" t="str">
        <f t="shared" si="8"/>
        <v>环境状况</v>
      </c>
      <c r="R21" s="705" t="s">
        <v>14</v>
      </c>
      <c r="S21" s="706">
        <f>F21</f>
        <v>100</v>
      </c>
      <c r="T21" s="705" t="s">
        <v>14</v>
      </c>
      <c r="U21" s="706">
        <f>H21</f>
        <v>100</v>
      </c>
      <c r="V21" s="705" t="s">
        <v>14</v>
      </c>
      <c r="W21" s="706">
        <f>J21</f>
        <v>100</v>
      </c>
      <c r="X21" s="1350"/>
      <c r="Y21" s="378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86"/>
      <c r="Q22" s="1347"/>
      <c r="R22" s="705"/>
      <c r="S22" s="706"/>
      <c r="T22" s="705"/>
      <c r="U22" s="706"/>
      <c r="V22" s="705"/>
      <c r="W22" s="706"/>
      <c r="X22" s="1350"/>
      <c r="Y22" s="3786"/>
      <c r="Z22" s="1351"/>
      <c r="AA22" s="1348">
        <v>1</v>
      </c>
      <c r="AB22" s="1348">
        <v>1</v>
      </c>
      <c r="AC22" s="1348">
        <v>1</v>
      </c>
    </row>
    <row r="23" spans="1:29" s="108" customFormat="1" ht="42.75">
      <c r="A23" s="597"/>
      <c r="B23" s="581" t="s">
        <v>1773</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86"/>
      <c r="Q23" s="1338" t="str">
        <f t="shared" si="8"/>
        <v>公共配套设施</v>
      </c>
      <c r="R23" s="701" t="s">
        <v>14</v>
      </c>
      <c r="S23" s="702">
        <f>F23</f>
        <v>100</v>
      </c>
      <c r="T23" s="701" t="s">
        <v>14</v>
      </c>
      <c r="U23" s="702">
        <f>H23</f>
        <v>100</v>
      </c>
      <c r="V23" s="701" t="s">
        <v>14</v>
      </c>
      <c r="W23" s="702">
        <f>J23</f>
        <v>100</v>
      </c>
      <c r="X23" s="703"/>
      <c r="Y23" s="3786"/>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86"/>
      <c r="Q24" s="1338"/>
      <c r="R24" s="701"/>
      <c r="S24" s="702"/>
      <c r="T24" s="701"/>
      <c r="U24" s="702"/>
      <c r="V24" s="701"/>
      <c r="W24" s="702"/>
      <c r="X24" s="703"/>
      <c r="Y24" s="3786"/>
      <c r="Z24" s="52"/>
      <c r="AA24" s="704">
        <v>1</v>
      </c>
      <c r="AB24" s="704">
        <v>1</v>
      </c>
      <c r="AC24" s="704">
        <v>1</v>
      </c>
    </row>
    <row r="25" spans="1:29" s="108" customFormat="1" ht="28.5">
      <c r="A25" s="597"/>
      <c r="B25" s="581" t="s">
        <v>1774</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86"/>
      <c r="Q25" s="1338" t="str">
        <f>B25</f>
        <v>基础设施水平</v>
      </c>
      <c r="R25" s="701" t="s">
        <v>14</v>
      </c>
      <c r="S25" s="702">
        <f>F25</f>
        <v>100</v>
      </c>
      <c r="T25" s="701" t="s">
        <v>14</v>
      </c>
      <c r="U25" s="702">
        <f>H25</f>
        <v>100</v>
      </c>
      <c r="V25" s="701" t="s">
        <v>14</v>
      </c>
      <c r="W25" s="702">
        <f>J25</f>
        <v>100</v>
      </c>
      <c r="X25" s="703"/>
      <c r="Y25" s="3786"/>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86"/>
      <c r="Q26" s="1338"/>
      <c r="R26" s="701"/>
      <c r="S26" s="702"/>
      <c r="T26" s="701"/>
      <c r="U26" s="702"/>
      <c r="V26" s="701"/>
      <c r="W26" s="702"/>
      <c r="X26" s="703"/>
      <c r="Y26" s="3786"/>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86"/>
      <c r="Q27" s="1347" t="str">
        <f t="shared" si="8"/>
        <v>临街状况</v>
      </c>
      <c r="R27" s="705" t="s">
        <v>14</v>
      </c>
      <c r="S27" s="706">
        <f t="shared" ref="S27:S40" si="9">F27</f>
        <v>100</v>
      </c>
      <c r="T27" s="705" t="s">
        <v>14</v>
      </c>
      <c r="U27" s="706">
        <f t="shared" ref="U27:U40" si="10">H27</f>
        <v>100</v>
      </c>
      <c r="V27" s="705" t="s">
        <v>14</v>
      </c>
      <c r="W27" s="706">
        <f t="shared" ref="W27:W40" si="11">J27</f>
        <v>100</v>
      </c>
      <c r="X27" s="1350"/>
      <c r="Y27" s="3786"/>
      <c r="Z27" s="1351" t="str">
        <f t="shared" ref="Z27:Z40" si="12">Q27</f>
        <v>临街状况</v>
      </c>
      <c r="AA27" s="1348">
        <f t="shared" si="3"/>
        <v>1</v>
      </c>
      <c r="AB27" s="1348">
        <f t="shared" si="4"/>
        <v>1</v>
      </c>
      <c r="AC27" s="1348">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86"/>
      <c r="Q28" s="1347" t="str">
        <f t="shared" si="8"/>
        <v>毗邻道路的类型与等级</v>
      </c>
      <c r="R28" s="705" t="s">
        <v>14</v>
      </c>
      <c r="S28" s="706">
        <f t="shared" si="9"/>
        <v>100</v>
      </c>
      <c r="T28" s="705" t="s">
        <v>14</v>
      </c>
      <c r="U28" s="706">
        <f t="shared" si="10"/>
        <v>100</v>
      </c>
      <c r="V28" s="705" t="s">
        <v>14</v>
      </c>
      <c r="W28" s="706">
        <f t="shared" si="11"/>
        <v>100</v>
      </c>
      <c r="X28" s="1350"/>
      <c r="Y28" s="3786"/>
      <c r="Z28" s="1351" t="str">
        <f t="shared" si="12"/>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86"/>
      <c r="Q29" s="1347"/>
      <c r="R29" s="705"/>
      <c r="S29" s="706"/>
      <c r="T29" s="705"/>
      <c r="U29" s="706"/>
      <c r="V29" s="705"/>
      <c r="W29" s="706"/>
      <c r="X29" s="1350"/>
      <c r="Y29" s="3786"/>
      <c r="Z29" s="1351"/>
      <c r="AA29" s="1348">
        <v>1</v>
      </c>
      <c r="AB29" s="1348">
        <v>1</v>
      </c>
      <c r="AC29" s="1348">
        <v>1</v>
      </c>
    </row>
    <row r="30" spans="1:29" ht="15">
      <c r="A30" s="379"/>
      <c r="B30" s="602" t="s">
        <v>1868</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86"/>
      <c r="Q30" s="1347" t="str">
        <f t="shared" si="8"/>
        <v>土地级别</v>
      </c>
      <c r="R30" s="705" t="s">
        <v>14</v>
      </c>
      <c r="S30" s="706">
        <f t="shared" si="9"/>
        <v>100</v>
      </c>
      <c r="T30" s="705" t="s">
        <v>14</v>
      </c>
      <c r="U30" s="706">
        <f t="shared" si="10"/>
        <v>100</v>
      </c>
      <c r="V30" s="705" t="s">
        <v>14</v>
      </c>
      <c r="W30" s="706">
        <f t="shared" si="11"/>
        <v>100</v>
      </c>
      <c r="X30" s="1350"/>
      <c r="Y30" s="3786"/>
      <c r="Z30" s="1351" t="str">
        <f t="shared" si="12"/>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86"/>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6" t="s">
        <v>1691</v>
      </c>
      <c r="Q32" s="1347">
        <f t="shared" si="8"/>
        <v>111</v>
      </c>
      <c r="R32" s="705" t="s">
        <v>14</v>
      </c>
      <c r="S32" s="706">
        <f t="shared" si="9"/>
        <v>100</v>
      </c>
      <c r="T32" s="705" t="s">
        <v>14</v>
      </c>
      <c r="U32" s="706">
        <f t="shared" si="10"/>
        <v>100</v>
      </c>
      <c r="V32" s="705" t="s">
        <v>14</v>
      </c>
      <c r="W32" s="706">
        <f t="shared" si="11"/>
        <v>100</v>
      </c>
      <c r="X32" s="1350"/>
      <c r="Y32" s="3790" t="s">
        <v>1691</v>
      </c>
      <c r="Z32" s="1351">
        <f t="shared" si="12"/>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90"/>
      <c r="Q33" s="1347">
        <f t="shared" si="8"/>
        <v>111</v>
      </c>
      <c r="R33" s="708" t="s">
        <v>14</v>
      </c>
      <c r="S33" s="709">
        <f t="shared" si="9"/>
        <v>100</v>
      </c>
      <c r="T33" s="708" t="s">
        <v>14</v>
      </c>
      <c r="U33" s="709">
        <f t="shared" si="10"/>
        <v>100</v>
      </c>
      <c r="V33" s="708" t="s">
        <v>14</v>
      </c>
      <c r="W33" s="709">
        <f t="shared" si="11"/>
        <v>100</v>
      </c>
      <c r="X33" s="710"/>
      <c r="Y33" s="3790"/>
      <c r="Z33" s="711">
        <f t="shared" si="12"/>
        <v>111</v>
      </c>
      <c r="AA33" s="1348">
        <f t="shared" si="3"/>
        <v>1</v>
      </c>
      <c r="AB33" s="1348">
        <f t="shared" si="4"/>
        <v>1</v>
      </c>
      <c r="AC33" s="1348">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90"/>
      <c r="Q34" s="1347" t="str">
        <f>B34</f>
        <v>宗地面积</v>
      </c>
      <c r="R34" s="705" t="s">
        <v>14</v>
      </c>
      <c r="S34" s="706" t="e">
        <f t="shared" si="9"/>
        <v>#N/A</v>
      </c>
      <c r="T34" s="705" t="s">
        <v>14</v>
      </c>
      <c r="U34" s="706" t="e">
        <f t="shared" si="10"/>
        <v>#N/A</v>
      </c>
      <c r="V34" s="705" t="s">
        <v>14</v>
      </c>
      <c r="W34" s="706" t="e">
        <f t="shared" si="11"/>
        <v>#N/A</v>
      </c>
      <c r="X34" s="1350"/>
      <c r="Y34" s="3790"/>
      <c r="Z34" s="1351" t="str">
        <f t="shared" si="12"/>
        <v>宗地面积</v>
      </c>
      <c r="AA34" s="1348" t="e">
        <f t="shared" si="3"/>
        <v>#N/A</v>
      </c>
      <c r="AB34" s="1348" t="e">
        <f t="shared" si="4"/>
        <v>#N/A</v>
      </c>
      <c r="AC34" s="1348" t="e">
        <f t="shared" si="5"/>
        <v>#N/A</v>
      </c>
    </row>
    <row r="35" spans="1:31" ht="15">
      <c r="A35" s="423"/>
      <c r="B35" s="375" t="s">
        <v>1870</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90"/>
      <c r="Q35" s="1347" t="str">
        <f t="shared" ref="Q35:Q40" si="13">B35</f>
        <v>宗地形状</v>
      </c>
      <c r="R35" s="705" t="s">
        <v>14</v>
      </c>
      <c r="S35" s="706">
        <f t="shared" si="9"/>
        <v>100</v>
      </c>
      <c r="T35" s="705" t="s">
        <v>14</v>
      </c>
      <c r="U35" s="706">
        <f t="shared" si="10"/>
        <v>100</v>
      </c>
      <c r="V35" s="705" t="s">
        <v>14</v>
      </c>
      <c r="W35" s="706">
        <f t="shared" si="11"/>
        <v>100</v>
      </c>
      <c r="X35" s="1350"/>
      <c r="Y35" s="3790"/>
      <c r="Z35" s="1351" t="str">
        <f t="shared" si="12"/>
        <v>宗地形状</v>
      </c>
      <c r="AA35" s="1348">
        <f t="shared" si="3"/>
        <v>1</v>
      </c>
      <c r="AB35" s="1348">
        <f t="shared" si="4"/>
        <v>1</v>
      </c>
      <c r="AC35" s="1348">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90"/>
      <c r="Q36" s="1347" t="str">
        <f t="shared" si="13"/>
        <v>宗地开发程度</v>
      </c>
      <c r="R36" s="701" t="s">
        <v>14</v>
      </c>
      <c r="S36" s="702">
        <f t="shared" si="9"/>
        <v>100</v>
      </c>
      <c r="T36" s="701" t="s">
        <v>14</v>
      </c>
      <c r="U36" s="702">
        <f t="shared" si="10"/>
        <v>100</v>
      </c>
      <c r="V36" s="701" t="s">
        <v>14</v>
      </c>
      <c r="W36" s="702">
        <f t="shared" si="11"/>
        <v>100</v>
      </c>
      <c r="X36" s="703"/>
      <c r="Y36" s="3790"/>
      <c r="Z36" s="52" t="str">
        <f t="shared" si="12"/>
        <v>宗地开发程度</v>
      </c>
      <c r="AA36" s="704">
        <f t="shared" si="3"/>
        <v>1</v>
      </c>
      <c r="AB36" s="704">
        <f t="shared" si="4"/>
        <v>1</v>
      </c>
      <c r="AC36" s="704">
        <f t="shared" si="5"/>
        <v>1</v>
      </c>
    </row>
    <row r="37" spans="1:31" ht="15">
      <c r="A37" s="423"/>
      <c r="B37" s="375" t="s">
        <v>1873</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90" t="s">
        <v>1691</v>
      </c>
      <c r="Q37" s="1347" t="str">
        <f t="shared" si="13"/>
        <v>工程地质条件</v>
      </c>
      <c r="R37" s="705" t="s">
        <v>14</v>
      </c>
      <c r="S37" s="706">
        <f t="shared" si="9"/>
        <v>100</v>
      </c>
      <c r="T37" s="705" t="s">
        <v>14</v>
      </c>
      <c r="U37" s="706">
        <f t="shared" si="10"/>
        <v>100</v>
      </c>
      <c r="V37" s="705" t="s">
        <v>14</v>
      </c>
      <c r="W37" s="706">
        <f t="shared" si="11"/>
        <v>100</v>
      </c>
      <c r="X37" s="1350"/>
      <c r="Y37" s="3790" t="s">
        <v>1691</v>
      </c>
      <c r="Z37" s="1351" t="str">
        <f t="shared" si="12"/>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90"/>
      <c r="Q38" s="1347">
        <f t="shared" si="13"/>
        <v>111</v>
      </c>
      <c r="R38" s="705" t="s">
        <v>14</v>
      </c>
      <c r="S38" s="706">
        <f t="shared" si="9"/>
        <v>100</v>
      </c>
      <c r="T38" s="705" t="s">
        <v>14</v>
      </c>
      <c r="U38" s="706">
        <f t="shared" si="10"/>
        <v>100</v>
      </c>
      <c r="V38" s="705" t="s">
        <v>14</v>
      </c>
      <c r="W38" s="706">
        <f t="shared" si="11"/>
        <v>100</v>
      </c>
      <c r="X38" s="1350"/>
      <c r="Y38" s="3790"/>
      <c r="Z38" s="1351">
        <f t="shared" si="12"/>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90"/>
      <c r="Q39" s="1347">
        <f t="shared" si="13"/>
        <v>111</v>
      </c>
      <c r="R39" s="705" t="s">
        <v>14</v>
      </c>
      <c r="S39" s="706">
        <f t="shared" si="9"/>
        <v>100</v>
      </c>
      <c r="T39" s="705" t="s">
        <v>14</v>
      </c>
      <c r="U39" s="706">
        <f t="shared" si="10"/>
        <v>100</v>
      </c>
      <c r="V39" s="705" t="s">
        <v>14</v>
      </c>
      <c r="W39" s="706">
        <f t="shared" si="11"/>
        <v>100</v>
      </c>
      <c r="X39" s="1350"/>
      <c r="Y39" s="3790"/>
      <c r="Z39" s="1351">
        <f t="shared" si="12"/>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90"/>
      <c r="Q40" s="1347">
        <f t="shared" si="13"/>
        <v>111</v>
      </c>
      <c r="R40" s="708" t="s">
        <v>14</v>
      </c>
      <c r="S40" s="709">
        <f t="shared" si="9"/>
        <v>100</v>
      </c>
      <c r="T40" s="708" t="s">
        <v>14</v>
      </c>
      <c r="U40" s="709">
        <f t="shared" si="10"/>
        <v>100</v>
      </c>
      <c r="V40" s="708" t="s">
        <v>14</v>
      </c>
      <c r="W40" s="709">
        <f t="shared" si="11"/>
        <v>100</v>
      </c>
      <c r="X40" s="710"/>
      <c r="Y40" s="3790"/>
      <c r="Z40" s="711">
        <f t="shared" si="12"/>
        <v>111</v>
      </c>
      <c r="AA40" s="1348">
        <f t="shared" si="3"/>
        <v>1</v>
      </c>
      <c r="AB40" s="1348">
        <f t="shared" si="4"/>
        <v>1</v>
      </c>
      <c r="AC40" s="1348">
        <f t="shared" si="5"/>
        <v>1</v>
      </c>
    </row>
    <row r="41" spans="1:31" ht="15">
      <c r="A41" s="430" t="s">
        <v>1839</v>
      </c>
      <c r="B41" s="1977" t="s">
        <v>1917</v>
      </c>
      <c r="C41" s="630" t="s">
        <v>0</v>
      </c>
      <c r="D41" s="432"/>
      <c r="E41" s="433"/>
      <c r="F41" s="434"/>
      <c r="G41" s="435"/>
      <c r="H41" s="436"/>
      <c r="I41" s="433"/>
      <c r="J41" s="436"/>
      <c r="K41" s="714"/>
      <c r="L41" s="2719"/>
      <c r="M41" s="2711"/>
      <c r="N41" s="2711"/>
      <c r="O41" s="2720"/>
      <c r="P41" s="3792" t="str">
        <f>A41</f>
        <v>成交单价</v>
      </c>
      <c r="Q41" s="3792"/>
      <c r="R41" s="3780">
        <f>E41</f>
        <v>0</v>
      </c>
      <c r="S41" s="3780"/>
      <c r="T41" s="3780">
        <f>G41</f>
        <v>0</v>
      </c>
      <c r="U41" s="3780"/>
      <c r="V41" s="3780">
        <f>I41</f>
        <v>0</v>
      </c>
      <c r="W41" s="3780"/>
      <c r="X41" s="690"/>
      <c r="Y41" s="712"/>
      <c r="Z41" s="690"/>
      <c r="AA41" s="690"/>
      <c r="AB41" s="690"/>
      <c r="AC41" s="690"/>
    </row>
    <row r="42" spans="1:31" ht="15.75" thickBot="1">
      <c r="A42" s="437" t="s">
        <v>1788</v>
      </c>
      <c r="B42" s="631"/>
      <c r="C42" s="440" t="e">
        <f>R43</f>
        <v>#DIV/0!</v>
      </c>
      <c r="D42" s="2312" t="s">
        <v>2129</v>
      </c>
      <c r="E42" s="440" t="e">
        <f>R42</f>
        <v>#DIV/0!</v>
      </c>
      <c r="F42" s="2313"/>
      <c r="G42" s="439" t="e">
        <f>T42</f>
        <v>#DIV/0!</v>
      </c>
      <c r="H42" s="2313"/>
      <c r="I42" s="440" t="e">
        <f>V42</f>
        <v>#DIV/0!</v>
      </c>
      <c r="J42" s="2313"/>
      <c r="K42" s="2315">
        <f>F42+H42+J42</f>
        <v>0</v>
      </c>
      <c r="L42" s="2719"/>
      <c r="M42" s="2711"/>
      <c r="N42" s="2711"/>
      <c r="O42" s="2720"/>
      <c r="P42" s="3792" t="str">
        <f>A42</f>
        <v>比较价值（元/平方米）</v>
      </c>
      <c r="Q42" s="3792"/>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27" t="str">
        <f>A43</f>
        <v>估价对象XX用房的比较价值（楼面单价，元/平方米）</v>
      </c>
      <c r="Q43" s="3828"/>
      <c r="R43" s="3839" t="e">
        <f>ROUND(IF(D42="简单平均",AVERAGE(R42:W42),R42*F42+T42*H42+V42*J42),0)</f>
        <v>#DIV/0!</v>
      </c>
      <c r="S43" s="3839"/>
      <c r="T43" s="3839"/>
      <c r="U43" s="3839"/>
      <c r="V43" s="3839"/>
      <c r="W43" s="3839"/>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78" t="s">
        <v>1878</v>
      </c>
      <c r="D50" s="1979" t="s">
        <v>1879</v>
      </c>
      <c r="E50" s="634" t="s">
        <v>1880</v>
      </c>
      <c r="F50" s="635" t="s">
        <v>1881</v>
      </c>
      <c r="G50" s="3767" t="s">
        <v>1882</v>
      </c>
      <c r="H50" s="3840"/>
      <c r="I50" s="1351" t="s">
        <v>1918</v>
      </c>
      <c r="J50" s="1351">
        <f>项目基本情况!F35</f>
        <v>0</v>
      </c>
      <c r="K50" s="1981"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0">
        <v>1</v>
      </c>
      <c r="E51" s="638">
        <f>'数据-汇总表'!E8+'数据-汇总表'!E9</f>
        <v>71411.440000000643</v>
      </c>
      <c r="F51" s="639" t="e">
        <f t="shared" ref="F51:F60" si="14">ROUND(B51*E51/10000,0)</f>
        <v>#DIV/0!</v>
      </c>
      <c r="G51" s="3763"/>
      <c r="H51" s="3792"/>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5">IF($C$50="北京市系数",I52,J52)</f>
        <v>0</v>
      </c>
      <c r="D52" s="941">
        <v>0.25</v>
      </c>
      <c r="E52" s="642"/>
      <c r="F52" s="639" t="e">
        <f t="shared" si="14"/>
        <v>#DIV/0!</v>
      </c>
      <c r="G52" s="3001" t="s">
        <v>1887</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6">ROUND($C$43*C53*D53,0)</f>
        <v>#DIV/0!</v>
      </c>
      <c r="C53" s="171">
        <f t="shared" si="15"/>
        <v>0</v>
      </c>
      <c r="D53" s="941">
        <v>0.25</v>
      </c>
      <c r="E53" s="642"/>
      <c r="F53" s="639" t="e">
        <f t="shared" si="14"/>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6"/>
        <v>#DIV/0!</v>
      </c>
      <c r="C54" s="171">
        <f t="shared" si="15"/>
        <v>0</v>
      </c>
      <c r="D54" s="941">
        <v>0.25</v>
      </c>
      <c r="E54" s="642"/>
      <c r="F54" s="639" t="e">
        <f t="shared" si="14"/>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6"/>
        <v>#DIV/0!</v>
      </c>
      <c r="C56" s="171">
        <f t="shared" si="15"/>
        <v>0</v>
      </c>
      <c r="D56" s="941">
        <v>0.25</v>
      </c>
      <c r="E56" s="217">
        <f>'数据-汇总表'!E11</f>
        <v>0</v>
      </c>
      <c r="F56" s="639" t="e">
        <f t="shared" si="14"/>
        <v>#DIV/0!</v>
      </c>
      <c r="G56" s="1982" t="s">
        <v>1891</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6"/>
        <v>#DIV/0!</v>
      </c>
      <c r="C57" s="171">
        <f t="shared" si="15"/>
        <v>0</v>
      </c>
      <c r="D57" s="941">
        <v>0.25</v>
      </c>
      <c r="E57" s="217">
        <f>'数据-汇总表'!E12</f>
        <v>0</v>
      </c>
      <c r="F57" s="639" t="e">
        <f t="shared" si="14"/>
        <v>#DIV/0!</v>
      </c>
      <c r="G57" s="888" t="s">
        <v>1893</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6"/>
        <v>#DIV/0!</v>
      </c>
      <c r="C58" s="171">
        <f t="shared" si="15"/>
        <v>0</v>
      </c>
      <c r="D58" s="941">
        <v>0.25</v>
      </c>
      <c r="E58" s="217">
        <f>'数据-汇总表'!E13</f>
        <v>0</v>
      </c>
      <c r="F58" s="639" t="e">
        <f t="shared" si="14"/>
        <v>#DIV/0!</v>
      </c>
      <c r="G58" s="888" t="s">
        <v>1895</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6"/>
        <v>#DIV/0!</v>
      </c>
      <c r="C59" s="171">
        <f t="shared" si="15"/>
        <v>0</v>
      </c>
      <c r="D59" s="941">
        <v>0.25</v>
      </c>
      <c r="E59" s="217">
        <f>'数据-汇总表'!E14</f>
        <v>0</v>
      </c>
      <c r="F59" s="639" t="e">
        <f t="shared" si="14"/>
        <v>#DIV/0!</v>
      </c>
      <c r="G59" s="1982" t="s">
        <v>1887</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6"/>
        <v>#DIV/0!</v>
      </c>
      <c r="C60" s="171">
        <f t="shared" si="15"/>
        <v>0</v>
      </c>
      <c r="D60" s="941">
        <v>0.25</v>
      </c>
      <c r="E60" s="217">
        <f>'数据-汇总表'!E15</f>
        <v>8188.9899999999789</v>
      </c>
      <c r="F60" s="639" t="e">
        <f t="shared" si="14"/>
        <v>#DIV/0!</v>
      </c>
      <c r="G60" s="1983" t="s">
        <v>1891</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2023-11-1</v>
      </c>
      <c r="D63" s="692">
        <f>EDATE(C63,-3)</f>
        <v>45139</v>
      </c>
      <c r="E63" s="692">
        <f>EDATE(D63,-3)</f>
        <v>45047</v>
      </c>
      <c r="F63" s="692">
        <f t="shared" ref="F63:O63" si="17">EDATE(E63,-3)</f>
        <v>44958</v>
      </c>
      <c r="G63" s="692">
        <f t="shared" si="17"/>
        <v>44866</v>
      </c>
      <c r="H63" s="692">
        <f t="shared" si="17"/>
        <v>44774</v>
      </c>
      <c r="I63" s="692">
        <f t="shared" si="17"/>
        <v>44682</v>
      </c>
      <c r="J63" s="692">
        <f t="shared" si="17"/>
        <v>44593</v>
      </c>
      <c r="K63" s="692">
        <f t="shared" si="17"/>
        <v>44501</v>
      </c>
      <c r="L63" s="692">
        <f t="shared" si="17"/>
        <v>44409</v>
      </c>
      <c r="M63" s="692">
        <f t="shared" si="17"/>
        <v>44317</v>
      </c>
      <c r="N63" s="692">
        <f t="shared" si="17"/>
        <v>44228</v>
      </c>
      <c r="O63" s="692">
        <f t="shared" si="17"/>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1899</v>
      </c>
      <c r="B65" s="1104"/>
      <c r="C65" s="1177" t="str">
        <f>YEAR(C63)&amp;"-"&amp;ROUNDUP(MONTH(C63)/3,0)</f>
        <v>2023-4</v>
      </c>
      <c r="D65" s="1177" t="str">
        <f t="shared" ref="D65:O65" si="18">YEAR(D63)&amp;"-"&amp;ROUNDUP(MONTH(D63)/3,0)</f>
        <v>2023-3</v>
      </c>
      <c r="E65" s="1177" t="str">
        <f t="shared" si="18"/>
        <v>2023-2</v>
      </c>
      <c r="F65" s="1177" t="str">
        <f t="shared" si="18"/>
        <v>2023-1</v>
      </c>
      <c r="G65" s="1177" t="str">
        <f t="shared" si="18"/>
        <v>2022-4</v>
      </c>
      <c r="H65" s="1177" t="str">
        <f t="shared" si="18"/>
        <v>2022-3</v>
      </c>
      <c r="I65" s="1177" t="str">
        <f t="shared" si="18"/>
        <v>2022-2</v>
      </c>
      <c r="J65" s="1177" t="str">
        <f t="shared" si="18"/>
        <v>2022-1</v>
      </c>
      <c r="K65" s="1177" t="str">
        <f t="shared" si="18"/>
        <v>2021-4</v>
      </c>
      <c r="L65" s="1177" t="str">
        <f t="shared" si="18"/>
        <v>2021-3</v>
      </c>
      <c r="M65" s="1177" t="str">
        <f t="shared" si="18"/>
        <v>2021-2</v>
      </c>
      <c r="N65" s="1177" t="str">
        <f t="shared" si="18"/>
        <v>2021-1</v>
      </c>
      <c r="O65" s="1177" t="str">
        <f t="shared" si="18"/>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28" t="str">
        <f t="shared" si="24"/>
        <v>(含)-</v>
      </c>
      <c r="L107" s="1328" t="str">
        <f t="shared" si="24"/>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2076</v>
      </c>
      <c r="B1" s="2142"/>
      <c r="C1" s="2142"/>
      <c r="D1" s="2142"/>
      <c r="E1" s="2142"/>
      <c r="F1" s="2788"/>
      <c r="G1" s="2788"/>
      <c r="H1" s="2788"/>
      <c r="I1" s="2788"/>
      <c r="J1" s="2788"/>
      <c r="K1" s="2788"/>
      <c r="L1" s="2788"/>
      <c r="M1" s="2788"/>
      <c r="N1" s="2788"/>
      <c r="O1" s="2788"/>
      <c r="P1" s="2788"/>
    </row>
    <row r="2" spans="1:16" ht="15.75">
      <c r="A2" s="2140" t="s">
        <v>2068</v>
      </c>
      <c r="B2" s="2597" t="e">
        <f ca="1">SUMIF(B6:B13,"&lt;&gt;#ref!",B6:B13)</f>
        <v>#DIV/0!</v>
      </c>
      <c r="C2" s="2140" t="s">
        <v>2069</v>
      </c>
      <c r="D2" s="2140" t="s">
        <v>2070</v>
      </c>
      <c r="E2" s="2607">
        <f ca="1">SUMIF(E6:E13,"&lt;&gt;#ref!",E6:E13)</f>
        <v>0</v>
      </c>
      <c r="F2" s="2788"/>
      <c r="G2" s="2788"/>
      <c r="H2" s="2788"/>
      <c r="I2" s="2788"/>
      <c r="J2" s="2788"/>
      <c r="K2" s="2788"/>
      <c r="L2" s="2788"/>
      <c r="M2" s="2788"/>
      <c r="N2" s="2788"/>
      <c r="O2" s="2788"/>
      <c r="P2" s="2788"/>
    </row>
    <row r="3" spans="1:16" ht="15.75">
      <c r="A3" s="2140" t="s">
        <v>2071</v>
      </c>
      <c r="B3" s="2597" t="e">
        <f ca="1">ROUND(B2*10000/E2,0)</f>
        <v>#DIV/0!</v>
      </c>
      <c r="C3" s="2140"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1"/>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#DIV/0!</v>
      </c>
      <c r="C6" s="2140" t="s">
        <v>2069</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18" sqref="H18"/>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4"/>
      <c r="L1" s="1991" t="s">
        <v>1923</v>
      </c>
      <c r="M1" s="859">
        <f>SUMPRODUCT((区片价!B5:B9=I2)*(区片价!C3:G3=E2)*(区片价!C5:G9))</f>
        <v>0</v>
      </c>
      <c r="N1" s="862">
        <f>SUMPRODUCT((因素修正幅度!B5:B9=I2)*(因素修正幅度!C3:G3=E2)*(因素修正幅度!C5:G9))</f>
        <v>0</v>
      </c>
      <c r="O1" s="1992"/>
      <c r="P1" s="1992"/>
      <c r="Q1" s="1114"/>
      <c r="R1" s="1207" t="s">
        <v>1924</v>
      </c>
      <c r="S1" s="1207" t="s">
        <v>1925</v>
      </c>
      <c r="T1" s="1207" t="s">
        <v>1926</v>
      </c>
      <c r="U1" s="1207" t="s">
        <v>1927</v>
      </c>
      <c r="V1" s="1207" t="s">
        <v>1928</v>
      </c>
      <c r="W1" s="1211"/>
      <c r="X1" s="1211"/>
      <c r="Y1" s="1211"/>
      <c r="Z1" s="1211"/>
      <c r="AA1" s="1211"/>
      <c r="AB1" s="1211"/>
      <c r="AC1" s="1212"/>
      <c r="AD1" s="1213"/>
      <c r="AE1" s="1213"/>
      <c r="AF1" s="1213"/>
      <c r="AG1" s="1213"/>
      <c r="AH1" s="1213"/>
      <c r="AI1" s="1213"/>
      <c r="AJ1" s="1214"/>
    </row>
    <row r="2" spans="1:36" ht="15.75">
      <c r="A2" s="201" t="s">
        <v>1929</v>
      </c>
      <c r="B2" s="204" t="e">
        <f>C30</f>
        <v>#DIV/0!</v>
      </c>
      <c r="C2" s="1994" t="s">
        <v>1930</v>
      </c>
      <c r="D2" s="1995" t="s">
        <v>1931</v>
      </c>
      <c r="E2" s="3417"/>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4"/>
      <c r="L2" s="1998" t="s">
        <v>1934</v>
      </c>
      <c r="M2" s="860">
        <f>SUMPRODUCT((区片价!B10:B29=I2)*(区片价!C3:G3=E2)*(区片价!C10:G29))</f>
        <v>0</v>
      </c>
      <c r="N2" s="862">
        <f>SUMPRODUCT((因素修正幅度!B10:B29=I2)*(因素修正幅度!C3:G3=E2)*(因素修正幅度!C10:G29))</f>
        <v>0</v>
      </c>
      <c r="O2" s="1114"/>
      <c r="P2" s="1114"/>
      <c r="Q2" s="1114"/>
      <c r="R2" s="1207">
        <v>1</v>
      </c>
      <c r="S2" s="3356">
        <f>ROUND(SUMPRODUCT((B106:B110=R2)*(C105:N105=G2)*(C106:N110)),4)</f>
        <v>0</v>
      </c>
      <c r="T2" s="3356" t="e">
        <f t="shared" ref="T2:T16" si="0">ROUND($C$5*$C$22*$C$23*$C$24*S2*$C$28,0)</f>
        <v>#DIV/0!</v>
      </c>
      <c r="U2" s="1208"/>
      <c r="V2" s="3356" t="e">
        <f>ROUND(T2*U2/10000,0)</f>
        <v>#DIV/0!</v>
      </c>
      <c r="W2" s="1211"/>
      <c r="X2" s="1211"/>
      <c r="Y2" s="1211"/>
      <c r="Z2" s="1211"/>
      <c r="AA2" s="1211"/>
      <c r="AB2" s="1211"/>
      <c r="AC2" s="1212"/>
      <c r="AD2" s="1213"/>
      <c r="AE2" s="1213"/>
      <c r="AF2" s="1213"/>
      <c r="AG2" s="1213"/>
      <c r="AH2" s="1213"/>
      <c r="AI2" s="1213"/>
      <c r="AJ2" s="1214"/>
    </row>
    <row r="3" spans="1:36" ht="15.75">
      <c r="A3" s="203" t="s">
        <v>1935</v>
      </c>
      <c r="B3" s="204" t="e">
        <f>ROUND(B2*10000/D1,0)</f>
        <v>#DIV/0!</v>
      </c>
      <c r="C3" s="1994" t="s">
        <v>1936</v>
      </c>
      <c r="D3" s="1995" t="s">
        <v>1937</v>
      </c>
      <c r="E3" s="3415"/>
      <c r="F3" s="1999"/>
      <c r="G3" s="748">
        <f>IF(F3="宗地容积率",'数据-汇总表'!I4,IF(F3="估价对象容积率",'数据-汇总表'!I6,'数据-汇总表'!I7))</f>
        <v>0</v>
      </c>
      <c r="H3" s="170" t="s">
        <v>1938</v>
      </c>
      <c r="I3" s="771"/>
      <c r="J3" s="1997" t="s">
        <v>1939</v>
      </c>
      <c r="K3" s="1114"/>
      <c r="L3" s="1998" t="s">
        <v>1940</v>
      </c>
      <c r="M3" s="860">
        <f>SUMPRODUCT((区片价!B30:B54=I2)*(区片价!C3:G3=E2)*(区片价!C30:G54))</f>
        <v>0</v>
      </c>
      <c r="N3" s="862">
        <f>SUMPRODUCT((因素修正幅度!B30:B54=I2)*(因素修正幅度!C3:G3=E2)*(因素修正幅度!C30:G54))</f>
        <v>0</v>
      </c>
      <c r="O3" s="1114"/>
      <c r="P3" s="1114"/>
      <c r="Q3" s="1114"/>
      <c r="R3" s="1207">
        <v>2</v>
      </c>
      <c r="S3" s="3356">
        <f>ROUND(SUMPRODUCT((B106:B110=R3)*(C105:N105=G2)*(C106:N110)),4)</f>
        <v>0</v>
      </c>
      <c r="T3" s="3356" t="e">
        <f t="shared" si="0"/>
        <v>#DIV/0!</v>
      </c>
      <c r="U3" s="1208"/>
      <c r="V3" s="3356" t="e">
        <f t="shared" ref="V3:V16" si="1">ROUND(T3*U3/10000,0)</f>
        <v>#DIV/0!</v>
      </c>
      <c r="W3" s="1211"/>
      <c r="X3" s="1211"/>
      <c r="Y3" s="1211"/>
      <c r="Z3" s="1211"/>
      <c r="AA3" s="1211"/>
      <c r="AB3" s="1211"/>
      <c r="AC3" s="1212"/>
      <c r="AD3" s="1213"/>
      <c r="AE3" s="1213"/>
      <c r="AF3" s="1213"/>
      <c r="AG3" s="1213"/>
      <c r="AH3" s="1213"/>
      <c r="AI3" s="1213"/>
      <c r="AJ3" s="1214"/>
    </row>
    <row r="4" spans="1:36" ht="15.75">
      <c r="A4" s="3852"/>
      <c r="B4" s="3853"/>
      <c r="C4" s="3853"/>
      <c r="D4" s="3854"/>
      <c r="E4" s="3854"/>
      <c r="F4" s="3854"/>
      <c r="G4" s="3854"/>
      <c r="H4" s="3854"/>
      <c r="I4" s="3854"/>
      <c r="J4" s="3855"/>
      <c r="K4" s="1114"/>
      <c r="L4" s="1998" t="s">
        <v>1941</v>
      </c>
      <c r="M4" s="860">
        <f>SUMPRODUCT((区片价!B55:B86=I2)*(区片价!C3:G3=E2)*(区片价!C55:G86))</f>
        <v>0</v>
      </c>
      <c r="N4" s="862">
        <f>SUMPRODUCT((因素修正幅度!B55:B86=I2)*(因素修正幅度!C3:G3=E2)*(因素修正幅度!C55:G86))</f>
        <v>0</v>
      </c>
      <c r="O4" s="1114"/>
      <c r="P4" s="1114"/>
      <c r="Q4" s="1114"/>
      <c r="R4" s="1207">
        <v>3</v>
      </c>
      <c r="S4" s="3356">
        <f>ROUND(SUMPRODUCT((B106:B110=R4)*(C105:N105=G2)*(C106:N110)),4)</f>
        <v>0</v>
      </c>
      <c r="T4" s="3356" t="e">
        <f t="shared" si="0"/>
        <v>#DIV/0!</v>
      </c>
      <c r="U4" s="1208"/>
      <c r="V4" s="3356"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1942</v>
      </c>
      <c r="C5" s="749" t="e">
        <f>ROUND(IF(E2="商业",C6*C7*C17+C20,(IF(E2="住宅",C6*C13*C17+C20,IF(E2="办公",C6*C12*C17+C20,C6+C20)))),0)</f>
        <v>#DIV/0!</v>
      </c>
      <c r="D5" s="1334" t="e">
        <f>ROUND(C6*C17+C20,0)</f>
        <v>#DIV/0!</v>
      </c>
      <c r="E5" s="1334"/>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4"/>
      <c r="P5" s="1114"/>
      <c r="Q5" s="1114"/>
      <c r="R5" s="1207">
        <v>4</v>
      </c>
      <c r="S5" s="3356">
        <f>ROUND(SUMPRODUCT((B106:B110=R5)*(C105:N105=G2)*(C106:N110)),4)</f>
        <v>0</v>
      </c>
      <c r="T5" s="3356" t="e">
        <f t="shared" si="0"/>
        <v>#DIV/0!</v>
      </c>
      <c r="U5" s="1208"/>
      <c r="V5" s="3356" t="e">
        <f t="shared" si="1"/>
        <v>#DIV/0!</v>
      </c>
      <c r="W5" s="1211"/>
      <c r="X5" s="1211"/>
      <c r="Y5" s="1211"/>
      <c r="Z5" s="1211"/>
      <c r="AA5" s="1211"/>
      <c r="AB5" s="1211"/>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79"/>
      <c r="L6" s="1998" t="s">
        <v>1946</v>
      </c>
      <c r="M6" s="860">
        <f>SUMPRODUCT((区片价!B127:B189=I2)*(区片价!C3:G3=E2)*(区片价!C127:G189))</f>
        <v>0</v>
      </c>
      <c r="N6" s="862">
        <f>SUMPRODUCT((因素修正幅度!B127:B189=I2)*(因素修正幅度!C3:G3=E2)*(因素修正幅度!C127:G189))</f>
        <v>0</v>
      </c>
      <c r="O6" s="1114"/>
      <c r="P6" s="1114"/>
      <c r="Q6" s="1114"/>
      <c r="R6" s="1207">
        <v>5</v>
      </c>
      <c r="S6" s="3356">
        <f>ROUND(SUMPRODUCT((B106:B110=R6)*(C105:N105=G2)*(C106:N110)),4)</f>
        <v>0</v>
      </c>
      <c r="T6" s="3356" t="e">
        <f t="shared" si="0"/>
        <v>#DIV/0!</v>
      </c>
      <c r="U6" s="1208"/>
      <c r="V6" s="3356" t="e">
        <f t="shared" si="1"/>
        <v>#DIV/0!</v>
      </c>
      <c r="W6" s="1211"/>
      <c r="X6" s="1211"/>
      <c r="Y6" s="1211"/>
      <c r="Z6" s="1211"/>
      <c r="AA6" s="1211"/>
      <c r="AB6" s="1211"/>
      <c r="AC6" s="2006"/>
      <c r="AD6" s="2007"/>
      <c r="AE6" s="2007"/>
      <c r="AF6" s="2007"/>
      <c r="AG6" s="2007"/>
      <c r="AH6" s="2007"/>
      <c r="AI6" s="2007"/>
      <c r="AJ6" s="2008"/>
    </row>
    <row r="7" spans="1:36" ht="24.75" thickBot="1">
      <c r="A7" s="3299" t="s">
        <v>3232</v>
      </c>
      <c r="B7" s="2016" t="s">
        <v>1947</v>
      </c>
      <c r="C7" s="751" t="e">
        <f>IF(C8="不临65条商业街",1,ROUND(1+(1.6*E8+1.2*E9+0.8*E10+0.4*E11)*C9,4))</f>
        <v>#DIV/0!</v>
      </c>
      <c r="D7" s="2017" t="s">
        <v>1948</v>
      </c>
      <c r="E7" s="772"/>
      <c r="F7" s="2018"/>
      <c r="G7" s="2019"/>
      <c r="H7" s="2019"/>
      <c r="I7" s="2019"/>
      <c r="J7" s="2020"/>
      <c r="K7" s="1379"/>
      <c r="L7" s="1998" t="s">
        <v>1949</v>
      </c>
      <c r="M7" s="860">
        <f>SUMPRODUCT((区片价!B190:B233=I2)*(区片价!C3:G3=E2)*(区片价!C190:G233))</f>
        <v>0</v>
      </c>
      <c r="N7" s="862">
        <f>SUMPRODUCT((因素修正幅度!B190:B233=I2)*(因素修正幅度!C3:G3=E2)*(因素修正幅度!C190:G233))</f>
        <v>0</v>
      </c>
      <c r="O7" s="1114"/>
      <c r="P7" s="1114"/>
      <c r="Q7" s="1114"/>
      <c r="R7" s="1207">
        <v>6</v>
      </c>
      <c r="S7" s="3414"/>
      <c r="T7" s="3356" t="e">
        <f t="shared" si="0"/>
        <v>#DIV/0!</v>
      </c>
      <c r="U7" s="1208"/>
      <c r="V7" s="3356" t="e">
        <f t="shared" si="1"/>
        <v>#DIV/0!</v>
      </c>
      <c r="W7" s="1353" t="s">
        <v>1950</v>
      </c>
      <c r="X7" s="1209">
        <f>G2</f>
        <v>0</v>
      </c>
      <c r="Y7" s="1209" t="s">
        <v>1951</v>
      </c>
      <c r="Z7" s="1210">
        <f>G3</f>
        <v>0</v>
      </c>
      <c r="AA7" s="1211"/>
      <c r="AB7" s="1211"/>
      <c r="AC7" s="1212"/>
      <c r="AD7" s="1213"/>
      <c r="AE7" s="1213"/>
      <c r="AF7" s="1213"/>
      <c r="AG7" s="1213"/>
      <c r="AH7" s="1213"/>
      <c r="AI7" s="1213"/>
      <c r="AJ7" s="1214"/>
    </row>
    <row r="8" spans="1:36" ht="15">
      <c r="A8" s="3294"/>
      <c r="B8" s="170" t="s">
        <v>1952</v>
      </c>
      <c r="C8" s="2021"/>
      <c r="D8" s="752" t="s">
        <v>112</v>
      </c>
      <c r="E8" s="753" t="e">
        <f>ROUND(C11/E7,4)</f>
        <v>#DIV/0!</v>
      </c>
      <c r="F8" s="2022" t="s">
        <v>1953</v>
      </c>
      <c r="G8" s="2023"/>
      <c r="H8" s="2023"/>
      <c r="I8" s="2023"/>
      <c r="J8" s="2024"/>
      <c r="K8" s="1114"/>
      <c r="L8" s="1998" t="s">
        <v>1954</v>
      </c>
      <c r="M8" s="860">
        <f>SUMPRODUCT((区片价!B234:B276=I2)*(区片价!C3:G3=E2)*(区片价!C234:G276))</f>
        <v>0</v>
      </c>
      <c r="N8" s="862">
        <f>SUMPRODUCT((因素修正幅度!B234:B276=I2)*(因素修正幅度!C3:G3=E2)*(因素修正幅度!C234:G276))</f>
        <v>0</v>
      </c>
      <c r="O8" s="1114"/>
      <c r="P8" s="1114"/>
      <c r="Q8" s="1114"/>
      <c r="R8" s="1207">
        <v>7</v>
      </c>
      <c r="S8" s="1208"/>
      <c r="T8" s="3356" t="e">
        <f t="shared" si="0"/>
        <v>#DIV/0!</v>
      </c>
      <c r="U8" s="1208"/>
      <c r="V8" s="3356" t="e">
        <f t="shared" si="1"/>
        <v>#DIV/0!</v>
      </c>
      <c r="W8" s="3849" t="s">
        <v>1955</v>
      </c>
      <c r="X8" s="3850"/>
      <c r="Y8" s="1215" t="s">
        <v>1956</v>
      </c>
      <c r="Z8" s="1215" t="s">
        <v>1957</v>
      </c>
      <c r="AA8" s="1215" t="s">
        <v>1958</v>
      </c>
      <c r="AB8" s="1215" t="s">
        <v>1959</v>
      </c>
      <c r="AC8" s="1215" t="s">
        <v>1960</v>
      </c>
      <c r="AD8" s="1215" t="s">
        <v>1961</v>
      </c>
      <c r="AE8" s="1215" t="s">
        <v>1962</v>
      </c>
      <c r="AF8" s="1215" t="s">
        <v>1963</v>
      </c>
      <c r="AG8" s="1215" t="s">
        <v>1964</v>
      </c>
      <c r="AH8" s="1215" t="s">
        <v>1965</v>
      </c>
      <c r="AI8" s="1215" t="s">
        <v>1966</v>
      </c>
      <c r="AJ8" s="1215" t="s">
        <v>1967</v>
      </c>
    </row>
    <row r="9" spans="1:36" ht="15">
      <c r="A9" s="3294"/>
      <c r="B9" s="170" t="s">
        <v>1968</v>
      </c>
      <c r="C9" s="754">
        <f>SUMIF(修正!C71:C138,C8,修正!E71:E138)</f>
        <v>0</v>
      </c>
      <c r="D9" s="171" t="s">
        <v>113</v>
      </c>
      <c r="E9" s="171" t="e">
        <f>ROUND(C11/E7,4)</f>
        <v>#DIV/0!</v>
      </c>
      <c r="F9" s="2022" t="s">
        <v>1969</v>
      </c>
      <c r="G9" s="2023"/>
      <c r="H9" s="2023"/>
      <c r="I9" s="2023"/>
      <c r="J9" s="2024"/>
      <c r="K9" s="1114"/>
      <c r="L9" s="1998" t="s">
        <v>1970</v>
      </c>
      <c r="M9" s="860">
        <f>SUMPRODUCT((区片价!B277:B326=I2)*(区片价!C3:G3=E2)*(区片价!C277:G326))</f>
        <v>0</v>
      </c>
      <c r="N9" s="862">
        <f>SUMPRODUCT((因素修正幅度!B277:B326=I2)*(因素修正幅度!C3:G3=E2)*(因素修正幅度!C277:G326))</f>
        <v>0</v>
      </c>
      <c r="O9" s="1114"/>
      <c r="P9" s="1114"/>
      <c r="Q9" s="1114"/>
      <c r="R9" s="1207">
        <v>8</v>
      </c>
      <c r="S9" s="1208"/>
      <c r="T9" s="3356" t="e">
        <f t="shared" si="0"/>
        <v>#DIV/0!</v>
      </c>
      <c r="U9" s="1208"/>
      <c r="V9" s="3356" t="e">
        <f t="shared" si="1"/>
        <v>#DIV/0!</v>
      </c>
      <c r="W9" s="3851"/>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2" t="s">
        <v>1972</v>
      </c>
      <c r="G10" s="2023"/>
      <c r="H10" s="2023"/>
      <c r="I10" s="2023"/>
      <c r="J10" s="2024"/>
      <c r="K10" s="1114"/>
      <c r="L10" s="1998" t="s">
        <v>1973</v>
      </c>
      <c r="M10" s="860">
        <f>SUMPRODUCT((区片价!B327:B357=I2)*(区片价!C3:G3=E2)*(区片价!C327:G357))</f>
        <v>0</v>
      </c>
      <c r="N10" s="862">
        <f>SUMPRODUCT((因素修正幅度!B327:B357=I2)*(因素修正幅度!C3:G3=E2)*(因素修正幅度!C327:G357))</f>
        <v>0</v>
      </c>
      <c r="O10" s="1114"/>
      <c r="P10" s="1114"/>
      <c r="Q10" s="1114"/>
      <c r="R10" s="1207">
        <v>9</v>
      </c>
      <c r="S10" s="1208"/>
      <c r="T10" s="3356" t="e">
        <f t="shared" si="0"/>
        <v>#DIV/0!</v>
      </c>
      <c r="U10" s="1208"/>
      <c r="V10" s="3356" t="e">
        <f t="shared" si="1"/>
        <v>#DIV/0!</v>
      </c>
      <c r="W10" s="38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1974</v>
      </c>
      <c r="C11" s="755">
        <f>C10/4</f>
        <v>0</v>
      </c>
      <c r="D11" s="755" t="s">
        <v>115</v>
      </c>
      <c r="E11" s="755" t="e">
        <f>ROUND(C11/E7,4)</f>
        <v>#DIV/0!</v>
      </c>
      <c r="F11" s="2026" t="s">
        <v>1975</v>
      </c>
      <c r="G11" s="2027"/>
      <c r="H11" s="2027"/>
      <c r="I11" s="2027"/>
      <c r="J11" s="2028"/>
      <c r="K11" s="1114"/>
      <c r="L11" s="1998" t="s">
        <v>1976</v>
      </c>
      <c r="M11" s="860">
        <f>SUMPRODUCT((区片价!B358:B377=I2)*(区片价!C3:G3=E2)*(区片价!C358:G377))</f>
        <v>0</v>
      </c>
      <c r="N11" s="862">
        <f>SUMPRODUCT((因素修正幅度!B358:B377=I2)*(因素修正幅度!C3:G3=E2)*(因素修正幅度!C358:G377))</f>
        <v>0</v>
      </c>
      <c r="O11" s="1114"/>
      <c r="P11" s="1114"/>
      <c r="Q11" s="1114"/>
      <c r="R11" s="1207">
        <v>10</v>
      </c>
      <c r="S11" s="1208"/>
      <c r="T11" s="3356" t="e">
        <f t="shared" si="0"/>
        <v>#DIV/0!</v>
      </c>
      <c r="U11" s="1208"/>
      <c r="V11" s="3356" t="e">
        <f t="shared" si="1"/>
        <v>#DIV/0!</v>
      </c>
      <c r="W11" s="1211"/>
      <c r="X11" s="1211"/>
      <c r="Y11" s="1211"/>
      <c r="Z11" s="1211"/>
      <c r="AA11" s="1211"/>
      <c r="AB11" s="1211"/>
      <c r="AC11" s="1212"/>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4"/>
      <c r="L12" s="2034" t="s">
        <v>1979</v>
      </c>
      <c r="M12" s="861">
        <f>SUMPRODUCT((区片价!B378:B384=I2)*(区片价!C3:G3=E2)*(区片价!C378:G384))</f>
        <v>0</v>
      </c>
      <c r="N12" s="862">
        <f>SUMPRODUCT((因素修正幅度!B378:B384=I2)*(因素修正幅度!C3:G3=E2)*(因素修正幅度!C378:G384))</f>
        <v>0</v>
      </c>
      <c r="O12" s="1114"/>
      <c r="P12" s="1114"/>
      <c r="Q12" s="1114"/>
      <c r="R12" s="1207">
        <v>11</v>
      </c>
      <c r="S12" s="1208"/>
      <c r="T12" s="3356" t="e">
        <f t="shared" si="0"/>
        <v>#DIV/0!</v>
      </c>
      <c r="U12" s="1208"/>
      <c r="V12" s="3356" t="e">
        <f t="shared" si="1"/>
        <v>#DIV/0!</v>
      </c>
      <c r="W12" s="1211"/>
      <c r="X12" s="1211"/>
      <c r="Y12" s="1211"/>
      <c r="Z12" s="1211"/>
      <c r="AA12" s="1211"/>
      <c r="AB12" s="1211"/>
      <c r="AC12" s="1212"/>
      <c r="AD12" s="2784"/>
      <c r="AE12" s="2784"/>
      <c r="AF12" s="2784"/>
      <c r="AG12" s="2784"/>
      <c r="AH12" s="2784"/>
      <c r="AI12" s="2784"/>
      <c r="AJ12" s="2785"/>
    </row>
    <row r="13" spans="1:36" ht="15.75" thickBot="1">
      <c r="A13" s="3299" t="s">
        <v>3237</v>
      </c>
      <c r="B13" s="2029" t="s">
        <v>1977</v>
      </c>
      <c r="C13" s="751">
        <f>ROUND(C16*D16*E16*F16*G16*H16*I16*J16,4)</f>
        <v>0</v>
      </c>
      <c r="D13" s="2030" t="s">
        <v>1978</v>
      </c>
      <c r="E13" s="2031"/>
      <c r="F13" s="2031"/>
      <c r="G13" s="2032"/>
      <c r="H13" s="2032"/>
      <c r="I13" s="2032"/>
      <c r="J13" s="2033"/>
      <c r="K13" s="1114"/>
      <c r="L13" s="3295"/>
      <c r="M13" s="3296"/>
      <c r="N13" s="3297"/>
      <c r="O13" s="1114"/>
      <c r="P13" s="1114"/>
      <c r="Q13" s="1114"/>
      <c r="R13" s="1207">
        <v>12</v>
      </c>
      <c r="S13" s="1208"/>
      <c r="T13" s="3356" t="e">
        <f t="shared" si="0"/>
        <v>#DIV/0!</v>
      </c>
      <c r="U13" s="1208"/>
      <c r="V13" s="3356" t="e">
        <f t="shared" si="1"/>
        <v>#DIV/0!</v>
      </c>
      <c r="W13" s="1211"/>
      <c r="X13" s="1211"/>
      <c r="Y13" s="1211"/>
      <c r="Z13" s="1211"/>
      <c r="AA13" s="1211"/>
      <c r="AB13" s="1211"/>
      <c r="AC13" s="1212"/>
      <c r="AD13" s="2784"/>
      <c r="AE13" s="2784"/>
      <c r="AF13" s="2784"/>
      <c r="AG13" s="2784"/>
      <c r="AH13" s="2784"/>
      <c r="AI13" s="2784"/>
      <c r="AJ13" s="2785"/>
    </row>
    <row r="14" spans="1:36" ht="15">
      <c r="A14" s="3293"/>
      <c r="B14" s="2035" t="s">
        <v>1980</v>
      </c>
      <c r="C14" s="2036" t="s">
        <v>1981</v>
      </c>
      <c r="D14" s="1345" t="s">
        <v>1982</v>
      </c>
      <c r="E14" s="27" t="s">
        <v>1983</v>
      </c>
      <c r="F14" s="3307" t="s">
        <v>3238</v>
      </c>
      <c r="G14" s="3307" t="s">
        <v>3238</v>
      </c>
      <c r="H14" s="3307" t="s">
        <v>3238</v>
      </c>
      <c r="I14" s="3307" t="s">
        <v>3238</v>
      </c>
      <c r="J14" s="3307" t="s">
        <v>3238</v>
      </c>
      <c r="K14" s="1114"/>
      <c r="L14" s="1114"/>
      <c r="M14" s="1114"/>
      <c r="N14" s="1114"/>
      <c r="O14" s="1114"/>
      <c r="P14" s="1114"/>
      <c r="Q14" s="1114"/>
      <c r="R14" s="1207">
        <v>13</v>
      </c>
      <c r="S14" s="1208"/>
      <c r="T14" s="3356" t="e">
        <f t="shared" si="0"/>
        <v>#DIV/0!</v>
      </c>
      <c r="U14" s="1208"/>
      <c r="V14" s="3356" t="e">
        <f t="shared" si="1"/>
        <v>#DIV/0!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3239</v>
      </c>
      <c r="G15" s="3309"/>
      <c r="H15" s="3310"/>
      <c r="I15" s="3311"/>
      <c r="J15" s="3312"/>
      <c r="K15" s="1114"/>
      <c r="L15" s="1114"/>
      <c r="M15" s="1114"/>
      <c r="N15" s="1114"/>
      <c r="O15" s="1114"/>
      <c r="P15" s="1114"/>
      <c r="Q15" s="1114"/>
      <c r="R15" s="1207">
        <v>14</v>
      </c>
      <c r="S15" s="1208"/>
      <c r="T15" s="3356" t="e">
        <f t="shared" si="0"/>
        <v>#DIV/0!</v>
      </c>
      <c r="U15" s="1208"/>
      <c r="V15" s="3356" t="e">
        <f t="shared" si="1"/>
        <v>#DIV/0!</v>
      </c>
      <c r="W15" s="1211"/>
      <c r="X15" s="1211"/>
      <c r="Y15" s="1211"/>
      <c r="Z15" s="1211"/>
      <c r="AA15" s="1211"/>
      <c r="AB15" s="1211"/>
      <c r="AC15" s="1212"/>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4"/>
      <c r="L16" s="1992"/>
      <c r="M16" s="1992"/>
      <c r="N16" s="1992"/>
      <c r="O16" s="1992"/>
      <c r="P16" s="1992"/>
      <c r="Q16" s="1114"/>
      <c r="R16" s="1207">
        <v>15</v>
      </c>
      <c r="S16" s="1208"/>
      <c r="T16" s="3356" t="e">
        <f t="shared" si="0"/>
        <v>#DIV/0!</v>
      </c>
      <c r="U16" s="1208"/>
      <c r="V16" s="3356" t="e">
        <f t="shared" si="1"/>
        <v>#DIV/0!</v>
      </c>
      <c r="W16" s="1211"/>
      <c r="X16" s="1211"/>
      <c r="Y16" s="1211"/>
      <c r="Z16" s="1211"/>
      <c r="AA16" s="1211"/>
      <c r="AB16" s="1211"/>
      <c r="AC16" s="1212"/>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3243</v>
      </c>
      <c r="E18" s="3324"/>
      <c r="F18" s="3319" t="s">
        <v>3246</v>
      </c>
      <c r="G18" s="3323">
        <f>ROUND(1-(1/(POWER(1+G24,E18))),4)</f>
        <v>0</v>
      </c>
      <c r="H18" s="3319" t="s">
        <v>3248</v>
      </c>
      <c r="I18" s="3323">
        <f>ROUND(1-(1/(POWER(1+G24,J24))),4)</f>
        <v>0</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3244</v>
      </c>
      <c r="E19" s="3333"/>
      <c r="F19" s="3334" t="s">
        <v>3247</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56" t="s">
        <v>3249</v>
      </c>
      <c r="B20" s="167" t="s">
        <v>1989</v>
      </c>
      <c r="C20" s="3320" t="e">
        <f>ROUND(IF(F21="与级别开发程度一致",0,(G21-E21)/C21),0)</f>
        <v>#DIV/0!</v>
      </c>
      <c r="D20" s="3336" t="s">
        <v>1993</v>
      </c>
      <c r="E20" s="3337"/>
      <c r="F20" s="3862" t="s">
        <v>1990</v>
      </c>
      <c r="G20" s="3863"/>
      <c r="H20" s="3321"/>
      <c r="I20" s="3321"/>
      <c r="J20" s="332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15" thickBot="1">
      <c r="A21" s="3857"/>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1995</v>
      </c>
      <c r="C22" s="2155">
        <f>SUMIF(修正!C20:C51,E3,修正!E20:E51)</f>
        <v>0</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1996</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1997</v>
      </c>
      <c r="E23" s="757">
        <v>44197</v>
      </c>
      <c r="F23" s="2049" t="s">
        <v>1998</v>
      </c>
      <c r="G23" s="758">
        <f>'数据-取费表'!B2</f>
        <v>45258</v>
      </c>
      <c r="H23" s="3338" t="s">
        <v>3251</v>
      </c>
      <c r="I23" s="3339" t="str">
        <f>IF(H23="季度增幅（自定义）",SUMIF(N25:N28,E2,O25:O28),"")</f>
        <v/>
      </c>
      <c r="J23" s="3440" t="s">
        <v>3250</v>
      </c>
      <c r="K23" s="1120"/>
      <c r="L23" s="2050" t="s">
        <v>1999</v>
      </c>
      <c r="M23" s="1323">
        <f>ROUND(SUMIF(地价!B2:G2,E2,地价!B16:G16),0)</f>
        <v>0</v>
      </c>
      <c r="N23" s="2051" t="s">
        <v>2000</v>
      </c>
      <c r="O23" s="759">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0">
        <f>存贷款利率!E24/100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0"/>
      <c r="L24" s="2056" t="s">
        <v>2004</v>
      </c>
      <c r="M24" s="1324">
        <f>ROUND(SUMPRODUCT((地价!A4:A16=YEAR(G23)&amp;"-"&amp;ROUNDUP(MONTH(G23)/3,0))*(地价!B2:G2=E2)*(地价!B4:G16)),0)</f>
        <v>0</v>
      </c>
      <c r="N24" s="2057" t="s">
        <v>2005</v>
      </c>
      <c r="O24" s="2058" t="s">
        <v>2006</v>
      </c>
      <c r="P24" s="2059" t="s">
        <v>2007</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3330</v>
      </c>
      <c r="C25" s="767">
        <f>IF(B25="容积率修正",IF(G3&lt;10,D26,J26),C27)</f>
        <v>0</v>
      </c>
      <c r="D25" s="2062"/>
      <c r="E25" s="2062"/>
      <c r="F25" s="2062"/>
      <c r="G25" s="2062"/>
      <c r="H25" s="2062"/>
      <c r="I25" s="2062"/>
      <c r="J25" s="2063"/>
      <c r="K25" s="1120"/>
      <c r="L25" s="2783"/>
      <c r="M25" s="2783"/>
      <c r="N25" s="2064" t="s">
        <v>2008</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2009</v>
      </c>
      <c r="B26" s="2065" t="s">
        <v>2010</v>
      </c>
      <c r="C26" s="3340" t="s">
        <v>3252</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68" t="str">
        <f>IF(G3&gt;=10,D115,"——")</f>
        <v>——</v>
      </c>
      <c r="K26" s="1120"/>
      <c r="L26" s="2783"/>
      <c r="M26" s="2783"/>
      <c r="N26" s="2064" t="s">
        <v>2011</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2012</v>
      </c>
      <c r="B27" s="2066" t="s">
        <v>2013</v>
      </c>
      <c r="C27" s="837">
        <f>ROUND(IF(I3&lt;6,SUMPRODUCT((B106:B110=I3)*(C105:N105=G2)*(C106:N110)),SUMIF(C105:N105,G2,C112:N112)),4)</f>
        <v>0</v>
      </c>
      <c r="D27" s="2041"/>
      <c r="E27" s="2041"/>
      <c r="F27" s="2067"/>
      <c r="G27" s="2068"/>
      <c r="H27" s="2069"/>
      <c r="I27" s="2070"/>
      <c r="J27" s="2071"/>
      <c r="K27" s="1114"/>
      <c r="L27" s="1992"/>
      <c r="M27" s="1992"/>
      <c r="N27" s="2064" t="s">
        <v>2014</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0"/>
      <c r="L28" s="2783"/>
      <c r="M28" s="2783"/>
      <c r="N28" s="2074" t="s">
        <v>2016</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2017</v>
      </c>
      <c r="C29" s="761"/>
      <c r="D29" s="2019"/>
      <c r="E29" s="2019"/>
      <c r="F29" s="2076"/>
      <c r="G29" s="2019"/>
      <c r="H29" s="2019"/>
      <c r="I29" s="2019"/>
      <c r="J29" s="2020"/>
      <c r="K29" s="1114"/>
      <c r="L29" s="1992"/>
      <c r="M29" s="1992"/>
      <c r="N29" s="2780" t="s">
        <v>2018</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4"/>
      <c r="L30" s="3346" t="s">
        <v>1931</v>
      </c>
      <c r="M30" s="3347" t="s">
        <v>1985</v>
      </c>
      <c r="N30" s="3347" t="s">
        <v>1986</v>
      </c>
      <c r="O30" s="3347" t="s">
        <v>1987</v>
      </c>
      <c r="P30" s="3347" t="s">
        <v>1988</v>
      </c>
      <c r="Q30" s="3350" t="s">
        <v>3257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2020</v>
      </c>
      <c r="C31" s="762" t="e">
        <f>E34+SUM(I37:I42)</f>
        <v>#DIV/0!</v>
      </c>
      <c r="D31" s="2082"/>
      <c r="E31" s="2083"/>
      <c r="F31" s="2084"/>
      <c r="G31" s="2083"/>
      <c r="H31" s="2083"/>
      <c r="I31" s="2083"/>
      <c r="J31" s="2085"/>
      <c r="K31" s="1114"/>
      <c r="L31" s="3348" t="s">
        <v>1991</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4"/>
      <c r="L32" s="3349" t="s">
        <v>1994</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2025</v>
      </c>
      <c r="C33" s="175" t="e">
        <f>ROUND(C5*C22*C23*C24*C25*C28,0)</f>
        <v>#DIV/0!</v>
      </c>
      <c r="D33" s="2093"/>
      <c r="E33" s="769" t="e">
        <f>ROUND(C33*D33/10000,0)</f>
        <v>#DIV/0!</v>
      </c>
      <c r="F33" s="3341" t="s">
        <v>3255</v>
      </c>
      <c r="G33" s="2094"/>
      <c r="H33" s="2094"/>
      <c r="I33" s="2094"/>
      <c r="J33" s="2095"/>
      <c r="K33" s="1114"/>
      <c r="L33" s="3344" t="s">
        <v>3258</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4"/>
      <c r="L34" s="3344" t="s">
        <v>3259</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2028</v>
      </c>
      <c r="C35" s="3342" t="s">
        <v>3256</v>
      </c>
      <c r="D35" s="2032"/>
      <c r="E35" s="2104"/>
      <c r="F35" s="2104"/>
      <c r="G35" s="2030" t="s">
        <v>2029</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2" t="s">
        <v>3260</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60"/>
      <c r="B37" s="2108" t="s">
        <v>2031</v>
      </c>
      <c r="C37" s="175" t="e">
        <f>ROUND(D5*C22*C23*C24*C28*F37,0)</f>
        <v>#DIV/0!</v>
      </c>
      <c r="D37" s="2093"/>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3007"/>
      <c r="K37" s="3354" t="s">
        <v>3261</v>
      </c>
      <c r="L37" s="3352">
        <f ca="1">L36+K38</f>
        <v>3.95E-2</v>
      </c>
      <c r="M37" s="3353">
        <f ca="1">ROUND($L$37*(1+M31),3)</f>
        <v>4.9000000000000002E-2</v>
      </c>
      <c r="N37" s="3353">
        <f ca="1">ROUND($L$37*(1+N31),3)</f>
        <v>4.7E-2</v>
      </c>
      <c r="O37" s="3353">
        <f ca="1">ROUND($L$37*(1+O31),3)</f>
        <v>4.4999999999999998E-2</v>
      </c>
      <c r="P37" s="3353">
        <f ca="1">ROUND($L$37*(1+P31),3)</f>
        <v>4.2999999999999997E-2</v>
      </c>
      <c r="Q37" s="3353">
        <f ca="1">ROUND($L$37*(1+Q31),3)</f>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61"/>
      <c r="B38" s="2036" t="s">
        <v>2032</v>
      </c>
      <c r="C38" s="175" t="e">
        <f>ROUND(D5*C22*C23*C24*C28*F38,0)</f>
        <v>#DIV/0!</v>
      </c>
      <c r="D38" s="2093"/>
      <c r="E38" s="171" t="e">
        <f t="shared" si="3"/>
        <v>#DIV/0!</v>
      </c>
      <c r="F38" s="171">
        <f>SUMIF(修正!A57:A68,G2,修正!C57:C68)</f>
        <v>0</v>
      </c>
      <c r="G38" s="171" t="e">
        <f>ROUND(IF(E2="工业",C38*$M$42,C38*$M$41),0)</f>
        <v>#DIV/0!</v>
      </c>
      <c r="H38" s="171">
        <f t="shared" si="4"/>
        <v>0</v>
      </c>
      <c r="I38" s="171" t="e">
        <f t="shared" si="5"/>
        <v>#DIV/0!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61"/>
      <c r="B39" s="2036" t="s">
        <v>3254</v>
      </c>
      <c r="C39" s="175" t="e">
        <f>ROUND(D5*C22*C23*C24*C28*F39,0)</f>
        <v>#DIV/0!</v>
      </c>
      <c r="D39" s="2093"/>
      <c r="E39" s="171" t="e">
        <f t="shared" si="3"/>
        <v>#DIV/0!</v>
      </c>
      <c r="F39" s="171">
        <f>SUMIF(修正!A57:A68,G2,修正!D57:D68)</f>
        <v>0</v>
      </c>
      <c r="G39" s="171" t="e">
        <f>ROUND(IF(E2="工业",C39*$M$42,C39*$M$41),0)</f>
        <v>#DIV/0!</v>
      </c>
      <c r="H39" s="171">
        <f t="shared" si="4"/>
        <v>0</v>
      </c>
      <c r="I39" s="171" t="e">
        <f t="shared" si="5"/>
        <v>#DIV/0!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2033</v>
      </c>
      <c r="C40" s="171" t="e">
        <f>ROUND(D5*C22*C23*C24*C28*F40,0)</f>
        <v>#DIV/0!</v>
      </c>
      <c r="D40" s="2093"/>
      <c r="E40" s="171" t="e">
        <f t="shared" si="3"/>
        <v>#DIV/0!</v>
      </c>
      <c r="F40" s="175">
        <f>SUMIF(修正!A57:A68,G2,修正!E57:E68)</f>
        <v>0</v>
      </c>
      <c r="G40" s="171" t="e">
        <f>ROUND(IF(E2="工业",C40*$M$42,C40*$M$41),0)</f>
        <v>#DIV/0!</v>
      </c>
      <c r="H40" s="171">
        <f t="shared" si="4"/>
        <v>0</v>
      </c>
      <c r="I40" s="171" t="e">
        <f t="shared" si="5"/>
        <v>#DIV/0!</v>
      </c>
      <c r="J40" s="2109"/>
      <c r="L40" s="2111" t="s">
        <v>2034</v>
      </c>
      <c r="M40" s="2112"/>
      <c r="Z40" s="1115"/>
      <c r="AA40" s="1115"/>
      <c r="AB40" s="1115"/>
      <c r="AC40" s="1115"/>
      <c r="AD40" s="1115"/>
      <c r="AE40" s="1115"/>
      <c r="AF40" s="1115"/>
      <c r="AG40" s="1115"/>
      <c r="AH40" s="1115"/>
      <c r="AI40" s="1115"/>
      <c r="AJ40" s="1115"/>
    </row>
    <row r="41" spans="1:37" s="1114" customFormat="1">
      <c r="A41" s="2110"/>
      <c r="B41" s="2036" t="s">
        <v>2035</v>
      </c>
      <c r="C41" s="171" t="e">
        <f>ROUND(D5*C22*C23*C44*C28*F41,0)</f>
        <v>#DIV/0!</v>
      </c>
      <c r="D41" s="2093"/>
      <c r="E41" s="171" t="e">
        <f t="shared" si="3"/>
        <v>#DIV/0!</v>
      </c>
      <c r="F41" s="175">
        <f>SUMIF(修正!A57:A68,G2,修正!F57:F68)</f>
        <v>0</v>
      </c>
      <c r="G41" s="171" t="e">
        <f>ROUND(IF(E2="工业",C41*$M$42,C41*$M$41),0)</f>
        <v>#DIV/0!</v>
      </c>
      <c r="H41" s="171">
        <f t="shared" si="4"/>
        <v>0</v>
      </c>
      <c r="I41" s="171" t="e">
        <f t="shared" si="5"/>
        <v>#DIV/0!</v>
      </c>
      <c r="J41" s="2109"/>
      <c r="L41" s="3355" t="s">
        <v>3262</v>
      </c>
      <c r="M41" s="2113">
        <v>0.25</v>
      </c>
      <c r="Z41" s="1115"/>
      <c r="AA41" s="1115"/>
      <c r="AB41" s="1115"/>
      <c r="AC41" s="1115"/>
      <c r="AD41" s="1115"/>
      <c r="AE41" s="1115"/>
      <c r="AF41" s="1115"/>
      <c r="AG41" s="1115"/>
      <c r="AH41" s="1115"/>
      <c r="AI41" s="1115"/>
      <c r="AJ41" s="1115"/>
    </row>
    <row r="42" spans="1:37" s="1114" customFormat="1" ht="13.5" thickBot="1">
      <c r="A42" s="2096"/>
      <c r="B42" s="2114" t="s">
        <v>2036</v>
      </c>
      <c r="C42" s="187" t="e">
        <f>ROUND(D5*C22*C23*C44*C28*F42,0)</f>
        <v>#DIV/0!</v>
      </c>
      <c r="D42" s="2098"/>
      <c r="E42" s="187" t="e">
        <f t="shared" si="3"/>
        <v>#DIV/0!</v>
      </c>
      <c r="F42" s="763">
        <f>SUMIF(修正!A57:A68,G2,修正!G57:G68)</f>
        <v>0</v>
      </c>
      <c r="G42" s="187" t="e">
        <f>ROUND(IF(E2="工业",C42*$M$42,C42*$M$41),0)</f>
        <v>#DIV/0!</v>
      </c>
      <c r="H42" s="187">
        <f t="shared" si="4"/>
        <v>0</v>
      </c>
      <c r="I42" s="187" t="e">
        <f t="shared" si="5"/>
        <v>#DIV/0!</v>
      </c>
      <c r="J42" s="2115"/>
      <c r="L42" s="2116" t="s">
        <v>1988</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2113</v>
      </c>
      <c r="C44" s="342" t="e">
        <f>ROUND(POWER(1+E44,H44-G44)*(POWER(1+E44,G44)-1)/(POWER(1+E44,H44)-1),4)</f>
        <v>#DIV/0!</v>
      </c>
      <c r="D44" s="171" t="s">
        <v>1994</v>
      </c>
      <c r="E44" s="2148">
        <f>G24</f>
        <v>0</v>
      </c>
      <c r="F44" s="171" t="s">
        <v>2003</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2037</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2038</v>
      </c>
      <c r="B48" s="2122">
        <f>1+E50</f>
        <v>1</v>
      </c>
      <c r="C48" s="2123"/>
      <c r="D48" s="737"/>
      <c r="E48" s="738"/>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2039</v>
      </c>
      <c r="B49" s="1346" t="s">
        <v>2040</v>
      </c>
      <c r="C49" s="1346" t="s">
        <v>2041</v>
      </c>
      <c r="D49" s="1346" t="s">
        <v>2042</v>
      </c>
      <c r="E49" s="739" t="s">
        <v>2043</v>
      </c>
      <c r="F49" s="2126" t="s">
        <v>2044</v>
      </c>
      <c r="G49" s="1346" t="s">
        <v>310</v>
      </c>
      <c r="H49" s="2127" t="s">
        <v>2045</v>
      </c>
      <c r="I49" s="1346" t="s">
        <v>2046</v>
      </c>
      <c r="J49" s="552" t="s">
        <v>1716</v>
      </c>
      <c r="K49" s="552" t="s">
        <v>1717</v>
      </c>
      <c r="L49" s="552" t="s">
        <v>1718</v>
      </c>
      <c r="M49" s="552" t="s">
        <v>1719</v>
      </c>
      <c r="N49" s="552" t="s">
        <v>1720</v>
      </c>
      <c r="AA49" s="1115"/>
      <c r="AB49" s="1115"/>
      <c r="AC49" s="1115"/>
      <c r="AD49" s="1115"/>
      <c r="AE49" s="1115"/>
      <c r="AF49" s="1115"/>
      <c r="AG49" s="1115"/>
      <c r="AH49" s="1115"/>
      <c r="AI49" s="1115"/>
      <c r="AJ49" s="1115"/>
      <c r="AK49" s="1115"/>
    </row>
    <row r="50" spans="1:37" s="1114" customFormat="1" ht="38.25">
      <c r="A50" s="2125" t="s">
        <v>2047</v>
      </c>
      <c r="B50" s="2128" t="str">
        <f>估价对象房地状况!C4</f>
        <v>估价对象位于XX商圈，周边商业氛围成熟，人流量大，商业繁华度好</v>
      </c>
      <c r="C50" s="2039"/>
      <c r="D50" s="1060">
        <f t="shared" ref="D50:D58" si="6">SUMIF($J$49:$N$49,C50,J50:N50)</f>
        <v>0</v>
      </c>
      <c r="E50" s="740">
        <f>ROUND(SUM(D50:D58),4)</f>
        <v>0</v>
      </c>
      <c r="F50" s="1809" t="str">
        <f>IF(E2="商业",SUMIF(L1:L12,G2,N1:N12),"——")</f>
        <v>——</v>
      </c>
      <c r="G50" s="1058"/>
      <c r="H50" s="1061" t="str">
        <f t="shared" ref="H50:H58" si="7">IFERROR(ROUNDDOWN($F$50*I50/2,4),"——")</f>
        <v>——</v>
      </c>
      <c r="I50" s="3362">
        <v>0.3</v>
      </c>
      <c r="J50" s="1059">
        <f t="shared" ref="J50:J58" si="8">K50+$G50</f>
        <v>0</v>
      </c>
      <c r="K50" s="1059">
        <f t="shared" ref="K50:K58" si="9">$L50+$G50</f>
        <v>0</v>
      </c>
      <c r="L50" s="1059">
        <v>0</v>
      </c>
      <c r="M50" s="1059">
        <f t="shared" ref="M50:N58" si="10">L50-$G50</f>
        <v>0</v>
      </c>
      <c r="N50" s="1059">
        <f t="shared" si="10"/>
        <v>0</v>
      </c>
      <c r="AA50" s="1115"/>
      <c r="AB50" s="1115"/>
      <c r="AC50" s="1115"/>
      <c r="AD50" s="1115"/>
      <c r="AE50" s="1115"/>
      <c r="AF50" s="1115"/>
      <c r="AG50" s="1115"/>
      <c r="AH50" s="1115"/>
      <c r="AI50" s="1115"/>
      <c r="AJ50" s="1115"/>
      <c r="AK50" s="1115"/>
    </row>
    <row r="51" spans="1:37" s="1114" customFormat="1" ht="38.25">
      <c r="A51" s="2125" t="s">
        <v>2048</v>
      </c>
      <c r="B51" s="2129" t="str">
        <f>估价对象房地状况!C18</f>
        <v>估价对象周边道路状况、公共交通通达情况、停车便捷程度，综合评价交通便捷度较好</v>
      </c>
      <c r="C51" s="2039"/>
      <c r="D51" s="1060">
        <f t="shared" si="6"/>
        <v>0</v>
      </c>
      <c r="E51" s="741"/>
      <c r="F51" s="1809"/>
      <c r="G51" s="1058"/>
      <c r="H51" s="1061" t="str">
        <f t="shared" si="7"/>
        <v>——</v>
      </c>
      <c r="I51" s="3362">
        <v>0.22</v>
      </c>
      <c r="J51" s="1059">
        <f t="shared" si="8"/>
        <v>0</v>
      </c>
      <c r="K51" s="1059">
        <f t="shared" si="9"/>
        <v>0</v>
      </c>
      <c r="L51" s="1059">
        <v>0</v>
      </c>
      <c r="M51" s="1059">
        <f t="shared" si="10"/>
        <v>0</v>
      </c>
      <c r="N51" s="1059">
        <f t="shared" si="10"/>
        <v>0</v>
      </c>
      <c r="AA51" s="1115"/>
      <c r="AB51" s="1115"/>
      <c r="AC51" s="1115"/>
      <c r="AD51" s="1115"/>
      <c r="AE51" s="1115"/>
      <c r="AF51" s="1115"/>
      <c r="AG51" s="1115"/>
      <c r="AH51" s="1115"/>
      <c r="AI51" s="1115"/>
      <c r="AJ51" s="1115"/>
      <c r="AK51" s="1115"/>
    </row>
    <row r="52" spans="1:37" s="1114" customFormat="1" ht="36">
      <c r="A52" s="3364" t="s">
        <v>3264</v>
      </c>
      <c r="B52" s="2129">
        <f>估价对象房地状况!C19</f>
        <v>0</v>
      </c>
      <c r="C52" s="2039"/>
      <c r="D52" s="1060">
        <f t="shared" si="6"/>
        <v>0</v>
      </c>
      <c r="E52" s="741"/>
      <c r="F52" s="1809"/>
      <c r="G52" s="1058"/>
      <c r="H52" s="1061" t="str">
        <f t="shared" si="7"/>
        <v>——</v>
      </c>
      <c r="I52" s="3362">
        <v>0.12</v>
      </c>
      <c r="J52" s="1059">
        <f t="shared" si="8"/>
        <v>0</v>
      </c>
      <c r="K52" s="1059">
        <f t="shared" si="9"/>
        <v>0</v>
      </c>
      <c r="L52" s="1059">
        <v>0</v>
      </c>
      <c r="M52" s="1059">
        <f t="shared" si="10"/>
        <v>0</v>
      </c>
      <c r="N52" s="1059">
        <f t="shared" si="10"/>
        <v>0</v>
      </c>
      <c r="AA52" s="1115"/>
      <c r="AB52" s="1115"/>
      <c r="AC52" s="1115"/>
      <c r="AD52" s="1115"/>
      <c r="AE52" s="1115"/>
      <c r="AF52" s="1115"/>
      <c r="AG52" s="1115"/>
      <c r="AH52" s="1115"/>
      <c r="AI52" s="1115"/>
      <c r="AJ52" s="1115"/>
      <c r="AK52" s="1115"/>
    </row>
    <row r="53" spans="1:37" s="1114" customFormat="1" ht="36.75">
      <c r="A53" s="2125" t="s">
        <v>2049</v>
      </c>
      <c r="B53" s="2130" t="s">
        <v>2050</v>
      </c>
      <c r="C53" s="2039"/>
      <c r="D53" s="1060">
        <f t="shared" si="6"/>
        <v>0</v>
      </c>
      <c r="E53" s="741"/>
      <c r="F53" s="1809"/>
      <c r="G53" s="1058"/>
      <c r="H53" s="1061" t="str">
        <f t="shared" si="7"/>
        <v>——</v>
      </c>
      <c r="I53" s="3362">
        <v>0.05</v>
      </c>
      <c r="J53" s="1059">
        <f t="shared" si="8"/>
        <v>0</v>
      </c>
      <c r="K53" s="1059">
        <f t="shared" si="9"/>
        <v>0</v>
      </c>
      <c r="L53" s="1059">
        <v>0</v>
      </c>
      <c r="M53" s="1059">
        <f t="shared" si="10"/>
        <v>0</v>
      </c>
      <c r="N53" s="1059">
        <f t="shared" si="10"/>
        <v>0</v>
      </c>
      <c r="AA53" s="1115"/>
      <c r="AB53" s="1115"/>
      <c r="AC53" s="1115"/>
      <c r="AD53" s="1115"/>
      <c r="AE53" s="1115"/>
      <c r="AF53" s="1115"/>
      <c r="AG53" s="1115"/>
      <c r="AH53" s="1115"/>
      <c r="AI53" s="1115"/>
      <c r="AJ53" s="1115"/>
      <c r="AK53" s="1115"/>
    </row>
    <row r="54" spans="1:37" s="1114" customFormat="1" ht="24">
      <c r="A54" s="2125" t="s">
        <v>2051</v>
      </c>
      <c r="B54" s="2129">
        <f>估价对象房地状况!C24</f>
        <v>0</v>
      </c>
      <c r="C54" s="2039"/>
      <c r="D54" s="1060">
        <f t="shared" si="6"/>
        <v>0</v>
      </c>
      <c r="E54" s="741"/>
      <c r="F54" s="1809"/>
      <c r="G54" s="1058"/>
      <c r="H54" s="1061" t="str">
        <f t="shared" si="7"/>
        <v>——</v>
      </c>
      <c r="I54" s="3362">
        <v>0.08</v>
      </c>
      <c r="J54" s="1059">
        <f t="shared" si="8"/>
        <v>0</v>
      </c>
      <c r="K54" s="1059">
        <f t="shared" si="9"/>
        <v>0</v>
      </c>
      <c r="L54" s="1059">
        <v>0</v>
      </c>
      <c r="M54" s="1059">
        <f t="shared" si="10"/>
        <v>0</v>
      </c>
      <c r="N54" s="1059">
        <f t="shared" si="10"/>
        <v>0</v>
      </c>
      <c r="AA54" s="1115"/>
      <c r="AB54" s="1115"/>
      <c r="AC54" s="1115"/>
      <c r="AD54" s="1115"/>
      <c r="AE54" s="1115"/>
      <c r="AF54" s="1115"/>
      <c r="AG54" s="1115"/>
      <c r="AH54" s="1115"/>
      <c r="AI54" s="1115"/>
      <c r="AJ54" s="1115"/>
      <c r="AK54" s="1115"/>
    </row>
    <row r="55" spans="1:37" s="1114" customFormat="1" ht="24">
      <c r="A55" s="2125" t="s">
        <v>2052</v>
      </c>
      <c r="B55" s="2131" t="s">
        <v>2053</v>
      </c>
      <c r="C55" s="2039"/>
      <c r="D55" s="1060">
        <f t="shared" si="6"/>
        <v>0</v>
      </c>
      <c r="E55" s="741"/>
      <c r="F55" s="1809"/>
      <c r="G55" s="1058"/>
      <c r="H55" s="1061" t="str">
        <f t="shared" si="7"/>
        <v>——</v>
      </c>
      <c r="I55" s="3362">
        <v>0.05</v>
      </c>
      <c r="J55" s="1059">
        <f t="shared" si="8"/>
        <v>0</v>
      </c>
      <c r="K55" s="1059">
        <f t="shared" si="9"/>
        <v>0</v>
      </c>
      <c r="L55" s="1059">
        <v>0</v>
      </c>
      <c r="M55" s="1059">
        <f t="shared" si="10"/>
        <v>0</v>
      </c>
      <c r="N55" s="1059">
        <f t="shared" si="10"/>
        <v>0</v>
      </c>
      <c r="AA55" s="1115"/>
      <c r="AB55" s="1115"/>
      <c r="AC55" s="1115"/>
      <c r="AD55" s="1115"/>
      <c r="AE55" s="1115"/>
      <c r="AF55" s="1115"/>
      <c r="AG55" s="1115"/>
      <c r="AH55" s="1115"/>
      <c r="AI55" s="1115"/>
      <c r="AJ55" s="1115"/>
      <c r="AK55" s="1115"/>
    </row>
    <row r="56" spans="1:37" s="1114" customFormat="1" ht="25.5">
      <c r="A56" s="2132" t="s">
        <v>2054</v>
      </c>
      <c r="B56" s="1321" t="str">
        <f>估价对象房地状况!C21</f>
        <v>估价对象所在区域公共配套设施齐备情况</v>
      </c>
      <c r="C56" s="2039"/>
      <c r="D56" s="1060">
        <f t="shared" si="6"/>
        <v>0</v>
      </c>
      <c r="E56" s="741"/>
      <c r="F56" s="1809"/>
      <c r="G56" s="1058"/>
      <c r="H56" s="1061" t="str">
        <f t="shared" si="7"/>
        <v>——</v>
      </c>
      <c r="I56" s="3362">
        <v>0.05</v>
      </c>
      <c r="J56" s="1059">
        <f t="shared" si="8"/>
        <v>0</v>
      </c>
      <c r="K56" s="1059">
        <f t="shared" si="9"/>
        <v>0</v>
      </c>
      <c r="L56" s="1059">
        <v>0</v>
      </c>
      <c r="M56" s="1059">
        <f t="shared" si="10"/>
        <v>0</v>
      </c>
      <c r="N56" s="1059">
        <f t="shared" si="10"/>
        <v>0</v>
      </c>
      <c r="AA56" s="1115"/>
      <c r="AB56" s="1115"/>
      <c r="AC56" s="1115"/>
      <c r="AD56" s="1115"/>
      <c r="AE56" s="1115"/>
      <c r="AF56" s="1115"/>
      <c r="AG56" s="1115"/>
      <c r="AH56" s="1115"/>
      <c r="AI56" s="1115"/>
      <c r="AJ56" s="1115"/>
      <c r="AK56" s="1115"/>
    </row>
    <row r="57" spans="1:37" s="1114" customFormat="1" ht="25.5">
      <c r="A57" s="2132" t="s">
        <v>2055</v>
      </c>
      <c r="B57" s="2129" t="str">
        <f>估价对象房地状况!C22</f>
        <v>估价对象所在区域基础设施水平</v>
      </c>
      <c r="C57" s="2039"/>
      <c r="D57" s="1060">
        <f t="shared" si="6"/>
        <v>0</v>
      </c>
      <c r="E57" s="741"/>
      <c r="F57" s="1809"/>
      <c r="G57" s="1058"/>
      <c r="H57" s="1061" t="str">
        <f t="shared" si="7"/>
        <v>——</v>
      </c>
      <c r="I57" s="3362">
        <v>0.08</v>
      </c>
      <c r="J57" s="1059">
        <f t="shared" si="8"/>
        <v>0</v>
      </c>
      <c r="K57" s="1059">
        <f t="shared" si="9"/>
        <v>0</v>
      </c>
      <c r="L57" s="1059">
        <v>0</v>
      </c>
      <c r="M57" s="1059">
        <f t="shared" si="10"/>
        <v>0</v>
      </c>
      <c r="N57" s="1059">
        <f t="shared" si="10"/>
        <v>0</v>
      </c>
      <c r="AA57" s="1115"/>
      <c r="AB57" s="1115"/>
      <c r="AC57" s="1115"/>
      <c r="AD57" s="1115"/>
      <c r="AE57" s="1115"/>
      <c r="AF57" s="1115"/>
      <c r="AG57" s="1115"/>
      <c r="AH57" s="1115"/>
      <c r="AI57" s="1115"/>
      <c r="AJ57" s="1115"/>
      <c r="AK57" s="1115"/>
    </row>
    <row r="58" spans="1:37" s="1114" customFormat="1" ht="26.25" thickBot="1">
      <c r="A58" s="2133" t="s">
        <v>2056</v>
      </c>
      <c r="B58" s="2134" t="str">
        <f>估价对象房地状况!C20</f>
        <v>区域自然环境：；人文环境；综合评价环境状况一般</v>
      </c>
      <c r="C58" s="2039"/>
      <c r="D58" s="1060">
        <f t="shared" si="6"/>
        <v>0</v>
      </c>
      <c r="E58" s="742"/>
      <c r="F58" s="1809"/>
      <c r="G58" s="1058"/>
      <c r="H58" s="1061" t="str">
        <f t="shared" si="7"/>
        <v>——</v>
      </c>
      <c r="I58" s="3363">
        <v>0.05</v>
      </c>
      <c r="J58" s="1059">
        <f t="shared" si="8"/>
        <v>0</v>
      </c>
      <c r="K58" s="1059">
        <f t="shared" si="9"/>
        <v>0</v>
      </c>
      <c r="L58" s="1059">
        <v>0</v>
      </c>
      <c r="M58" s="1059">
        <f t="shared" si="10"/>
        <v>0</v>
      </c>
      <c r="N58" s="1059">
        <f t="shared" si="10"/>
        <v>0</v>
      </c>
      <c r="AA58" s="1115"/>
      <c r="AB58" s="1115"/>
      <c r="AC58" s="1115"/>
      <c r="AD58" s="1115"/>
      <c r="AE58" s="1115"/>
      <c r="AF58" s="1115"/>
      <c r="AG58" s="1115"/>
      <c r="AH58" s="1115"/>
      <c r="AI58" s="1115"/>
      <c r="AJ58" s="1115"/>
      <c r="AK58" s="1115"/>
    </row>
    <row r="59" spans="1:37" s="1114" customFormat="1" ht="15">
      <c r="A59" s="2121" t="s">
        <v>2057</v>
      </c>
      <c r="B59" s="2122">
        <f>1+E61</f>
        <v>1</v>
      </c>
      <c r="C59" s="737"/>
      <c r="D59" s="737"/>
      <c r="E59" s="738"/>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2039</v>
      </c>
      <c r="B60" s="1346"/>
      <c r="C60" s="1346" t="s">
        <v>2041</v>
      </c>
      <c r="D60" s="1346" t="s">
        <v>2042</v>
      </c>
      <c r="E60" s="739" t="s">
        <v>2043</v>
      </c>
      <c r="F60" s="2126" t="s">
        <v>2058</v>
      </c>
      <c r="G60" s="1346" t="s">
        <v>310</v>
      </c>
      <c r="H60" s="2127" t="s">
        <v>2045</v>
      </c>
      <c r="I60" s="1346" t="s">
        <v>2046</v>
      </c>
      <c r="J60" s="552" t="s">
        <v>1716</v>
      </c>
      <c r="K60" s="552" t="s">
        <v>1717</v>
      </c>
      <c r="L60" s="552" t="s">
        <v>1718</v>
      </c>
      <c r="M60" s="552" t="s">
        <v>1719</v>
      </c>
      <c r="N60" s="552" t="s">
        <v>1720</v>
      </c>
      <c r="AA60" s="1115"/>
      <c r="AB60" s="1115"/>
      <c r="AC60" s="1115"/>
      <c r="AD60" s="1115"/>
      <c r="AE60" s="1115"/>
      <c r="AF60" s="1115"/>
      <c r="AG60" s="1115"/>
      <c r="AH60" s="1115"/>
      <c r="AI60" s="1115"/>
      <c r="AJ60" s="1115"/>
      <c r="AK60" s="1115"/>
    </row>
    <row r="61" spans="1:37" s="1114" customFormat="1" ht="38.25">
      <c r="A61" s="2125" t="s">
        <v>2059</v>
      </c>
      <c r="B61" s="2128" t="str">
        <f>估价对象房地状况!C17</f>
        <v>估价对象位于XX商圈，周边办公楼项目较多，入驻率高，办公集聚程度较好</v>
      </c>
      <c r="C61" s="2039"/>
      <c r="D61" s="1060">
        <f t="shared" ref="D61:D69" si="11">SUMIF($J$60:$N$60,C61,J61:N61)</f>
        <v>0</v>
      </c>
      <c r="E61" s="740">
        <f>ROUND(SUM(D61:D69),4)</f>
        <v>0</v>
      </c>
      <c r="F61" s="1809" t="str">
        <f>IF(E2="办公",SUMIF(L1:L12,G2,N1:N12),"——")</f>
        <v>——</v>
      </c>
      <c r="G61" s="1058"/>
      <c r="H61" s="1061" t="str">
        <f t="shared" ref="H61:H69" si="12">IFERROR(ROUNDDOWN($F$61*I61/2,4),"——")</f>
        <v>——</v>
      </c>
      <c r="I61" s="3362">
        <v>0.25</v>
      </c>
      <c r="J61" s="1059">
        <f t="shared" ref="J61:J69" si="13">K61+$G61</f>
        <v>0</v>
      </c>
      <c r="K61" s="1059">
        <f t="shared" ref="K61:K69" si="14">$L61+$G61</f>
        <v>0</v>
      </c>
      <c r="L61" s="1059">
        <v>0</v>
      </c>
      <c r="M61" s="1059">
        <f t="shared" ref="M61:N69" si="15">L61-$G61</f>
        <v>0</v>
      </c>
      <c r="N61" s="1059">
        <f t="shared" si="15"/>
        <v>0</v>
      </c>
      <c r="AA61" s="1115"/>
      <c r="AB61" s="1115"/>
      <c r="AC61" s="1115"/>
      <c r="AD61" s="1115"/>
      <c r="AE61" s="1115"/>
      <c r="AF61" s="1115"/>
      <c r="AG61" s="1115"/>
      <c r="AH61" s="1115"/>
      <c r="AI61" s="1115"/>
      <c r="AJ61" s="1115"/>
      <c r="AK61" s="1115"/>
    </row>
    <row r="62" spans="1:37" s="1114" customFormat="1" ht="38.25">
      <c r="A62" s="2125" t="s">
        <v>2048</v>
      </c>
      <c r="B62" s="2129" t="str">
        <f>估价对象房地状况!C18</f>
        <v>估价对象周边道路状况、公共交通通达情况、停车便捷程度，综合评价交通便捷度较好</v>
      </c>
      <c r="C62" s="2039"/>
      <c r="D62" s="1060">
        <f t="shared" si="11"/>
        <v>0</v>
      </c>
      <c r="E62" s="741"/>
      <c r="F62" s="1809"/>
      <c r="G62" s="1058"/>
      <c r="H62" s="1061" t="str">
        <f t="shared" si="12"/>
        <v>——</v>
      </c>
      <c r="I62" s="3362">
        <v>0.26</v>
      </c>
      <c r="J62" s="1059">
        <f t="shared" si="13"/>
        <v>0</v>
      </c>
      <c r="K62" s="1059">
        <f t="shared" si="14"/>
        <v>0</v>
      </c>
      <c r="L62" s="1059">
        <v>0</v>
      </c>
      <c r="M62" s="1059">
        <f t="shared" si="15"/>
        <v>0</v>
      </c>
      <c r="N62" s="1059">
        <f t="shared" si="15"/>
        <v>0</v>
      </c>
      <c r="AA62" s="1115"/>
      <c r="AB62" s="1115"/>
      <c r="AC62" s="1115"/>
      <c r="AD62" s="1115"/>
      <c r="AE62" s="1115"/>
      <c r="AF62" s="1115"/>
      <c r="AG62" s="1115"/>
      <c r="AH62" s="1115"/>
      <c r="AI62" s="1115"/>
      <c r="AJ62" s="1115"/>
      <c r="AK62" s="1115"/>
    </row>
    <row r="63" spans="1:37" s="1114" customFormat="1" ht="36">
      <c r="A63" s="3364" t="s">
        <v>3264</v>
      </c>
      <c r="B63" s="2129">
        <f>估价对象房地状况!C19</f>
        <v>0</v>
      </c>
      <c r="C63" s="2039"/>
      <c r="D63" s="1060">
        <f t="shared" si="11"/>
        <v>0</v>
      </c>
      <c r="E63" s="741"/>
      <c r="F63" s="1809"/>
      <c r="G63" s="1058"/>
      <c r="H63" s="1061" t="str">
        <f t="shared" si="12"/>
        <v>——</v>
      </c>
      <c r="I63" s="3362">
        <v>0.11</v>
      </c>
      <c r="J63" s="1059">
        <f t="shared" si="13"/>
        <v>0</v>
      </c>
      <c r="K63" s="1059">
        <f t="shared" si="14"/>
        <v>0</v>
      </c>
      <c r="L63" s="1059">
        <v>0</v>
      </c>
      <c r="M63" s="1059">
        <f t="shared" si="15"/>
        <v>0</v>
      </c>
      <c r="N63" s="1059">
        <f t="shared" si="15"/>
        <v>0</v>
      </c>
      <c r="AA63" s="1115"/>
      <c r="AB63" s="1115"/>
      <c r="AC63" s="1115"/>
      <c r="AD63" s="1115"/>
      <c r="AE63" s="1115"/>
      <c r="AF63" s="1115"/>
      <c r="AG63" s="1115"/>
      <c r="AH63" s="1115"/>
      <c r="AI63" s="1115"/>
      <c r="AJ63" s="1115"/>
      <c r="AK63" s="1115"/>
    </row>
    <row r="64" spans="1:37" s="1114" customFormat="1" ht="36.75">
      <c r="A64" s="2125" t="s">
        <v>2049</v>
      </c>
      <c r="B64" s="2130" t="s">
        <v>2050</v>
      </c>
      <c r="C64" s="2039"/>
      <c r="D64" s="1060">
        <f t="shared" si="11"/>
        <v>0</v>
      </c>
      <c r="E64" s="741"/>
      <c r="F64" s="1809"/>
      <c r="G64" s="1058"/>
      <c r="H64" s="1061" t="str">
        <f t="shared" si="12"/>
        <v>——</v>
      </c>
      <c r="I64" s="3362">
        <v>0.05</v>
      </c>
      <c r="J64" s="1059">
        <f t="shared" si="13"/>
        <v>0</v>
      </c>
      <c r="K64" s="1059">
        <f t="shared" si="14"/>
        <v>0</v>
      </c>
      <c r="L64" s="1059">
        <v>0</v>
      </c>
      <c r="M64" s="1059">
        <f t="shared" si="15"/>
        <v>0</v>
      </c>
      <c r="N64" s="1059">
        <f t="shared" si="15"/>
        <v>0</v>
      </c>
      <c r="AA64" s="1115"/>
      <c r="AB64" s="1115"/>
      <c r="AC64" s="1115"/>
      <c r="AD64" s="1115"/>
      <c r="AE64" s="1115"/>
      <c r="AF64" s="1115"/>
      <c r="AG64" s="1115"/>
      <c r="AH64" s="1115"/>
      <c r="AI64" s="1115"/>
      <c r="AJ64" s="1115"/>
      <c r="AK64" s="1115"/>
    </row>
    <row r="65" spans="1:37" s="1114" customFormat="1" ht="24">
      <c r="A65" s="2125" t="s">
        <v>2051</v>
      </c>
      <c r="B65" s="2129">
        <f>估价对象房地状况!C24</f>
        <v>0</v>
      </c>
      <c r="C65" s="2039"/>
      <c r="D65" s="1060">
        <f t="shared" si="11"/>
        <v>0</v>
      </c>
      <c r="E65" s="741"/>
      <c r="F65" s="1809"/>
      <c r="G65" s="1058"/>
      <c r="H65" s="1061" t="str">
        <f t="shared" si="12"/>
        <v>——</v>
      </c>
      <c r="I65" s="3362">
        <v>0.05</v>
      </c>
      <c r="J65" s="1059">
        <f t="shared" si="13"/>
        <v>0</v>
      </c>
      <c r="K65" s="1059">
        <f t="shared" si="14"/>
        <v>0</v>
      </c>
      <c r="L65" s="1059">
        <v>0</v>
      </c>
      <c r="M65" s="1059">
        <f t="shared" si="15"/>
        <v>0</v>
      </c>
      <c r="N65" s="1059">
        <f t="shared" si="15"/>
        <v>0</v>
      </c>
      <c r="AA65" s="1115"/>
      <c r="AB65" s="1115"/>
      <c r="AC65" s="1115"/>
      <c r="AD65" s="1115"/>
      <c r="AE65" s="1115"/>
      <c r="AF65" s="1115"/>
      <c r="AG65" s="1115"/>
      <c r="AH65" s="1115"/>
      <c r="AI65" s="1115"/>
      <c r="AJ65" s="1115"/>
      <c r="AK65" s="1115"/>
    </row>
    <row r="66" spans="1:37" s="1114" customFormat="1" ht="24">
      <c r="A66" s="2125" t="s">
        <v>2052</v>
      </c>
      <c r="B66" s="2131" t="s">
        <v>2053</v>
      </c>
      <c r="C66" s="2039"/>
      <c r="D66" s="1060">
        <f t="shared" si="11"/>
        <v>0</v>
      </c>
      <c r="E66" s="741"/>
      <c r="F66" s="1809"/>
      <c r="G66" s="1058"/>
      <c r="H66" s="1061" t="str">
        <f t="shared" si="12"/>
        <v>——</v>
      </c>
      <c r="I66" s="3362">
        <v>0.06</v>
      </c>
      <c r="J66" s="1059">
        <f t="shared" si="13"/>
        <v>0</v>
      </c>
      <c r="K66" s="1059">
        <f t="shared" si="14"/>
        <v>0</v>
      </c>
      <c r="L66" s="1059">
        <v>0</v>
      </c>
      <c r="M66" s="1059">
        <f t="shared" si="15"/>
        <v>0</v>
      </c>
      <c r="N66" s="1059">
        <f t="shared" si="15"/>
        <v>0</v>
      </c>
      <c r="AA66" s="1115"/>
      <c r="AB66" s="1115"/>
      <c r="AC66" s="1115"/>
      <c r="AD66" s="1115"/>
      <c r="AE66" s="1115"/>
      <c r="AF66" s="1115"/>
      <c r="AG66" s="1115"/>
      <c r="AH66" s="1115"/>
      <c r="AI66" s="1115"/>
      <c r="AJ66" s="1115"/>
      <c r="AK66" s="1115"/>
    </row>
    <row r="67" spans="1:37" s="1114" customFormat="1" ht="25.5">
      <c r="A67" s="2125" t="s">
        <v>2054</v>
      </c>
      <c r="B67" s="1321" t="str">
        <f>估价对象房地状况!C21</f>
        <v>估价对象所在区域公共配套设施齐备情况</v>
      </c>
      <c r="C67" s="2039"/>
      <c r="D67" s="1060">
        <f t="shared" si="11"/>
        <v>0</v>
      </c>
      <c r="E67" s="741"/>
      <c r="F67" s="1809"/>
      <c r="G67" s="1058"/>
      <c r="H67" s="1061" t="str">
        <f t="shared" si="12"/>
        <v>——</v>
      </c>
      <c r="I67" s="3362">
        <v>0.06</v>
      </c>
      <c r="J67" s="1059">
        <f t="shared" si="13"/>
        <v>0</v>
      </c>
      <c r="K67" s="1059">
        <f t="shared" si="14"/>
        <v>0</v>
      </c>
      <c r="L67" s="1059">
        <v>0</v>
      </c>
      <c r="M67" s="1059">
        <f t="shared" si="15"/>
        <v>0</v>
      </c>
      <c r="N67" s="1059">
        <f t="shared" si="15"/>
        <v>0</v>
      </c>
      <c r="AA67" s="1115"/>
      <c r="AB67" s="1115"/>
      <c r="AC67" s="1115"/>
      <c r="AD67" s="1115"/>
      <c r="AE67" s="1115"/>
      <c r="AF67" s="1115"/>
      <c r="AG67" s="1115"/>
      <c r="AH67" s="1115"/>
      <c r="AI67" s="1115"/>
      <c r="AJ67" s="1115"/>
      <c r="AK67" s="1115"/>
    </row>
    <row r="68" spans="1:37" s="1114" customFormat="1" ht="25.5">
      <c r="A68" s="2125" t="s">
        <v>2055</v>
      </c>
      <c r="B68" s="1321" t="str">
        <f>估价对象房地状况!C22</f>
        <v>估价对象所在区域基础设施水平</v>
      </c>
      <c r="C68" s="2039"/>
      <c r="D68" s="1060">
        <f t="shared" si="11"/>
        <v>0</v>
      </c>
      <c r="E68" s="741"/>
      <c r="F68" s="1809"/>
      <c r="G68" s="1058"/>
      <c r="H68" s="1061" t="str">
        <f t="shared" si="12"/>
        <v>——</v>
      </c>
      <c r="I68" s="3362">
        <v>0.09</v>
      </c>
      <c r="J68" s="1059">
        <f t="shared" si="13"/>
        <v>0</v>
      </c>
      <c r="K68" s="1059">
        <f t="shared" si="14"/>
        <v>0</v>
      </c>
      <c r="L68" s="1059">
        <v>0</v>
      </c>
      <c r="M68" s="1059">
        <f t="shared" si="15"/>
        <v>0</v>
      </c>
      <c r="N68" s="1059">
        <f t="shared" si="15"/>
        <v>0</v>
      </c>
      <c r="AA68" s="1115"/>
      <c r="AB68" s="1115"/>
      <c r="AC68" s="1115"/>
      <c r="AD68" s="1115"/>
      <c r="AE68" s="1115"/>
      <c r="AF68" s="1115"/>
      <c r="AG68" s="1115"/>
      <c r="AH68" s="1115"/>
      <c r="AI68" s="1115"/>
      <c r="AJ68" s="1115"/>
      <c r="AK68" s="1115"/>
    </row>
    <row r="69" spans="1:37" s="1114" customFormat="1" ht="26.25" thickBot="1">
      <c r="A69" s="2133" t="s">
        <v>2056</v>
      </c>
      <c r="B69" s="2135" t="str">
        <f>估价对象房地状况!C20</f>
        <v>区域自然环境：；人文环境；综合评价环境状况一般</v>
      </c>
      <c r="C69" s="2039"/>
      <c r="D69" s="1060">
        <f t="shared" si="11"/>
        <v>0</v>
      </c>
      <c r="E69" s="742"/>
      <c r="F69" s="1809"/>
      <c r="G69" s="1058"/>
      <c r="H69" s="1061" t="str">
        <f t="shared" si="12"/>
        <v>——</v>
      </c>
      <c r="I69" s="3363">
        <v>7.0000000000000007E-2</v>
      </c>
      <c r="J69" s="1059">
        <f t="shared" si="13"/>
        <v>0</v>
      </c>
      <c r="K69" s="1059">
        <f t="shared" si="14"/>
        <v>0</v>
      </c>
      <c r="L69" s="1059">
        <v>0</v>
      </c>
      <c r="M69" s="1059">
        <f t="shared" si="15"/>
        <v>0</v>
      </c>
      <c r="N69" s="1059">
        <f t="shared" si="15"/>
        <v>0</v>
      </c>
      <c r="AA69" s="1115"/>
      <c r="AB69" s="1115"/>
      <c r="AC69" s="1115"/>
      <c r="AD69" s="1115"/>
      <c r="AE69" s="1115"/>
      <c r="AF69" s="1115"/>
      <c r="AG69" s="1115"/>
      <c r="AH69" s="1115"/>
      <c r="AI69" s="1115"/>
      <c r="AJ69" s="1115"/>
      <c r="AK69" s="1115"/>
    </row>
    <row r="70" spans="1:37" s="1114" customFormat="1" ht="15">
      <c r="A70" s="2121" t="s">
        <v>2060</v>
      </c>
      <c r="B70" s="2122">
        <f>1+E72</f>
        <v>1</v>
      </c>
      <c r="C70" s="737"/>
      <c r="D70" s="737"/>
      <c r="E70" s="738"/>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2039</v>
      </c>
      <c r="B71" s="1346"/>
      <c r="C71" s="1346" t="s">
        <v>2041</v>
      </c>
      <c r="D71" s="1346" t="s">
        <v>2042</v>
      </c>
      <c r="E71" s="739" t="s">
        <v>2043</v>
      </c>
      <c r="F71" s="2126" t="s">
        <v>2058</v>
      </c>
      <c r="G71" s="1346" t="s">
        <v>310</v>
      </c>
      <c r="H71" s="2127" t="s">
        <v>2045</v>
      </c>
      <c r="I71" s="1346" t="s">
        <v>2046</v>
      </c>
      <c r="J71" s="552" t="s">
        <v>1716</v>
      </c>
      <c r="K71" s="552" t="s">
        <v>1717</v>
      </c>
      <c r="L71" s="552" t="s">
        <v>1718</v>
      </c>
      <c r="M71" s="552" t="s">
        <v>1719</v>
      </c>
      <c r="N71" s="552" t="s">
        <v>1720</v>
      </c>
      <c r="AA71" s="1115"/>
      <c r="AB71" s="1115"/>
      <c r="AC71" s="1115"/>
      <c r="AD71" s="1115"/>
      <c r="AE71" s="1115"/>
      <c r="AF71" s="1115"/>
      <c r="AG71" s="1115"/>
      <c r="AH71" s="1115"/>
      <c r="AI71" s="1115"/>
      <c r="AJ71" s="1115"/>
      <c r="AK71" s="1115"/>
    </row>
    <row r="72" spans="1:37" s="1114" customFormat="1" ht="51">
      <c r="A72" s="2125" t="s">
        <v>2061</v>
      </c>
      <c r="B72" s="2128" t="str">
        <f>估价对象房地状况!C15</f>
        <v>估价对象周边居住用地比例、居住小区规模和社区发展完善程度，综合评价居住社区成熟度一般</v>
      </c>
      <c r="C72" s="2039"/>
      <c r="D72" s="1060">
        <f t="shared" ref="D72:D80" si="16">SUMIF($J$71:$N$71,C72,J72:N72)</f>
        <v>0</v>
      </c>
      <c r="E72" s="740">
        <f>ROUND(SUM(D72:D80),4)</f>
        <v>0</v>
      </c>
      <c r="F72" s="1809" t="str">
        <f>IF(E2="住宅",SUMIF(L1:L12,G2,N1:N12),"——")</f>
        <v>——</v>
      </c>
      <c r="G72" s="1058"/>
      <c r="H72" s="1061" t="str">
        <f t="shared" ref="H72:H80" si="17">IFERROR(ROUNDDOWN($F$72*I72/2,4),"——")</f>
        <v>——</v>
      </c>
      <c r="I72" s="3362">
        <v>0.2</v>
      </c>
      <c r="J72" s="1059">
        <f t="shared" ref="J72:J80" si="18">K72+$G72</f>
        <v>0</v>
      </c>
      <c r="K72" s="1059">
        <f t="shared" ref="K72:K80" si="19">$L72+$G72</f>
        <v>0</v>
      </c>
      <c r="L72" s="1059">
        <v>0</v>
      </c>
      <c r="M72" s="1059">
        <f t="shared" ref="M72:N80" si="20">L72-$G72</f>
        <v>0</v>
      </c>
      <c r="N72" s="1059">
        <f t="shared" si="20"/>
        <v>0</v>
      </c>
      <c r="AA72" s="1115"/>
      <c r="AB72" s="1115"/>
      <c r="AC72" s="1115"/>
      <c r="AD72" s="1115"/>
      <c r="AE72" s="1115"/>
      <c r="AF72" s="1115"/>
      <c r="AG72" s="1115"/>
      <c r="AH72" s="1115"/>
      <c r="AI72" s="1115"/>
      <c r="AJ72" s="1115"/>
      <c r="AK72" s="1115"/>
    </row>
    <row r="73" spans="1:37" s="1114" customFormat="1" ht="38.25">
      <c r="A73" s="2125" t="s">
        <v>2048</v>
      </c>
      <c r="B73" s="2129" t="str">
        <f>估价对象房地状况!C18</f>
        <v>估价对象周边道路状况、公共交通通达情况、停车便捷程度，综合评价交通便捷度较好</v>
      </c>
      <c r="C73" s="2039"/>
      <c r="D73" s="1060">
        <f t="shared" si="16"/>
        <v>0</v>
      </c>
      <c r="E73" s="743"/>
      <c r="F73" s="1809"/>
      <c r="G73" s="1058"/>
      <c r="H73" s="1061" t="str">
        <f t="shared" si="17"/>
        <v>——</v>
      </c>
      <c r="I73" s="3362">
        <v>0.26</v>
      </c>
      <c r="J73" s="1059">
        <f t="shared" si="18"/>
        <v>0</v>
      </c>
      <c r="K73" s="1059">
        <f t="shared" si="19"/>
        <v>0</v>
      </c>
      <c r="L73" s="1059">
        <v>0</v>
      </c>
      <c r="M73" s="1059">
        <f t="shared" si="20"/>
        <v>0</v>
      </c>
      <c r="N73" s="1059">
        <f t="shared" si="20"/>
        <v>0</v>
      </c>
      <c r="AA73" s="1115"/>
      <c r="AB73" s="1115"/>
      <c r="AC73" s="1115"/>
      <c r="AD73" s="1115"/>
      <c r="AE73" s="1115"/>
      <c r="AF73" s="1115"/>
      <c r="AG73" s="1115"/>
      <c r="AH73" s="1115"/>
      <c r="AI73" s="1115"/>
      <c r="AJ73" s="1115"/>
      <c r="AK73" s="1115"/>
    </row>
    <row r="74" spans="1:37" s="1992" customFormat="1" ht="36">
      <c r="A74" s="3364" t="s">
        <v>3264</v>
      </c>
      <c r="B74" s="2129">
        <f>估价对象房地状况!C19</f>
        <v>0</v>
      </c>
      <c r="C74" s="2039"/>
      <c r="D74" s="1060">
        <f t="shared" si="16"/>
        <v>0</v>
      </c>
      <c r="E74" s="743"/>
      <c r="F74" s="1809"/>
      <c r="G74" s="1058"/>
      <c r="H74" s="1061" t="str">
        <f t="shared" si="17"/>
        <v>——</v>
      </c>
      <c r="I74" s="3362">
        <v>0.1</v>
      </c>
      <c r="J74" s="1059">
        <f t="shared" si="18"/>
        <v>0</v>
      </c>
      <c r="K74" s="1059">
        <f t="shared" si="19"/>
        <v>0</v>
      </c>
      <c r="L74" s="1059">
        <v>0</v>
      </c>
      <c r="M74" s="1059">
        <f t="shared" si="20"/>
        <v>0</v>
      </c>
      <c r="N74" s="1059">
        <f t="shared" si="20"/>
        <v>0</v>
      </c>
      <c r="O74" s="1114"/>
      <c r="P74" s="1114"/>
      <c r="Q74" s="1114"/>
      <c r="AA74" s="2136"/>
      <c r="AB74" s="1115"/>
      <c r="AC74" s="1115"/>
      <c r="AD74" s="1115"/>
      <c r="AE74" s="1115"/>
      <c r="AF74" s="1115"/>
      <c r="AG74" s="1115"/>
      <c r="AH74" s="2136"/>
      <c r="AI74" s="2136"/>
      <c r="AJ74" s="2136"/>
      <c r="AK74" s="2136"/>
    </row>
    <row r="75" spans="1:37" ht="14.25">
      <c r="A75" s="2125" t="s">
        <v>2062</v>
      </c>
      <c r="B75" s="2129">
        <f>估价对象房地状况!C24</f>
        <v>0</v>
      </c>
      <c r="C75" s="2039"/>
      <c r="D75" s="1060">
        <f t="shared" si="16"/>
        <v>0</v>
      </c>
      <c r="E75" s="743"/>
      <c r="F75" s="1809"/>
      <c r="G75" s="1058"/>
      <c r="H75" s="1061" t="str">
        <f t="shared" si="17"/>
        <v>——</v>
      </c>
      <c r="I75" s="3362">
        <v>0.05</v>
      </c>
      <c r="J75" s="1059">
        <f t="shared" si="18"/>
        <v>0</v>
      </c>
      <c r="K75" s="1059">
        <f t="shared" si="19"/>
        <v>0</v>
      </c>
      <c r="L75" s="1059">
        <v>0</v>
      </c>
      <c r="M75" s="1059">
        <f t="shared" si="20"/>
        <v>0</v>
      </c>
      <c r="N75" s="1059">
        <f t="shared" si="20"/>
        <v>0</v>
      </c>
      <c r="O75" s="1114"/>
      <c r="P75" s="1114"/>
      <c r="Q75" s="1992"/>
      <c r="Z75" s="1993"/>
      <c r="AA75" s="2048"/>
      <c r="AG75" s="1116"/>
      <c r="AK75" s="2048"/>
    </row>
    <row r="76" spans="1:37" ht="25.5">
      <c r="A76" s="2125" t="s">
        <v>2054</v>
      </c>
      <c r="B76" s="1321" t="str">
        <f>估价对象房地状况!C21</f>
        <v>估价对象所在区域公共配套设施齐备情况</v>
      </c>
      <c r="C76" s="2039"/>
      <c r="D76" s="1060">
        <f t="shared" si="16"/>
        <v>0</v>
      </c>
      <c r="E76" s="743"/>
      <c r="F76" s="1809"/>
      <c r="G76" s="1058"/>
      <c r="H76" s="1061" t="str">
        <f t="shared" si="17"/>
        <v>——</v>
      </c>
      <c r="I76" s="3362">
        <v>0.08</v>
      </c>
      <c r="J76" s="1059">
        <f t="shared" si="18"/>
        <v>0</v>
      </c>
      <c r="K76" s="1059">
        <f t="shared" si="19"/>
        <v>0</v>
      </c>
      <c r="L76" s="1059">
        <v>0</v>
      </c>
      <c r="M76" s="1059">
        <f t="shared" si="20"/>
        <v>0</v>
      </c>
      <c r="N76" s="1059">
        <f t="shared" si="20"/>
        <v>0</v>
      </c>
      <c r="O76" s="1114"/>
      <c r="P76" s="1114"/>
      <c r="Z76" s="1993"/>
      <c r="AA76" s="2048"/>
      <c r="AG76" s="1116"/>
      <c r="AK76" s="2048"/>
    </row>
    <row r="77" spans="1:37" ht="25.5">
      <c r="A77" s="2125" t="s">
        <v>2055</v>
      </c>
      <c r="B77" s="1321" t="str">
        <f>估价对象房地状况!C22</f>
        <v>估价对象所在区域基础设施水平</v>
      </c>
      <c r="C77" s="2039"/>
      <c r="D77" s="1060">
        <f t="shared" si="16"/>
        <v>0</v>
      </c>
      <c r="E77" s="743"/>
      <c r="F77" s="1809"/>
      <c r="G77" s="1058"/>
      <c r="H77" s="1061" t="str">
        <f t="shared" si="17"/>
        <v>——</v>
      </c>
      <c r="I77" s="3362">
        <v>0.09</v>
      </c>
      <c r="J77" s="1059">
        <f t="shared" si="18"/>
        <v>0</v>
      </c>
      <c r="K77" s="1059">
        <f t="shared" si="19"/>
        <v>0</v>
      </c>
      <c r="L77" s="1059">
        <v>0</v>
      </c>
      <c r="M77" s="1059">
        <f t="shared" si="20"/>
        <v>0</v>
      </c>
      <c r="N77" s="1059">
        <f t="shared" si="20"/>
        <v>0</v>
      </c>
      <c r="O77" s="1114"/>
      <c r="P77" s="1114"/>
      <c r="Z77" s="1993"/>
      <c r="AA77" s="2048"/>
      <c r="AG77" s="1116"/>
      <c r="AK77" s="2048"/>
    </row>
    <row r="78" spans="1:37" ht="24">
      <c r="A78" s="2125" t="s">
        <v>2052</v>
      </c>
      <c r="B78" s="2131" t="s">
        <v>2053</v>
      </c>
      <c r="C78" s="2039"/>
      <c r="D78" s="1060">
        <f t="shared" si="16"/>
        <v>0</v>
      </c>
      <c r="E78" s="743"/>
      <c r="F78" s="1809"/>
      <c r="G78" s="1058"/>
      <c r="H78" s="1061" t="str">
        <f t="shared" si="17"/>
        <v>——</v>
      </c>
      <c r="I78" s="3362">
        <v>0.05</v>
      </c>
      <c r="J78" s="1059">
        <f t="shared" si="18"/>
        <v>0</v>
      </c>
      <c r="K78" s="1059">
        <f t="shared" si="19"/>
        <v>0</v>
      </c>
      <c r="L78" s="1059">
        <v>0</v>
      </c>
      <c r="M78" s="1059">
        <f t="shared" si="20"/>
        <v>0</v>
      </c>
      <c r="N78" s="1059">
        <f t="shared" si="20"/>
        <v>0</v>
      </c>
      <c r="O78" s="1992"/>
      <c r="P78" s="1992"/>
      <c r="Z78" s="1993"/>
      <c r="AA78" s="2048"/>
      <c r="AG78" s="1116"/>
      <c r="AK78" s="2048"/>
    </row>
    <row r="79" spans="1:37" ht="25.5">
      <c r="A79" s="2125" t="s">
        <v>2056</v>
      </c>
      <c r="B79" s="2128" t="str">
        <f>估价对象房地状况!C20</f>
        <v>区域自然环境：；人文环境；综合评价环境状况一般</v>
      </c>
      <c r="C79" s="2039"/>
      <c r="D79" s="1060">
        <f t="shared" si="16"/>
        <v>0</v>
      </c>
      <c r="E79" s="743"/>
      <c r="F79" s="1809"/>
      <c r="G79" s="1058"/>
      <c r="H79" s="1061" t="str">
        <f t="shared" si="17"/>
        <v>——</v>
      </c>
      <c r="I79" s="3362">
        <v>0.12</v>
      </c>
      <c r="J79" s="1059">
        <f t="shared" si="18"/>
        <v>0</v>
      </c>
      <c r="K79" s="1059">
        <f t="shared" si="19"/>
        <v>0</v>
      </c>
      <c r="L79" s="1059">
        <v>0</v>
      </c>
      <c r="M79" s="1059">
        <f t="shared" si="20"/>
        <v>0</v>
      </c>
      <c r="N79" s="1059">
        <f t="shared" si="20"/>
        <v>0</v>
      </c>
      <c r="Z79" s="1993"/>
      <c r="AA79" s="2048"/>
      <c r="AG79" s="1116"/>
      <c r="AK79" s="2048"/>
    </row>
    <row r="80" spans="1:37" ht="24.75" thickBot="1">
      <c r="A80" s="2133" t="s">
        <v>2063</v>
      </c>
      <c r="B80" s="2137"/>
      <c r="C80" s="2039"/>
      <c r="D80" s="1060">
        <f t="shared" si="16"/>
        <v>0</v>
      </c>
      <c r="E80" s="744"/>
      <c r="F80" s="1809"/>
      <c r="G80" s="1058"/>
      <c r="H80" s="1061" t="str">
        <f t="shared" si="17"/>
        <v>——</v>
      </c>
      <c r="I80" s="3363">
        <v>0.05</v>
      </c>
      <c r="J80" s="1059">
        <f t="shared" si="18"/>
        <v>0</v>
      </c>
      <c r="K80" s="1059">
        <f t="shared" si="19"/>
        <v>0</v>
      </c>
      <c r="L80" s="1059">
        <v>0</v>
      </c>
      <c r="M80" s="1059">
        <f t="shared" si="20"/>
        <v>0</v>
      </c>
      <c r="N80" s="1059">
        <f t="shared" si="20"/>
        <v>0</v>
      </c>
      <c r="Z80" s="1993"/>
      <c r="AA80" s="2048"/>
      <c r="AG80" s="1116"/>
      <c r="AK80" s="2048"/>
    </row>
    <row r="81" spans="1:37" ht="15">
      <c r="A81" s="2121" t="s">
        <v>2064</v>
      </c>
      <c r="B81" s="2122">
        <f>1+E83</f>
        <v>1</v>
      </c>
      <c r="C81" s="737"/>
      <c r="D81" s="737"/>
      <c r="E81" s="738"/>
      <c r="F81" s="2124"/>
      <c r="G81" s="3"/>
      <c r="H81" s="3"/>
      <c r="I81" s="3"/>
      <c r="J81" s="4"/>
      <c r="K81" s="4"/>
      <c r="L81" s="4"/>
      <c r="M81" s="4"/>
      <c r="N81" s="4"/>
      <c r="Z81" s="1993"/>
      <c r="AA81" s="2048"/>
      <c r="AG81" s="1116"/>
      <c r="AK81" s="2048"/>
    </row>
    <row r="82" spans="1:37" ht="24.75">
      <c r="A82" s="2125" t="s">
        <v>2039</v>
      </c>
      <c r="B82" s="1346"/>
      <c r="C82" s="1346" t="s">
        <v>2041</v>
      </c>
      <c r="D82" s="1346" t="s">
        <v>2042</v>
      </c>
      <c r="E82" s="739" t="s">
        <v>2043</v>
      </c>
      <c r="F82" s="2126" t="s">
        <v>2058</v>
      </c>
      <c r="G82" s="1346" t="s">
        <v>310</v>
      </c>
      <c r="H82" s="2127" t="s">
        <v>2045</v>
      </c>
      <c r="I82" s="1346" t="s">
        <v>2046</v>
      </c>
      <c r="J82" s="552" t="s">
        <v>1716</v>
      </c>
      <c r="K82" s="552" t="s">
        <v>1717</v>
      </c>
      <c r="L82" s="552" t="s">
        <v>1718</v>
      </c>
      <c r="M82" s="552" t="s">
        <v>1719</v>
      </c>
      <c r="N82" s="552" t="s">
        <v>1720</v>
      </c>
      <c r="Z82" s="1993"/>
      <c r="AA82" s="2048"/>
      <c r="AG82" s="1116"/>
      <c r="AK82" s="2048"/>
    </row>
    <row r="83" spans="1:37" ht="38.25">
      <c r="A83" s="2125" t="s">
        <v>2065</v>
      </c>
      <c r="B83" s="2129" t="str">
        <f>估价对象房地状况!G15</f>
        <v>估价对象位于XX开发区，园区建设成熟度XX，产业集聚程度XX</v>
      </c>
      <c r="C83" s="2039"/>
      <c r="D83" s="1060">
        <f t="shared" ref="D83:D90" si="21">SUMIF($J$82:$N$82,C83,J83:N83)</f>
        <v>0</v>
      </c>
      <c r="E83" s="740">
        <f>ROUND(SUM(D83:D90),4)</f>
        <v>0</v>
      </c>
      <c r="F83" s="1809" t="str">
        <f>IF(E2="工业",SUMIF(L1:L12,G2,N1:N12),"——")</f>
        <v>——</v>
      </c>
      <c r="G83" s="1058"/>
      <c r="H83" s="1061" t="str">
        <f t="shared" ref="H83:H90" si="22">IFERROR(ROUNDDOWN($F$83*I83/2,4),"——")</f>
        <v>——</v>
      </c>
      <c r="I83" s="3362">
        <v>0.26</v>
      </c>
      <c r="J83" s="1059">
        <f t="shared" ref="J83:J90" si="23">K83+$G83</f>
        <v>0</v>
      </c>
      <c r="K83" s="1059">
        <f t="shared" ref="K83:K90" si="24">$L83+$G83</f>
        <v>0</v>
      </c>
      <c r="L83" s="1059">
        <v>0</v>
      </c>
      <c r="M83" s="1059">
        <f t="shared" ref="M83:N90" si="25">L83-$G83</f>
        <v>0</v>
      </c>
      <c r="N83" s="1059">
        <f t="shared" si="25"/>
        <v>0</v>
      </c>
      <c r="Z83" s="1993"/>
      <c r="AA83" s="2048"/>
      <c r="AG83" s="1116"/>
      <c r="AK83" s="2048"/>
    </row>
    <row r="84" spans="1:37" ht="38.25">
      <c r="A84" s="2125" t="s">
        <v>2048</v>
      </c>
      <c r="B84" s="2129" t="str">
        <f>估价对象房地状况!G16</f>
        <v>估价对象周边道路状况、公共交通通达情况、停车便捷程度，综合评价交通便捷度较好</v>
      </c>
      <c r="C84" s="2039"/>
      <c r="D84" s="1060">
        <f t="shared" si="21"/>
        <v>0</v>
      </c>
      <c r="E84" s="743"/>
      <c r="F84" s="1809"/>
      <c r="G84" s="1058"/>
      <c r="H84" s="1061" t="str">
        <f t="shared" si="22"/>
        <v>——</v>
      </c>
      <c r="I84" s="3362">
        <v>0.3</v>
      </c>
      <c r="J84" s="1059">
        <f t="shared" si="23"/>
        <v>0</v>
      </c>
      <c r="K84" s="1059">
        <f t="shared" si="24"/>
        <v>0</v>
      </c>
      <c r="L84" s="1059">
        <v>0</v>
      </c>
      <c r="M84" s="1059">
        <f t="shared" si="25"/>
        <v>0</v>
      </c>
      <c r="N84" s="1059">
        <f t="shared" si="25"/>
        <v>0</v>
      </c>
      <c r="Z84" s="1993"/>
      <c r="AA84" s="2048"/>
      <c r="AG84" s="1116"/>
      <c r="AK84" s="2048"/>
    </row>
    <row r="85" spans="1:37" ht="36">
      <c r="A85" s="3364" t="s">
        <v>3265</v>
      </c>
      <c r="B85" s="2129">
        <f>估价对象房地状况!G17</f>
        <v>0</v>
      </c>
      <c r="C85" s="2039"/>
      <c r="D85" s="1060">
        <f t="shared" si="21"/>
        <v>0</v>
      </c>
      <c r="E85" s="743"/>
      <c r="F85" s="1809"/>
      <c r="G85" s="1058"/>
      <c r="H85" s="1061" t="str">
        <f t="shared" si="22"/>
        <v>——</v>
      </c>
      <c r="I85" s="3362">
        <v>0.1</v>
      </c>
      <c r="J85" s="1059">
        <f t="shared" si="23"/>
        <v>0</v>
      </c>
      <c r="K85" s="1059">
        <f t="shared" si="24"/>
        <v>0</v>
      </c>
      <c r="L85" s="1059">
        <v>0</v>
      </c>
      <c r="M85" s="1059">
        <f t="shared" si="25"/>
        <v>0</v>
      </c>
      <c r="N85" s="1059">
        <f t="shared" si="25"/>
        <v>0</v>
      </c>
      <c r="Z85" s="1993"/>
      <c r="AA85" s="2048"/>
      <c r="AG85" s="1116"/>
      <c r="AK85" s="2048"/>
    </row>
    <row r="86" spans="1:37" ht="14.25">
      <c r="A86" s="2125" t="s">
        <v>2062</v>
      </c>
      <c r="B86" s="2129">
        <f>估价对象房地状况!G22</f>
        <v>0</v>
      </c>
      <c r="C86" s="2039"/>
      <c r="D86" s="1060">
        <f t="shared" si="21"/>
        <v>0</v>
      </c>
      <c r="E86" s="743"/>
      <c r="F86" s="1809"/>
      <c r="G86" s="1058"/>
      <c r="H86" s="1061" t="str">
        <f t="shared" si="22"/>
        <v>——</v>
      </c>
      <c r="I86" s="3362">
        <v>0.05</v>
      </c>
      <c r="J86" s="1059">
        <f t="shared" si="23"/>
        <v>0</v>
      </c>
      <c r="K86" s="1059">
        <f t="shared" si="24"/>
        <v>0</v>
      </c>
      <c r="L86" s="1059">
        <v>0</v>
      </c>
      <c r="M86" s="1059">
        <f t="shared" si="25"/>
        <v>0</v>
      </c>
      <c r="N86" s="1059">
        <f t="shared" si="25"/>
        <v>0</v>
      </c>
      <c r="Z86" s="1993"/>
      <c r="AA86" s="2048"/>
      <c r="AG86" s="1116"/>
      <c r="AK86" s="2048"/>
    </row>
    <row r="87" spans="1:37" ht="25.5">
      <c r="A87" s="2125" t="s">
        <v>2054</v>
      </c>
      <c r="B87" s="1321" t="str">
        <f>估价对象房地状况!G19</f>
        <v>估价对象所在区域公共配套设施齐备情况</v>
      </c>
      <c r="C87" s="2039"/>
      <c r="D87" s="1060">
        <f t="shared" si="21"/>
        <v>0</v>
      </c>
      <c r="E87" s="743"/>
      <c r="F87" s="1809"/>
      <c r="G87" s="1058"/>
      <c r="H87" s="1061" t="str">
        <f t="shared" si="22"/>
        <v>——</v>
      </c>
      <c r="I87" s="3362">
        <v>0.06</v>
      </c>
      <c r="J87" s="1059">
        <f t="shared" si="23"/>
        <v>0</v>
      </c>
      <c r="K87" s="1059">
        <f t="shared" si="24"/>
        <v>0</v>
      </c>
      <c r="L87" s="1059">
        <v>0</v>
      </c>
      <c r="M87" s="1059">
        <f t="shared" si="25"/>
        <v>0</v>
      </c>
      <c r="N87" s="1059">
        <f t="shared" si="25"/>
        <v>0</v>
      </c>
    </row>
    <row r="88" spans="1:37" ht="25.5">
      <c r="A88" s="2125" t="s">
        <v>2055</v>
      </c>
      <c r="B88" s="1321" t="str">
        <f>估价对象房地状况!G20</f>
        <v>估价对象所在区域基础设施水平</v>
      </c>
      <c r="C88" s="2039"/>
      <c r="D88" s="1060">
        <f t="shared" si="21"/>
        <v>0</v>
      </c>
      <c r="E88" s="743"/>
      <c r="F88" s="1809"/>
      <c r="G88" s="1058"/>
      <c r="H88" s="1061" t="str">
        <f t="shared" si="22"/>
        <v>——</v>
      </c>
      <c r="I88" s="3362">
        <v>0.12</v>
      </c>
      <c r="J88" s="1059">
        <f t="shared" si="23"/>
        <v>0</v>
      </c>
      <c r="K88" s="1059">
        <f t="shared" si="24"/>
        <v>0</v>
      </c>
      <c r="L88" s="1059">
        <v>0</v>
      </c>
      <c r="M88" s="1059">
        <f t="shared" si="25"/>
        <v>0</v>
      </c>
      <c r="N88" s="1059">
        <f t="shared" si="25"/>
        <v>0</v>
      </c>
    </row>
    <row r="89" spans="1:37" ht="24">
      <c r="A89" s="2125" t="s">
        <v>2052</v>
      </c>
      <c r="B89" s="2131" t="s">
        <v>2066</v>
      </c>
      <c r="C89" s="2039"/>
      <c r="D89" s="1060">
        <f t="shared" si="21"/>
        <v>0</v>
      </c>
      <c r="E89" s="743"/>
      <c r="F89" s="1809"/>
      <c r="G89" s="1058"/>
      <c r="H89" s="1061" t="str">
        <f t="shared" si="22"/>
        <v>——</v>
      </c>
      <c r="I89" s="3362">
        <v>0.06</v>
      </c>
      <c r="J89" s="1059">
        <f t="shared" si="23"/>
        <v>0</v>
      </c>
      <c r="K89" s="1059">
        <f t="shared" si="24"/>
        <v>0</v>
      </c>
      <c r="L89" s="1059">
        <v>0</v>
      </c>
      <c r="M89" s="1059">
        <f t="shared" si="25"/>
        <v>0</v>
      </c>
      <c r="N89" s="1059">
        <f t="shared" si="25"/>
        <v>0</v>
      </c>
    </row>
    <row r="90" spans="1:37" ht="39" thickBot="1">
      <c r="A90" s="2133" t="s">
        <v>2067</v>
      </c>
      <c r="B90" s="2138" t="str">
        <f>估价对象房地状况!G18</f>
        <v>该园区内是否有污染型企业，绿化情况，卫生条件，整体环境状况判断</v>
      </c>
      <c r="C90" s="2039"/>
      <c r="D90" s="1060">
        <f t="shared" si="21"/>
        <v>0</v>
      </c>
      <c r="E90" s="744"/>
      <c r="F90" s="1809"/>
      <c r="G90" s="1058"/>
      <c r="H90" s="1061" t="str">
        <f t="shared" si="22"/>
        <v>——</v>
      </c>
      <c r="I90" s="3363">
        <v>0.05</v>
      </c>
      <c r="J90" s="1059">
        <f t="shared" si="23"/>
        <v>0</v>
      </c>
      <c r="K90" s="1059">
        <f t="shared" si="24"/>
        <v>0</v>
      </c>
      <c r="L90" s="1059">
        <v>0</v>
      </c>
      <c r="M90" s="1059">
        <f t="shared" si="25"/>
        <v>0</v>
      </c>
      <c r="N90" s="1059">
        <f t="shared" si="25"/>
        <v>0</v>
      </c>
    </row>
    <row r="91" spans="1:37" ht="15">
      <c r="A91" s="3372" t="s">
        <v>2607</v>
      </c>
      <c r="B91" s="3373">
        <f>1+E93</f>
        <v>1</v>
      </c>
      <c r="C91" s="3366"/>
      <c r="D91" s="3367"/>
      <c r="E91" s="1809"/>
      <c r="F91" s="1809"/>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6">K93+$G93</f>
        <v>0</v>
      </c>
      <c r="K93" s="3340">
        <f t="shared" ref="K93:K101" si="27">$L93+$G93</f>
        <v>0</v>
      </c>
      <c r="L93" s="3340">
        <v>0</v>
      </c>
      <c r="M93" s="3340">
        <f t="shared" ref="M93:N101" si="28">L93-$G93</f>
        <v>0</v>
      </c>
      <c r="N93" s="3340">
        <f t="shared" si="28"/>
        <v>0</v>
      </c>
    </row>
    <row r="94" spans="1:37" ht="38.25">
      <c r="A94" s="3374" t="s">
        <v>3268</v>
      </c>
      <c r="B94" s="3365" t="str">
        <f>估价对象房地状况!C18</f>
        <v>估价对象周边道路状况、公共交通通达情况、停车便捷程度，综合评价交通便捷度较好</v>
      </c>
      <c r="C94" s="2039"/>
      <c r="D94" s="3361">
        <f t="shared" ref="D94:D101" si="29">SUMIF($J$60:$N$60,C94,J94:N94)</f>
        <v>0</v>
      </c>
      <c r="E94" s="3378"/>
      <c r="F94" s="1809"/>
      <c r="G94" s="3368"/>
      <c r="H94" s="3416" t="str">
        <f>IFERROR(ROUNDDOWN($F$93*I94/2,4),"——")</f>
        <v>——</v>
      </c>
      <c r="I94" s="3362">
        <v>0.26</v>
      </c>
      <c r="J94" s="3340">
        <f t="shared" si="26"/>
        <v>0</v>
      </c>
      <c r="K94" s="3340">
        <f t="shared" si="27"/>
        <v>0</v>
      </c>
      <c r="L94" s="3340">
        <v>0</v>
      </c>
      <c r="M94" s="3340">
        <f t="shared" si="28"/>
        <v>0</v>
      </c>
      <c r="N94" s="3340">
        <f t="shared" si="28"/>
        <v>0</v>
      </c>
    </row>
    <row r="95" spans="1:37" ht="36">
      <c r="A95" s="3364" t="s">
        <v>3264</v>
      </c>
      <c r="B95" s="3365">
        <f>估价对象房地状况!C19</f>
        <v>0</v>
      </c>
      <c r="C95" s="2039"/>
      <c r="D95" s="3361">
        <f t="shared" si="29"/>
        <v>0</v>
      </c>
      <c r="E95" s="3378"/>
      <c r="F95" s="1809"/>
      <c r="G95" s="3368"/>
      <c r="H95" s="3416" t="str">
        <f t="shared" ref="H95:H101" si="30">IFERROR(ROUNDDOWN($F$93*I95/2,4),"——")</f>
        <v>——</v>
      </c>
      <c r="I95" s="3362">
        <v>0.11</v>
      </c>
      <c r="J95" s="3340">
        <f t="shared" si="26"/>
        <v>0</v>
      </c>
      <c r="K95" s="3340">
        <f t="shared" si="27"/>
        <v>0</v>
      </c>
      <c r="L95" s="3340">
        <v>0</v>
      </c>
      <c r="M95" s="3340">
        <f t="shared" si="28"/>
        <v>0</v>
      </c>
      <c r="N95" s="3340">
        <f t="shared" si="28"/>
        <v>0</v>
      </c>
    </row>
    <row r="96" spans="1:37" ht="36.75">
      <c r="A96" s="3374" t="s">
        <v>3269</v>
      </c>
      <c r="B96" s="3380" t="s">
        <v>3280</v>
      </c>
      <c r="C96" s="2039"/>
      <c r="D96" s="3361">
        <f t="shared" si="29"/>
        <v>0</v>
      </c>
      <c r="E96" s="3378"/>
      <c r="F96" s="1809"/>
      <c r="G96" s="3368"/>
      <c r="H96" s="3416" t="str">
        <f t="shared" si="30"/>
        <v>——</v>
      </c>
      <c r="I96" s="3362">
        <v>0.05</v>
      </c>
      <c r="J96" s="3340">
        <f t="shared" si="26"/>
        <v>0</v>
      </c>
      <c r="K96" s="3340">
        <f t="shared" si="27"/>
        <v>0</v>
      </c>
      <c r="L96" s="3340">
        <v>0</v>
      </c>
      <c r="M96" s="3340">
        <f t="shared" si="28"/>
        <v>0</v>
      </c>
      <c r="N96" s="3340">
        <f t="shared" si="28"/>
        <v>0</v>
      </c>
    </row>
    <row r="97" spans="1:14" ht="24">
      <c r="A97" s="3374" t="s">
        <v>3270</v>
      </c>
      <c r="B97" s="3365">
        <f>估价对象房地状况!C24</f>
        <v>0</v>
      </c>
      <c r="C97" s="2039"/>
      <c r="D97" s="3361">
        <f t="shared" si="29"/>
        <v>0</v>
      </c>
      <c r="E97" s="3378"/>
      <c r="F97" s="1809"/>
      <c r="G97" s="3368"/>
      <c r="H97" s="3416" t="str">
        <f t="shared" si="30"/>
        <v>——</v>
      </c>
      <c r="I97" s="3362">
        <v>0.05</v>
      </c>
      <c r="J97" s="3340">
        <f t="shared" si="26"/>
        <v>0</v>
      </c>
      <c r="K97" s="3340">
        <f t="shared" si="27"/>
        <v>0</v>
      </c>
      <c r="L97" s="3340">
        <v>0</v>
      </c>
      <c r="M97" s="3340">
        <f t="shared" si="28"/>
        <v>0</v>
      </c>
      <c r="N97" s="3340">
        <f t="shared" si="28"/>
        <v>0</v>
      </c>
    </row>
    <row r="98" spans="1:14" ht="24">
      <c r="A98" s="3374" t="s">
        <v>3271</v>
      </c>
      <c r="B98" s="3381" t="s">
        <v>3281</v>
      </c>
      <c r="C98" s="2039"/>
      <c r="D98" s="3361">
        <f t="shared" si="29"/>
        <v>0</v>
      </c>
      <c r="E98" s="3378"/>
      <c r="F98" s="1809"/>
      <c r="G98" s="3368"/>
      <c r="H98" s="3416" t="str">
        <f t="shared" si="30"/>
        <v>——</v>
      </c>
      <c r="I98" s="3362">
        <v>0.06</v>
      </c>
      <c r="J98" s="3340">
        <f t="shared" si="26"/>
        <v>0</v>
      </c>
      <c r="K98" s="3340">
        <f t="shared" si="27"/>
        <v>0</v>
      </c>
      <c r="L98" s="3340">
        <v>0</v>
      </c>
      <c r="M98" s="3340">
        <f t="shared" si="28"/>
        <v>0</v>
      </c>
      <c r="N98" s="3340">
        <f t="shared" si="28"/>
        <v>0</v>
      </c>
    </row>
    <row r="99" spans="1:14" ht="25.5">
      <c r="A99" s="3374" t="s">
        <v>3272</v>
      </c>
      <c r="B99" s="3365" t="str">
        <f>估价对象房地状况!C21</f>
        <v>估价对象所在区域公共配套设施齐备情况</v>
      </c>
      <c r="C99" s="2039"/>
      <c r="D99" s="3361">
        <f t="shared" si="29"/>
        <v>0</v>
      </c>
      <c r="E99" s="3378"/>
      <c r="F99" s="1809"/>
      <c r="G99" s="3368"/>
      <c r="H99" s="3416" t="str">
        <f t="shared" si="30"/>
        <v>——</v>
      </c>
      <c r="I99" s="3362">
        <v>0.06</v>
      </c>
      <c r="J99" s="3340">
        <f t="shared" si="26"/>
        <v>0</v>
      </c>
      <c r="K99" s="3340">
        <f t="shared" si="27"/>
        <v>0</v>
      </c>
      <c r="L99" s="3340">
        <v>0</v>
      </c>
      <c r="M99" s="3340">
        <f t="shared" si="28"/>
        <v>0</v>
      </c>
      <c r="N99" s="3340">
        <f t="shared" si="28"/>
        <v>0</v>
      </c>
    </row>
    <row r="100" spans="1:14" ht="25.5">
      <c r="A100" s="3374" t="s">
        <v>3273</v>
      </c>
      <c r="B100" s="3365" t="str">
        <f>估价对象房地状况!C22</f>
        <v>估价对象所在区域基础设施水平</v>
      </c>
      <c r="C100" s="2039"/>
      <c r="D100" s="3361">
        <f t="shared" si="29"/>
        <v>0</v>
      </c>
      <c r="E100" s="3378"/>
      <c r="F100" s="1809"/>
      <c r="G100" s="3368"/>
      <c r="H100" s="3416" t="str">
        <f t="shared" si="30"/>
        <v>——</v>
      </c>
      <c r="I100" s="3362">
        <v>0.09</v>
      </c>
      <c r="J100" s="3340">
        <f t="shared" si="26"/>
        <v>0</v>
      </c>
      <c r="K100" s="3340">
        <f t="shared" si="27"/>
        <v>0</v>
      </c>
      <c r="L100" s="3340">
        <v>0</v>
      </c>
      <c r="M100" s="3340">
        <f t="shared" si="28"/>
        <v>0</v>
      </c>
      <c r="N100" s="3340">
        <f t="shared" si="28"/>
        <v>0</v>
      </c>
    </row>
    <row r="101" spans="1:14" ht="26.25" thickBot="1">
      <c r="A101" s="3375" t="s">
        <v>3274</v>
      </c>
      <c r="B101" s="3382" t="str">
        <f>估价对象房地状况!C20</f>
        <v>区域自然环境：；人文环境；综合评价环境状况一般</v>
      </c>
      <c r="C101" s="2039"/>
      <c r="D101" s="3361">
        <f t="shared" si="29"/>
        <v>0</v>
      </c>
      <c r="E101" s="3379"/>
      <c r="F101" s="1809"/>
      <c r="G101" s="3368"/>
      <c r="H101" s="3416" t="str">
        <f t="shared" si="30"/>
        <v>——</v>
      </c>
      <c r="I101" s="3363">
        <v>7.0000000000000007E-2</v>
      </c>
      <c r="J101" s="3340">
        <f t="shared" si="26"/>
        <v>0</v>
      </c>
      <c r="K101" s="3340">
        <f t="shared" si="27"/>
        <v>0</v>
      </c>
      <c r="L101" s="3340">
        <v>0</v>
      </c>
      <c r="M101" s="3340">
        <f t="shared" si="28"/>
        <v>0</v>
      </c>
      <c r="N101" s="3340">
        <f t="shared" si="28"/>
        <v>0</v>
      </c>
    </row>
    <row r="103" spans="1:14">
      <c r="A103" s="3858" t="s">
        <v>3289</v>
      </c>
      <c r="B103" s="3858"/>
      <c r="C103" s="3858"/>
      <c r="D103" s="3858"/>
      <c r="E103" s="3858"/>
      <c r="F103" s="3858"/>
      <c r="G103" s="3858"/>
      <c r="H103" s="3858"/>
      <c r="I103" s="3858"/>
      <c r="J103" s="3858"/>
      <c r="K103" s="3385"/>
      <c r="L103" s="3385"/>
      <c r="M103" s="3385"/>
      <c r="N103" s="3385"/>
    </row>
    <row r="104" spans="1:14">
      <c r="A104" s="3859" t="s">
        <v>3290</v>
      </c>
      <c r="B104" s="3859" t="s">
        <v>3291</v>
      </c>
      <c r="C104" s="3386" t="s">
        <v>3292</v>
      </c>
      <c r="D104" s="3387"/>
      <c r="E104" s="3387"/>
      <c r="F104" s="3387"/>
      <c r="G104" s="3387"/>
      <c r="H104" s="3387"/>
      <c r="I104" s="3387"/>
      <c r="J104" s="3388"/>
      <c r="K104" s="3389"/>
      <c r="L104" s="3389"/>
      <c r="M104" s="3389"/>
      <c r="N104" s="3389"/>
    </row>
    <row r="105" spans="1:14">
      <c r="A105" s="3859"/>
      <c r="B105" s="3859"/>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45"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6"/>
      <c r="B111" s="3390" t="s">
        <v>3263</v>
      </c>
      <c r="C111" s="3391">
        <f>$I$3</f>
        <v>0</v>
      </c>
      <c r="D111" s="3391">
        <f t="shared" ref="D111:M111" si="31">$I$3</f>
        <v>0</v>
      </c>
      <c r="E111" s="3391">
        <f t="shared" si="31"/>
        <v>0</v>
      </c>
      <c r="F111" s="3391">
        <f t="shared" si="31"/>
        <v>0</v>
      </c>
      <c r="G111" s="3391">
        <f t="shared" si="31"/>
        <v>0</v>
      </c>
      <c r="H111" s="3391">
        <f t="shared" si="31"/>
        <v>0</v>
      </c>
      <c r="I111" s="3391">
        <f t="shared" si="31"/>
        <v>0</v>
      </c>
      <c r="J111" s="3391">
        <f t="shared" si="31"/>
        <v>0</v>
      </c>
      <c r="K111" s="3391">
        <f t="shared" si="31"/>
        <v>0</v>
      </c>
      <c r="L111" s="3391">
        <f t="shared" si="31"/>
        <v>0</v>
      </c>
      <c r="M111" s="3391">
        <f t="shared" si="31"/>
        <v>0</v>
      </c>
      <c r="N111" s="3391">
        <f>$I$3</f>
        <v>0</v>
      </c>
    </row>
    <row r="112" spans="1:14">
      <c r="A112" s="3847"/>
      <c r="B112" s="3390">
        <v>6</v>
      </c>
      <c r="C112" s="3383">
        <f>(-0.5556*(C111^2)-0.2719*C111+8944)*(10^(-4))</f>
        <v>0.89440000000000008</v>
      </c>
      <c r="D112" s="3383">
        <f>(-0.5556*(D111^2)-0.2719*D111+8944)*(10^(-4))</f>
        <v>0.89440000000000008</v>
      </c>
      <c r="E112" s="3383">
        <f>(-0.7912*(E111^2)-11.3794*E111+8482)*(10^(-4))</f>
        <v>0.84820000000000007</v>
      </c>
      <c r="F112" s="3383">
        <f>(-0.7912*(F111^2)-11.3794*F111+8482)*(10^(-4))</f>
        <v>0.84820000000000007</v>
      </c>
      <c r="G112" s="3383">
        <f>(-0.7912*(G111^2)-11.3794*G111+8482)*(10^(-4))</f>
        <v>0.84820000000000007</v>
      </c>
      <c r="H112" s="3383">
        <f>(-0.7912*(H111^2)-11.3794*H111+8482)*(10^(-4))</f>
        <v>0.84820000000000007</v>
      </c>
      <c r="I112" s="3383">
        <f>(-0.7912*(I111^2)-11.3794*I111+8482)*(10^(-4))</f>
        <v>0.84820000000000007</v>
      </c>
      <c r="J112" s="3383">
        <f>(-0.989*(J111^2)-63.78*J111+7771)*(10^(-4))</f>
        <v>0.77710000000000001</v>
      </c>
      <c r="K112" s="3383">
        <f>(-0.989*(K111^2)-63.78*K111+7771)*(10^(-4))</f>
        <v>0.77710000000000001</v>
      </c>
      <c r="L112" s="3383">
        <f>(-0.989*(L111^2)-63.78*L111+7771)*(10^(-4))</f>
        <v>0.77710000000000001</v>
      </c>
      <c r="M112" s="3383">
        <f>(-0.989*(M111^2)-63.78*M111+7771)*(10^(-4))</f>
        <v>0.77710000000000001</v>
      </c>
      <c r="N112" s="3383">
        <f>(-0.989*(N111^2)-63.78*N111+7771)*(10^(-4))</f>
        <v>0.77710000000000001</v>
      </c>
    </row>
    <row r="113" spans="1:14">
      <c r="A113" s="3848" t="s">
        <v>3306</v>
      </c>
      <c r="B113" s="3848"/>
      <c r="C113" s="3848"/>
      <c r="D113" s="3848"/>
      <c r="E113" s="3848"/>
      <c r="F113" s="3848"/>
      <c r="G113" s="3848"/>
      <c r="H113" s="3848"/>
      <c r="I113" s="3848"/>
      <c r="J113" s="38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5" t="s">
        <v>3309</v>
      </c>
      <c r="F116" s="3397">
        <f>E2</f>
        <v>0</v>
      </c>
      <c r="G116" s="1995" t="s">
        <v>3310</v>
      </c>
      <c r="H116" s="3397">
        <f>G2</f>
        <v>0</v>
      </c>
      <c r="I116" s="1995"/>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2">I118</f>
        <v>0.84860000000000002</v>
      </c>
      <c r="K118" s="3383">
        <f t="shared" si="32"/>
        <v>0.84860000000000002</v>
      </c>
      <c r="L118" s="3383">
        <f t="shared" si="32"/>
        <v>0.84860000000000002</v>
      </c>
      <c r="M118" s="3406">
        <f t="shared" si="32"/>
        <v>0.84860000000000002</v>
      </c>
      <c r="N118" s="3393"/>
    </row>
    <row r="119" spans="1:14">
      <c r="A119" s="3405" t="s">
        <v>3324</v>
      </c>
      <c r="B119" s="3383">
        <f>ROUND(0.993-0.0112*B116,4)</f>
        <v>0.99299999999999999</v>
      </c>
      <c r="C119" s="3383">
        <f>B119</f>
        <v>0.99299999999999999</v>
      </c>
      <c r="D119" s="3383">
        <f>ROUND(0.9415-0.0142*B116,4)</f>
        <v>0.9415</v>
      </c>
      <c r="E119" s="3383">
        <f t="shared" ref="E119:H120" si="33">D119</f>
        <v>0.9415</v>
      </c>
      <c r="F119" s="3383">
        <f t="shared" si="33"/>
        <v>0.9415</v>
      </c>
      <c r="G119" s="3383">
        <f t="shared" si="33"/>
        <v>0.9415</v>
      </c>
      <c r="H119" s="3383">
        <f t="shared" si="33"/>
        <v>0.9415</v>
      </c>
      <c r="I119" s="3383">
        <f>ROUND(0.838-0.0182*B116,4)</f>
        <v>0.83799999999999997</v>
      </c>
      <c r="J119" s="3383">
        <f t="shared" si="32"/>
        <v>0.83799999999999997</v>
      </c>
      <c r="K119" s="3383">
        <f t="shared" si="32"/>
        <v>0.83799999999999997</v>
      </c>
      <c r="L119" s="3383">
        <f t="shared" si="32"/>
        <v>0.83799999999999997</v>
      </c>
      <c r="M119" s="3406">
        <f t="shared" si="32"/>
        <v>0.83799999999999997</v>
      </c>
      <c r="N119" s="3393"/>
    </row>
    <row r="120" spans="1:14">
      <c r="A120" s="3405" t="s">
        <v>3325</v>
      </c>
      <c r="B120" s="3383">
        <f>ROUND(0.9448-0.0115*B116,4)</f>
        <v>0.94479999999999997</v>
      </c>
      <c r="C120" s="3383">
        <f>B120</f>
        <v>0.94479999999999997</v>
      </c>
      <c r="D120" s="3383">
        <f>ROUND(0.937-0.0145*B116,4)</f>
        <v>0.93700000000000006</v>
      </c>
      <c r="E120" s="3383">
        <f t="shared" si="33"/>
        <v>0.93700000000000006</v>
      </c>
      <c r="F120" s="3383">
        <f t="shared" si="33"/>
        <v>0.93700000000000006</v>
      </c>
      <c r="G120" s="3383">
        <f t="shared" si="33"/>
        <v>0.93700000000000006</v>
      </c>
      <c r="H120" s="3383">
        <f t="shared" si="33"/>
        <v>0.93700000000000006</v>
      </c>
      <c r="I120" s="3383">
        <f>ROUND(0.7965-0.0185*B116,4)</f>
        <v>0.79649999999999999</v>
      </c>
      <c r="J120" s="3383">
        <f t="shared" si="32"/>
        <v>0.79649999999999999</v>
      </c>
      <c r="K120" s="3383">
        <f t="shared" si="32"/>
        <v>0.79649999999999999</v>
      </c>
      <c r="L120" s="3383">
        <f t="shared" si="32"/>
        <v>0.79649999999999999</v>
      </c>
      <c r="M120" s="3406">
        <f t="shared" si="32"/>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2"/>
        <v>0.59050000000000002</v>
      </c>
      <c r="K121" s="3408">
        <f t="shared" si="32"/>
        <v>0.59050000000000002</v>
      </c>
      <c r="L121" s="3408">
        <f t="shared" si="32"/>
        <v>0.59050000000000002</v>
      </c>
      <c r="M121" s="3409">
        <f t="shared" si="32"/>
        <v>0.59050000000000002</v>
      </c>
      <c r="N121" s="3393"/>
    </row>
    <row r="122" spans="1:14">
      <c r="A122" s="3410" t="s">
        <v>2607</v>
      </c>
      <c r="B122" s="3383">
        <f>ROUND(0.9404-0.0106*B116,4)</f>
        <v>0.94040000000000001</v>
      </c>
      <c r="C122" s="3383">
        <f>B122</f>
        <v>0.94040000000000001</v>
      </c>
      <c r="D122" s="3383">
        <f>ROUND(0.8955-0.0135*B116,4)</f>
        <v>0.89549999999999996</v>
      </c>
      <c r="E122" s="3383">
        <f>D122</f>
        <v>0.89549999999999996</v>
      </c>
      <c r="F122" s="3383">
        <f>E122</f>
        <v>0.89549999999999996</v>
      </c>
      <c r="G122" s="3383">
        <f>F122</f>
        <v>0.89549999999999996</v>
      </c>
      <c r="H122" s="3383">
        <f>G122</f>
        <v>0.89549999999999996</v>
      </c>
      <c r="I122" s="3383">
        <f>ROUND(0.7632-0.0166*B116,4)</f>
        <v>0.76319999999999999</v>
      </c>
      <c r="J122" s="3383">
        <f t="shared" si="32"/>
        <v>0.76319999999999999</v>
      </c>
      <c r="K122" s="3383">
        <f t="shared" si="32"/>
        <v>0.76319999999999999</v>
      </c>
      <c r="L122" s="3383">
        <f t="shared" si="32"/>
        <v>0.76319999999999999</v>
      </c>
      <c r="M122" s="3406">
        <f t="shared" si="32"/>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SUM(J8:J15)-J13-J14</f>
        <v>185</v>
      </c>
      <c r="K17" s="3018">
        <f>SUM(K8:K15)-K13-K14</f>
        <v>185</v>
      </c>
      <c r="L17" s="3018">
        <f>SUM(L8:L15)-L13-L14</f>
        <v>185</v>
      </c>
      <c r="M17" s="3018">
        <f>SUM(M8:M15)-M13-M14</f>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871" t="s">
        <v>2602</v>
      </c>
      <c r="B20" s="3864" t="s">
        <v>2623</v>
      </c>
      <c r="C20" s="3098" t="s">
        <v>2434</v>
      </c>
      <c r="D20" s="3099"/>
      <c r="E20" s="3100">
        <v>1</v>
      </c>
      <c r="F20" s="3101" t="s">
        <v>2435</v>
      </c>
      <c r="G20" s="3101"/>
    </row>
    <row r="21" spans="1:13" ht="19.5" customHeight="1">
      <c r="A21" s="3872"/>
      <c r="B21" s="3865"/>
      <c r="C21" s="3102" t="s">
        <v>2436</v>
      </c>
      <c r="D21" s="3103"/>
      <c r="E21" s="3104">
        <v>1</v>
      </c>
      <c r="F21" s="3101" t="s">
        <v>2437</v>
      </c>
      <c r="G21" s="3101"/>
    </row>
    <row r="22" spans="1:13" ht="19.5" customHeight="1">
      <c r="A22" s="3872"/>
      <c r="B22" s="3865"/>
      <c r="C22" s="3102" t="s">
        <v>2438</v>
      </c>
      <c r="D22" s="3103"/>
      <c r="E22" s="3104">
        <v>0.9</v>
      </c>
      <c r="F22" s="3101" t="s">
        <v>2439</v>
      </c>
      <c r="G22" s="3101"/>
    </row>
    <row r="23" spans="1:13" ht="19.5" customHeight="1">
      <c r="A23" s="3872"/>
      <c r="B23" s="3865"/>
      <c r="C23" s="3102" t="s">
        <v>2440</v>
      </c>
      <c r="D23" s="3103"/>
      <c r="E23" s="3104">
        <v>0.9</v>
      </c>
      <c r="F23" s="3101" t="s">
        <v>2441</v>
      </c>
      <c r="G23" s="3101"/>
    </row>
    <row r="24" spans="1:13" ht="19.5" customHeight="1">
      <c r="A24" s="3872"/>
      <c r="B24" s="3865"/>
      <c r="C24" s="3102" t="s">
        <v>2442</v>
      </c>
      <c r="D24" s="3103"/>
      <c r="E24" s="3104">
        <v>0.8</v>
      </c>
      <c r="F24" s="3101" t="s">
        <v>2443</v>
      </c>
      <c r="G24" s="3101"/>
    </row>
    <row r="25" spans="1:13" ht="19.5" customHeight="1" thickBot="1">
      <c r="A25" s="3873"/>
      <c r="B25" s="3866"/>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867" t="s">
        <v>2626</v>
      </c>
      <c r="B27" s="3864" t="s">
        <v>2607</v>
      </c>
      <c r="C27" s="3098" t="s">
        <v>2447</v>
      </c>
      <c r="D27" s="3099"/>
      <c r="E27" s="3100">
        <v>1</v>
      </c>
      <c r="F27" s="3101" t="s">
        <v>2448</v>
      </c>
      <c r="G27" s="3101"/>
    </row>
    <row r="28" spans="1:13" ht="19.5" customHeight="1">
      <c r="A28" s="3868"/>
      <c r="B28" s="3865"/>
      <c r="C28" s="3102" t="s">
        <v>2449</v>
      </c>
      <c r="D28" s="3103"/>
      <c r="E28" s="3104">
        <v>1</v>
      </c>
      <c r="F28" s="3101" t="s">
        <v>2450</v>
      </c>
      <c r="G28" s="3101"/>
    </row>
    <row r="29" spans="1:13" ht="19.5" customHeight="1">
      <c r="A29" s="3868"/>
      <c r="B29" s="3865"/>
      <c r="C29" s="3102" t="s">
        <v>2451</v>
      </c>
      <c r="D29" s="3103"/>
      <c r="E29" s="3104">
        <v>0.8</v>
      </c>
      <c r="F29" s="3101" t="s">
        <v>2452</v>
      </c>
      <c r="G29" s="3101"/>
    </row>
    <row r="30" spans="1:13" ht="19.5" customHeight="1">
      <c r="A30" s="3868"/>
      <c r="B30" s="3865"/>
      <c r="C30" s="3102" t="s">
        <v>2453</v>
      </c>
      <c r="D30" s="3103"/>
      <c r="E30" s="3104">
        <v>0.8</v>
      </c>
      <c r="F30" s="3101" t="s">
        <v>2454</v>
      </c>
      <c r="G30" s="3101"/>
    </row>
    <row r="31" spans="1:13" ht="19.5" customHeight="1">
      <c r="A31" s="3868"/>
      <c r="B31" s="3865"/>
      <c r="C31" s="3102" t="s">
        <v>2455</v>
      </c>
      <c r="D31" s="3103"/>
      <c r="E31" s="3104">
        <v>0.8</v>
      </c>
      <c r="F31" s="3101" t="s">
        <v>2456</v>
      </c>
      <c r="G31" s="3101"/>
    </row>
    <row r="32" spans="1:13" ht="19.5" customHeight="1">
      <c r="A32" s="3868"/>
      <c r="B32" s="3865"/>
      <c r="C32" s="3102" t="s">
        <v>2457</v>
      </c>
      <c r="D32" s="3103"/>
      <c r="E32" s="3104">
        <v>0.7</v>
      </c>
      <c r="F32" s="3101" t="s">
        <v>2458</v>
      </c>
      <c r="G32" s="3101"/>
    </row>
    <row r="33" spans="1:7" ht="19.5" customHeight="1">
      <c r="A33" s="3868"/>
      <c r="B33" s="3865"/>
      <c r="C33" s="3102" t="s">
        <v>2459</v>
      </c>
      <c r="D33" s="3103"/>
      <c r="E33" s="3104">
        <v>0.8</v>
      </c>
      <c r="F33" s="3101" t="s">
        <v>2460</v>
      </c>
      <c r="G33" s="3101"/>
    </row>
    <row r="34" spans="1:7" ht="19.5" customHeight="1">
      <c r="A34" s="3868"/>
      <c r="B34" s="3865"/>
      <c r="C34" s="3102" t="s">
        <v>2461</v>
      </c>
      <c r="D34" s="3103"/>
      <c r="E34" s="3104">
        <v>0.6</v>
      </c>
      <c r="F34" s="3101" t="s">
        <v>2462</v>
      </c>
      <c r="G34" s="3101"/>
    </row>
    <row r="35" spans="1:7" ht="19.5" customHeight="1">
      <c r="A35" s="3868"/>
      <c r="B35" s="3865"/>
      <c r="C35" s="3102" t="s">
        <v>2463</v>
      </c>
      <c r="D35" s="3103"/>
      <c r="E35" s="3104">
        <v>0.2</v>
      </c>
      <c r="F35" s="3101" t="s">
        <v>2464</v>
      </c>
      <c r="G35" s="3101"/>
    </row>
    <row r="36" spans="1:7" ht="19.5" customHeight="1">
      <c r="A36" s="3868"/>
      <c r="B36" s="3865"/>
      <c r="C36" s="3102" t="s">
        <v>2465</v>
      </c>
      <c r="D36" s="3103"/>
      <c r="E36" s="3104">
        <v>0.2</v>
      </c>
      <c r="F36" s="3101" t="s">
        <v>2466</v>
      </c>
      <c r="G36" s="3101"/>
    </row>
    <row r="37" spans="1:7" ht="19.5" customHeight="1">
      <c r="A37" s="3868"/>
      <c r="B37" s="3870" t="s">
        <v>2627</v>
      </c>
      <c r="C37" s="3102" t="s">
        <v>2467</v>
      </c>
      <c r="D37" s="3103"/>
      <c r="E37" s="3104">
        <v>0.6</v>
      </c>
      <c r="F37" s="3101" t="s">
        <v>2468</v>
      </c>
      <c r="G37" s="3101"/>
    </row>
    <row r="38" spans="1:7" ht="19.5" customHeight="1">
      <c r="A38" s="3868"/>
      <c r="B38" s="3865"/>
      <c r="C38" s="3102" t="s">
        <v>2469</v>
      </c>
      <c r="D38" s="3103"/>
      <c r="E38" s="3104">
        <v>0.6</v>
      </c>
      <c r="F38" s="3101" t="s">
        <v>2470</v>
      </c>
      <c r="G38" s="3101"/>
    </row>
    <row r="39" spans="1:7" ht="19.5" customHeight="1" thickBot="1">
      <c r="A39" s="3869"/>
      <c r="B39" s="3866"/>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871" t="s">
        <v>2605</v>
      </c>
      <c r="B41" s="3864" t="s">
        <v>2629</v>
      </c>
      <c r="C41" s="3098" t="s">
        <v>2474</v>
      </c>
      <c r="D41" s="3099"/>
      <c r="E41" s="3100">
        <v>1</v>
      </c>
      <c r="F41" s="3101" t="s">
        <v>2475</v>
      </c>
      <c r="G41" s="3101"/>
    </row>
    <row r="42" spans="1:7" ht="19.5" customHeight="1">
      <c r="A42" s="3872"/>
      <c r="B42" s="3865"/>
      <c r="C42" s="3102" t="s">
        <v>2476</v>
      </c>
      <c r="D42" s="3103"/>
      <c r="E42" s="3104">
        <v>1</v>
      </c>
      <c r="F42" s="3101" t="s">
        <v>2477</v>
      </c>
      <c r="G42" s="3101"/>
    </row>
    <row r="43" spans="1:7" ht="19.5" customHeight="1">
      <c r="A43" s="3872"/>
      <c r="B43" s="3874"/>
      <c r="C43" s="3102" t="s">
        <v>2478</v>
      </c>
      <c r="D43" s="3103"/>
      <c r="E43" s="3104">
        <v>1.5</v>
      </c>
      <c r="F43" s="3101" t="s">
        <v>2479</v>
      </c>
      <c r="G43" s="3101"/>
    </row>
    <row r="44" spans="1:7" ht="19.5" customHeight="1">
      <c r="A44" s="3872"/>
      <c r="B44" s="3113" t="s">
        <v>2630</v>
      </c>
      <c r="C44" s="3102" t="s">
        <v>2631</v>
      </c>
      <c r="D44" s="3103"/>
      <c r="E44" s="3104">
        <v>2</v>
      </c>
      <c r="F44" s="3101" t="s">
        <v>2480</v>
      </c>
      <c r="G44" s="3101"/>
    </row>
    <row r="45" spans="1:7" ht="19.5" customHeight="1">
      <c r="A45" s="3872"/>
      <c r="B45" s="3870" t="s">
        <v>2632</v>
      </c>
      <c r="C45" s="3102" t="s">
        <v>2481</v>
      </c>
      <c r="D45" s="3103"/>
      <c r="E45" s="3104">
        <v>1</v>
      </c>
      <c r="F45" s="3101" t="s">
        <v>2482</v>
      </c>
      <c r="G45" s="3101"/>
    </row>
    <row r="46" spans="1:7" ht="19.5" customHeight="1">
      <c r="A46" s="3872"/>
      <c r="B46" s="3865"/>
      <c r="C46" s="3102" t="s">
        <v>2483</v>
      </c>
      <c r="D46" s="3103"/>
      <c r="E46" s="3104">
        <v>1</v>
      </c>
      <c r="F46" s="3101" t="s">
        <v>2484</v>
      </c>
      <c r="G46" s="3101"/>
    </row>
    <row r="47" spans="1:7" ht="19.5" customHeight="1">
      <c r="A47" s="3872"/>
      <c r="B47" s="3865"/>
      <c r="C47" s="3102" t="s">
        <v>2485</v>
      </c>
      <c r="D47" s="3103"/>
      <c r="E47" s="3104">
        <v>1</v>
      </c>
      <c r="F47" s="3101" t="s">
        <v>2486</v>
      </c>
      <c r="G47" s="3101"/>
    </row>
    <row r="48" spans="1:7" ht="19.5" customHeight="1">
      <c r="A48" s="3872"/>
      <c r="B48" s="3865"/>
      <c r="C48" s="3102" t="s">
        <v>2487</v>
      </c>
      <c r="D48" s="3103"/>
      <c r="E48" s="3104">
        <v>1</v>
      </c>
      <c r="F48" s="3101" t="s">
        <v>2488</v>
      </c>
      <c r="G48" s="3101"/>
    </row>
    <row r="49" spans="1:7" ht="19.5" customHeight="1">
      <c r="A49" s="3872"/>
      <c r="B49" s="3865"/>
      <c r="C49" s="3102" t="s">
        <v>2489</v>
      </c>
      <c r="D49" s="3103"/>
      <c r="E49" s="3104">
        <v>1</v>
      </c>
      <c r="F49" s="3101" t="s">
        <v>2490</v>
      </c>
      <c r="G49" s="3101"/>
    </row>
    <row r="50" spans="1:7" ht="19.5" customHeight="1">
      <c r="A50" s="3872"/>
      <c r="B50" s="3865"/>
      <c r="C50" s="3102" t="s">
        <v>2491</v>
      </c>
      <c r="D50" s="3103"/>
      <c r="E50" s="3104">
        <v>1</v>
      </c>
      <c r="F50" s="3101" t="s">
        <v>2492</v>
      </c>
      <c r="G50" s="3101"/>
    </row>
    <row r="51" spans="1:7" ht="19.5" customHeight="1" thickBot="1">
      <c r="A51" s="3873"/>
      <c r="B51" s="3866"/>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870" t="s">
        <v>2646</v>
      </c>
      <c r="C73" s="3087" t="s">
        <v>2647</v>
      </c>
      <c r="D73" s="3087" t="s">
        <v>2648</v>
      </c>
      <c r="E73" s="3113">
        <v>0.2</v>
      </c>
      <c r="F73" s="3113">
        <v>25</v>
      </c>
    </row>
    <row r="74" spans="1:7" ht="24">
      <c r="A74" s="3113">
        <v>2</v>
      </c>
      <c r="B74" s="3865"/>
      <c r="C74" s="3087" t="s">
        <v>2649</v>
      </c>
      <c r="D74" s="3087" t="s">
        <v>2650</v>
      </c>
      <c r="E74" s="3113">
        <v>0.2</v>
      </c>
      <c r="F74" s="3113">
        <v>25</v>
      </c>
    </row>
    <row r="75" spans="1:7" ht="24">
      <c r="A75" s="3113">
        <v>3</v>
      </c>
      <c r="B75" s="3865"/>
      <c r="C75" s="3087" t="s">
        <v>2651</v>
      </c>
      <c r="D75" s="3087" t="s">
        <v>2652</v>
      </c>
      <c r="E75" s="3113">
        <v>0.2</v>
      </c>
      <c r="F75" s="3113">
        <v>25</v>
      </c>
    </row>
    <row r="76" spans="1:7" ht="13.5">
      <c r="A76" s="3113">
        <v>4</v>
      </c>
      <c r="B76" s="3865"/>
      <c r="C76" s="3087" t="s">
        <v>2653</v>
      </c>
      <c r="D76" s="3087" t="s">
        <v>2654</v>
      </c>
      <c r="E76" s="3113">
        <v>0.15</v>
      </c>
      <c r="F76" s="3113">
        <v>20</v>
      </c>
    </row>
    <row r="77" spans="1:7" ht="24">
      <c r="A77" s="3113">
        <v>5</v>
      </c>
      <c r="B77" s="3865"/>
      <c r="C77" s="3087" t="s">
        <v>2655</v>
      </c>
      <c r="D77" s="3087" t="s">
        <v>2656</v>
      </c>
      <c r="E77" s="3113">
        <v>0.15</v>
      </c>
      <c r="F77" s="3113">
        <v>20</v>
      </c>
    </row>
    <row r="78" spans="1:7" ht="24">
      <c r="A78" s="3113">
        <v>6</v>
      </c>
      <c r="B78" s="3865"/>
      <c r="C78" s="3087" t="s">
        <v>2657</v>
      </c>
      <c r="D78" s="3087" t="s">
        <v>2658</v>
      </c>
      <c r="E78" s="3113">
        <v>0.15</v>
      </c>
      <c r="F78" s="3113">
        <v>20</v>
      </c>
    </row>
    <row r="79" spans="1:7" ht="24">
      <c r="A79" s="3113">
        <v>7</v>
      </c>
      <c r="B79" s="3865"/>
      <c r="C79" s="3087" t="s">
        <v>2659</v>
      </c>
      <c r="D79" s="3087" t="s">
        <v>2660</v>
      </c>
      <c r="E79" s="3113">
        <v>0.15</v>
      </c>
      <c r="F79" s="3113">
        <v>20</v>
      </c>
    </row>
    <row r="80" spans="1:7" ht="24">
      <c r="A80" s="3113">
        <v>8</v>
      </c>
      <c r="B80" s="3865"/>
      <c r="C80" s="3087" t="s">
        <v>2661</v>
      </c>
      <c r="D80" s="3087" t="s">
        <v>2662</v>
      </c>
      <c r="E80" s="3113">
        <v>0.1</v>
      </c>
      <c r="F80" s="3113">
        <v>15</v>
      </c>
    </row>
    <row r="81" spans="1:6" ht="24">
      <c r="A81" s="3113">
        <v>9</v>
      </c>
      <c r="B81" s="3865"/>
      <c r="C81" s="3087" t="s">
        <v>2663</v>
      </c>
      <c r="D81" s="3087" t="s">
        <v>2664</v>
      </c>
      <c r="E81" s="3113">
        <v>0.1</v>
      </c>
      <c r="F81" s="3113">
        <v>15</v>
      </c>
    </row>
    <row r="82" spans="1:6" ht="24">
      <c r="A82" s="3113">
        <v>10</v>
      </c>
      <c r="B82" s="3865"/>
      <c r="C82" s="3087" t="s">
        <v>2665</v>
      </c>
      <c r="D82" s="3087" t="s">
        <v>2666</v>
      </c>
      <c r="E82" s="3113">
        <v>0.1</v>
      </c>
      <c r="F82" s="3113">
        <v>15</v>
      </c>
    </row>
    <row r="83" spans="1:6" ht="24">
      <c r="A83" s="3113">
        <v>11</v>
      </c>
      <c r="B83" s="3865"/>
      <c r="C83" s="3087" t="s">
        <v>2667</v>
      </c>
      <c r="D83" s="3087" t="s">
        <v>2668</v>
      </c>
      <c r="E83" s="3113">
        <v>0.1</v>
      </c>
      <c r="F83" s="3113">
        <v>15</v>
      </c>
    </row>
    <row r="84" spans="1:6" ht="24">
      <c r="A84" s="3113">
        <v>12</v>
      </c>
      <c r="B84" s="3865"/>
      <c r="C84" s="3087" t="s">
        <v>2669</v>
      </c>
      <c r="D84" s="3087" t="s">
        <v>2670</v>
      </c>
      <c r="E84" s="3113">
        <v>0.1</v>
      </c>
      <c r="F84" s="3113">
        <v>15</v>
      </c>
    </row>
    <row r="85" spans="1:6" ht="13.5">
      <c r="A85" s="3113">
        <v>13</v>
      </c>
      <c r="B85" s="3865"/>
      <c r="C85" s="3087" t="s">
        <v>2671</v>
      </c>
      <c r="D85" s="3087" t="s">
        <v>2672</v>
      </c>
      <c r="E85" s="3113">
        <v>0.1</v>
      </c>
      <c r="F85" s="3113">
        <v>15</v>
      </c>
    </row>
    <row r="86" spans="1:6" ht="13.5">
      <c r="A86" s="3113">
        <v>14</v>
      </c>
      <c r="B86" s="3865"/>
      <c r="C86" s="3087" t="s">
        <v>2673</v>
      </c>
      <c r="D86" s="3087" t="s">
        <v>2674</v>
      </c>
      <c r="E86" s="3113">
        <v>0.1</v>
      </c>
      <c r="F86" s="3113">
        <v>15</v>
      </c>
    </row>
    <row r="87" spans="1:6" ht="13.5">
      <c r="A87" s="3113">
        <v>15</v>
      </c>
      <c r="B87" s="3865"/>
      <c r="C87" s="3087" t="s">
        <v>2675</v>
      </c>
      <c r="D87" s="3087" t="s">
        <v>2676</v>
      </c>
      <c r="E87" s="3113">
        <v>0.1</v>
      </c>
      <c r="F87" s="3113">
        <v>15</v>
      </c>
    </row>
    <row r="88" spans="1:6" ht="24">
      <c r="A88" s="3113">
        <v>16</v>
      </c>
      <c r="B88" s="3865"/>
      <c r="C88" s="3087" t="s">
        <v>2677</v>
      </c>
      <c r="D88" s="3087" t="s">
        <v>2678</v>
      </c>
      <c r="E88" s="3113">
        <v>0.1</v>
      </c>
      <c r="F88" s="3113">
        <v>15</v>
      </c>
    </row>
    <row r="89" spans="1:6" ht="24">
      <c r="A89" s="3113">
        <v>17</v>
      </c>
      <c r="B89" s="3874"/>
      <c r="C89" s="3087" t="s">
        <v>2679</v>
      </c>
      <c r="D89" s="3087" t="s">
        <v>2680</v>
      </c>
      <c r="E89" s="3113">
        <v>0.1</v>
      </c>
      <c r="F89" s="3113">
        <v>15</v>
      </c>
    </row>
    <row r="90" spans="1:6" ht="13.5">
      <c r="A90" s="3113">
        <v>18</v>
      </c>
      <c r="B90" s="3870" t="s">
        <v>2681</v>
      </c>
      <c r="C90" s="3087" t="s">
        <v>2682</v>
      </c>
      <c r="D90" s="3087" t="s">
        <v>2683</v>
      </c>
      <c r="E90" s="3113">
        <v>0.2</v>
      </c>
      <c r="F90" s="3113">
        <v>25</v>
      </c>
    </row>
    <row r="91" spans="1:6" ht="24">
      <c r="A91" s="3113">
        <v>19</v>
      </c>
      <c r="B91" s="3865"/>
      <c r="C91" s="3087" t="s">
        <v>2684</v>
      </c>
      <c r="D91" s="3087" t="s">
        <v>2685</v>
      </c>
      <c r="E91" s="3113">
        <v>0.2</v>
      </c>
      <c r="F91" s="3113">
        <v>25</v>
      </c>
    </row>
    <row r="92" spans="1:6" ht="13.5">
      <c r="A92" s="3113">
        <v>20</v>
      </c>
      <c r="B92" s="3865"/>
      <c r="C92" s="3087" t="s">
        <v>2686</v>
      </c>
      <c r="D92" s="3087" t="s">
        <v>2687</v>
      </c>
      <c r="E92" s="3113">
        <v>0.15</v>
      </c>
      <c r="F92" s="3113">
        <v>20</v>
      </c>
    </row>
    <row r="93" spans="1:6" ht="13.5">
      <c r="A93" s="3113">
        <v>21</v>
      </c>
      <c r="B93" s="3865"/>
      <c r="C93" s="3087" t="s">
        <v>2688</v>
      </c>
      <c r="D93" s="3087" t="s">
        <v>2689</v>
      </c>
      <c r="E93" s="3113">
        <v>0.15</v>
      </c>
      <c r="F93" s="3113">
        <v>20</v>
      </c>
    </row>
    <row r="94" spans="1:6" ht="13.5">
      <c r="A94" s="3113">
        <v>22</v>
      </c>
      <c r="B94" s="3865"/>
      <c r="C94" s="3087" t="s">
        <v>2690</v>
      </c>
      <c r="D94" s="3087" t="s">
        <v>2691</v>
      </c>
      <c r="E94" s="3113">
        <v>0.15</v>
      </c>
      <c r="F94" s="3113">
        <v>20</v>
      </c>
    </row>
    <row r="95" spans="1:6" ht="36">
      <c r="A95" s="3113">
        <v>23</v>
      </c>
      <c r="B95" s="3865"/>
      <c r="C95" s="3087" t="s">
        <v>2692</v>
      </c>
      <c r="D95" s="3087" t="s">
        <v>2693</v>
      </c>
      <c r="E95" s="3113">
        <v>0.15</v>
      </c>
      <c r="F95" s="3113">
        <v>20</v>
      </c>
    </row>
    <row r="96" spans="1:6" ht="13.5">
      <c r="A96" s="3113">
        <v>24</v>
      </c>
      <c r="B96" s="3865"/>
      <c r="C96" s="3087" t="s">
        <v>2694</v>
      </c>
      <c r="D96" s="3087" t="s">
        <v>2695</v>
      </c>
      <c r="E96" s="3113">
        <v>0.1</v>
      </c>
      <c r="F96" s="3113">
        <v>15</v>
      </c>
    </row>
    <row r="97" spans="1:6" ht="13.5">
      <c r="A97" s="3113">
        <v>25</v>
      </c>
      <c r="B97" s="3865"/>
      <c r="C97" s="3087" t="s">
        <v>2696</v>
      </c>
      <c r="D97" s="3087" t="s">
        <v>2697</v>
      </c>
      <c r="E97" s="3113">
        <v>0.1</v>
      </c>
      <c r="F97" s="3113">
        <v>15</v>
      </c>
    </row>
    <row r="98" spans="1:6" ht="24">
      <c r="A98" s="3113">
        <v>26</v>
      </c>
      <c r="B98" s="3865"/>
      <c r="C98" s="3087" t="s">
        <v>2698</v>
      </c>
      <c r="D98" s="3087" t="s">
        <v>2699</v>
      </c>
      <c r="E98" s="3113">
        <v>0.1</v>
      </c>
      <c r="F98" s="3113">
        <v>15</v>
      </c>
    </row>
    <row r="99" spans="1:6" ht="24">
      <c r="A99" s="3113">
        <v>27</v>
      </c>
      <c r="B99" s="3865"/>
      <c r="C99" s="3087" t="s">
        <v>2700</v>
      </c>
      <c r="D99" s="3087" t="s">
        <v>2701</v>
      </c>
      <c r="E99" s="3113">
        <v>0.1</v>
      </c>
      <c r="F99" s="3113">
        <v>15</v>
      </c>
    </row>
    <row r="100" spans="1:6" ht="13.5">
      <c r="A100" s="3113">
        <v>28</v>
      </c>
      <c r="B100" s="3865"/>
      <c r="C100" s="3087" t="s">
        <v>2702</v>
      </c>
      <c r="D100" s="3087" t="s">
        <v>2703</v>
      </c>
      <c r="E100" s="3113">
        <v>0.1</v>
      </c>
      <c r="F100" s="3113">
        <v>15</v>
      </c>
    </row>
    <row r="101" spans="1:6" ht="13.5">
      <c r="A101" s="3113">
        <v>29</v>
      </c>
      <c r="B101" s="3865"/>
      <c r="C101" s="3087" t="s">
        <v>2704</v>
      </c>
      <c r="D101" s="3087" t="s">
        <v>2705</v>
      </c>
      <c r="E101" s="3113">
        <v>0.1</v>
      </c>
      <c r="F101" s="3113">
        <v>15</v>
      </c>
    </row>
    <row r="102" spans="1:6" ht="13.5">
      <c r="A102" s="3113">
        <v>30</v>
      </c>
      <c r="B102" s="3865"/>
      <c r="C102" s="3087" t="s">
        <v>2706</v>
      </c>
      <c r="D102" s="3087" t="s">
        <v>2707</v>
      </c>
      <c r="E102" s="3113">
        <v>0.1</v>
      </c>
      <c r="F102" s="3113">
        <v>15</v>
      </c>
    </row>
    <row r="103" spans="1:6" ht="24">
      <c r="A103" s="3113">
        <v>31</v>
      </c>
      <c r="B103" s="3865"/>
      <c r="C103" s="3087" t="s">
        <v>2708</v>
      </c>
      <c r="D103" s="3087" t="s">
        <v>2709</v>
      </c>
      <c r="E103" s="3113">
        <v>0.1</v>
      </c>
      <c r="F103" s="3113">
        <v>15</v>
      </c>
    </row>
    <row r="104" spans="1:6" ht="24">
      <c r="A104" s="3113">
        <v>32</v>
      </c>
      <c r="B104" s="3865"/>
      <c r="C104" s="3087" t="s">
        <v>2710</v>
      </c>
      <c r="D104" s="3087" t="s">
        <v>2711</v>
      </c>
      <c r="E104" s="3113">
        <v>0.1</v>
      </c>
      <c r="F104" s="3113">
        <v>15</v>
      </c>
    </row>
    <row r="105" spans="1:6" ht="24">
      <c r="A105" s="3113">
        <v>33</v>
      </c>
      <c r="B105" s="3865"/>
      <c r="C105" s="3087" t="s">
        <v>2712</v>
      </c>
      <c r="D105" s="3087" t="s">
        <v>2713</v>
      </c>
      <c r="E105" s="3113">
        <v>0.1</v>
      </c>
      <c r="F105" s="3113">
        <v>15</v>
      </c>
    </row>
    <row r="106" spans="1:6" ht="24">
      <c r="A106" s="3113">
        <v>34</v>
      </c>
      <c r="B106" s="3874"/>
      <c r="C106" s="3087" t="s">
        <v>2714</v>
      </c>
      <c r="D106" s="3087" t="s">
        <v>2715</v>
      </c>
      <c r="E106" s="3113">
        <v>0.1</v>
      </c>
      <c r="F106" s="3113">
        <v>15</v>
      </c>
    </row>
    <row r="107" spans="1:6" ht="24">
      <c r="A107" s="3113">
        <v>35</v>
      </c>
      <c r="B107" s="3870" t="s">
        <v>2716</v>
      </c>
      <c r="C107" s="3113" t="s">
        <v>2717</v>
      </c>
      <c r="D107" s="3087" t="s">
        <v>2718</v>
      </c>
      <c r="E107" s="3113">
        <v>0.15</v>
      </c>
      <c r="F107" s="3113">
        <v>20</v>
      </c>
    </row>
    <row r="108" spans="1:6" ht="13.5">
      <c r="A108" s="3113">
        <v>36</v>
      </c>
      <c r="B108" s="3865"/>
      <c r="C108" s="3113" t="s">
        <v>2719</v>
      </c>
      <c r="D108" s="3087" t="s">
        <v>2720</v>
      </c>
      <c r="E108" s="3113">
        <v>0.15</v>
      </c>
      <c r="F108" s="3113">
        <v>20</v>
      </c>
    </row>
    <row r="109" spans="1:6" ht="13.5">
      <c r="A109" s="3113">
        <v>37</v>
      </c>
      <c r="B109" s="3865"/>
      <c r="C109" s="3113" t="s">
        <v>2721</v>
      </c>
      <c r="D109" s="3087" t="s">
        <v>2722</v>
      </c>
      <c r="E109" s="3113">
        <v>0.15</v>
      </c>
      <c r="F109" s="3113">
        <v>20</v>
      </c>
    </row>
    <row r="110" spans="1:6" ht="13.5">
      <c r="A110" s="3113">
        <v>38</v>
      </c>
      <c r="B110" s="3865"/>
      <c r="C110" s="3113" t="s">
        <v>2723</v>
      </c>
      <c r="D110" s="3087" t="s">
        <v>2724</v>
      </c>
      <c r="E110" s="3113">
        <v>0.1</v>
      </c>
      <c r="F110" s="3113">
        <v>15</v>
      </c>
    </row>
    <row r="111" spans="1:6" ht="24">
      <c r="A111" s="3113">
        <v>39</v>
      </c>
      <c r="B111" s="3865"/>
      <c r="C111" s="3113" t="s">
        <v>2725</v>
      </c>
      <c r="D111" s="3087" t="s">
        <v>2726</v>
      </c>
      <c r="E111" s="3113">
        <v>0.1</v>
      </c>
      <c r="F111" s="3113">
        <v>15</v>
      </c>
    </row>
    <row r="112" spans="1:6" ht="24">
      <c r="A112" s="3113">
        <v>40</v>
      </c>
      <c r="B112" s="3874"/>
      <c r="C112" s="3113" t="s">
        <v>2727</v>
      </c>
      <c r="D112" s="3087" t="s">
        <v>2728</v>
      </c>
      <c r="E112" s="3113">
        <v>0.1</v>
      </c>
      <c r="F112" s="3113">
        <v>15</v>
      </c>
    </row>
    <row r="113" spans="1:6" ht="13.5">
      <c r="A113" s="3113">
        <v>41</v>
      </c>
      <c r="B113" s="3875" t="s">
        <v>2729</v>
      </c>
      <c r="C113" s="3113" t="s">
        <v>2730</v>
      </c>
      <c r="D113" s="3087" t="s">
        <v>2731</v>
      </c>
      <c r="E113" s="3113">
        <v>0.1</v>
      </c>
      <c r="F113" s="3113">
        <v>15</v>
      </c>
    </row>
    <row r="114" spans="1:6" ht="13.5">
      <c r="A114" s="3113">
        <v>42</v>
      </c>
      <c r="B114" s="3875"/>
      <c r="C114" s="3113" t="s">
        <v>2732</v>
      </c>
      <c r="D114" s="3087" t="s">
        <v>2733</v>
      </c>
      <c r="E114" s="3113">
        <v>0.1</v>
      </c>
      <c r="F114" s="3113">
        <v>15</v>
      </c>
    </row>
    <row r="115" spans="1:6" ht="24">
      <c r="A115" s="3113">
        <v>43</v>
      </c>
      <c r="B115" s="3875"/>
      <c r="C115" s="3113" t="s">
        <v>2734</v>
      </c>
      <c r="D115" s="3087" t="s">
        <v>2735</v>
      </c>
      <c r="E115" s="3113">
        <v>0.1</v>
      </c>
      <c r="F115" s="3113">
        <v>15</v>
      </c>
    </row>
    <row r="116" spans="1:6" ht="13.5">
      <c r="A116" s="3113">
        <v>44</v>
      </c>
      <c r="B116" s="3870" t="s">
        <v>2736</v>
      </c>
      <c r="C116" s="3113" t="s">
        <v>2737</v>
      </c>
      <c r="D116" s="3087" t="s">
        <v>2738</v>
      </c>
      <c r="E116" s="3113">
        <v>0.1</v>
      </c>
      <c r="F116" s="3113">
        <v>15</v>
      </c>
    </row>
    <row r="117" spans="1:6" ht="24">
      <c r="A117" s="3113">
        <v>45</v>
      </c>
      <c r="B117" s="3874"/>
      <c r="C117" s="3087" t="s">
        <v>2739</v>
      </c>
      <c r="D117" s="3087" t="s">
        <v>2740</v>
      </c>
      <c r="E117" s="3113">
        <v>0.1</v>
      </c>
      <c r="F117" s="3113">
        <v>15</v>
      </c>
    </row>
    <row r="118" spans="1:6" ht="24">
      <c r="A118" s="3113">
        <v>46</v>
      </c>
      <c r="B118" s="3870" t="s">
        <v>2741</v>
      </c>
      <c r="C118" s="3113" t="s">
        <v>2742</v>
      </c>
      <c r="D118" s="3087" t="s">
        <v>2743</v>
      </c>
      <c r="E118" s="3113">
        <v>0.1</v>
      </c>
      <c r="F118" s="3113">
        <v>15</v>
      </c>
    </row>
    <row r="119" spans="1:6" ht="24">
      <c r="A119" s="3113">
        <v>47</v>
      </c>
      <c r="B119" s="3874"/>
      <c r="C119" s="3113" t="s">
        <v>2744</v>
      </c>
      <c r="D119" s="3087" t="s">
        <v>2745</v>
      </c>
      <c r="E119" s="3113">
        <v>0.1</v>
      </c>
      <c r="F119" s="3113">
        <v>15</v>
      </c>
    </row>
    <row r="120" spans="1:6" ht="13.5">
      <c r="A120" s="3113">
        <v>48</v>
      </c>
      <c r="B120" s="3870" t="s">
        <v>2746</v>
      </c>
      <c r="C120" s="3113" t="s">
        <v>2747</v>
      </c>
      <c r="D120" s="3087" t="s">
        <v>2748</v>
      </c>
      <c r="E120" s="3113">
        <v>0.1</v>
      </c>
      <c r="F120" s="3113">
        <v>15</v>
      </c>
    </row>
    <row r="121" spans="1:6" ht="13.5">
      <c r="A121" s="3113">
        <v>49</v>
      </c>
      <c r="B121" s="3874"/>
      <c r="C121" s="3113" t="s">
        <v>2749</v>
      </c>
      <c r="D121" s="3087" t="s">
        <v>2750</v>
      </c>
      <c r="E121" s="3113">
        <v>0.1</v>
      </c>
      <c r="F121" s="3113">
        <v>15</v>
      </c>
    </row>
    <row r="122" spans="1:6" ht="24">
      <c r="A122" s="3113">
        <v>50</v>
      </c>
      <c r="B122" s="3875" t="s">
        <v>2751</v>
      </c>
      <c r="C122" s="3113" t="s">
        <v>2752</v>
      </c>
      <c r="D122" s="3087" t="s">
        <v>2753</v>
      </c>
      <c r="E122" s="3113">
        <v>0.1</v>
      </c>
      <c r="F122" s="3113">
        <v>15</v>
      </c>
    </row>
    <row r="123" spans="1:6" ht="24">
      <c r="A123" s="3113">
        <v>51</v>
      </c>
      <c r="B123" s="3875"/>
      <c r="C123" s="3113" t="s">
        <v>2754</v>
      </c>
      <c r="D123" s="3087" t="s">
        <v>2755</v>
      </c>
      <c r="E123" s="3113">
        <v>0.1</v>
      </c>
      <c r="F123" s="3113">
        <v>15</v>
      </c>
    </row>
    <row r="124" spans="1:6" ht="24">
      <c r="A124" s="3113">
        <v>52</v>
      </c>
      <c r="B124" s="3875" t="s">
        <v>2756</v>
      </c>
      <c r="C124" s="3113" t="s">
        <v>2757</v>
      </c>
      <c r="D124" s="3087" t="s">
        <v>2758</v>
      </c>
      <c r="E124" s="3113">
        <v>0.1</v>
      </c>
      <c r="F124" s="3113">
        <v>15</v>
      </c>
    </row>
    <row r="125" spans="1:6" ht="24">
      <c r="A125" s="3113">
        <v>53</v>
      </c>
      <c r="B125" s="3875"/>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875" t="s">
        <v>2764</v>
      </c>
      <c r="C127" s="3113" t="s">
        <v>2765</v>
      </c>
      <c r="D127" s="3087" t="s">
        <v>2766</v>
      </c>
      <c r="E127" s="3113">
        <v>0.1</v>
      </c>
      <c r="F127" s="3113">
        <v>15</v>
      </c>
    </row>
    <row r="128" spans="1:6" ht="13.5">
      <c r="A128" s="3113">
        <v>56</v>
      </c>
      <c r="B128" s="3875"/>
      <c r="C128" s="3113" t="s">
        <v>2767</v>
      </c>
      <c r="D128" s="3087" t="s">
        <v>2768</v>
      </c>
      <c r="E128" s="3113">
        <v>0.1</v>
      </c>
      <c r="F128" s="3113">
        <v>15</v>
      </c>
    </row>
    <row r="129" spans="1:6" ht="24">
      <c r="A129" s="3113">
        <v>57</v>
      </c>
      <c r="B129" s="3875"/>
      <c r="C129" s="3113" t="s">
        <v>2769</v>
      </c>
      <c r="D129" s="3087" t="s">
        <v>2770</v>
      </c>
      <c r="E129" s="3113">
        <v>0.1</v>
      </c>
      <c r="F129" s="3113">
        <v>15</v>
      </c>
    </row>
    <row r="130" spans="1:6" ht="24">
      <c r="A130" s="3113">
        <v>58</v>
      </c>
      <c r="B130" s="3875" t="s">
        <v>2771</v>
      </c>
      <c r="C130" s="3113" t="s">
        <v>2772</v>
      </c>
      <c r="D130" s="3087" t="s">
        <v>2773</v>
      </c>
      <c r="E130" s="3113">
        <v>0.1</v>
      </c>
      <c r="F130" s="3113">
        <v>15</v>
      </c>
    </row>
    <row r="131" spans="1:6" ht="13.5">
      <c r="A131" s="3113">
        <v>59</v>
      </c>
      <c r="B131" s="3875"/>
      <c r="C131" s="3113" t="s">
        <v>2774</v>
      </c>
      <c r="D131" s="3087" t="s">
        <v>2775</v>
      </c>
      <c r="E131" s="3113">
        <v>0.1</v>
      </c>
      <c r="F131" s="3113">
        <v>15</v>
      </c>
    </row>
    <row r="132" spans="1:6" ht="13.5">
      <c r="A132" s="3113">
        <v>60</v>
      </c>
      <c r="B132" s="3870" t="s">
        <v>2776</v>
      </c>
      <c r="C132" s="3113" t="s">
        <v>2777</v>
      </c>
      <c r="D132" s="3087" t="s">
        <v>2778</v>
      </c>
      <c r="E132" s="3113">
        <v>0.1</v>
      </c>
      <c r="F132" s="3113">
        <v>15</v>
      </c>
    </row>
    <row r="133" spans="1:6" ht="13.5">
      <c r="A133" s="3113">
        <v>61</v>
      </c>
      <c r="B133" s="3874"/>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875" t="s">
        <v>2784</v>
      </c>
      <c r="C135" s="3113" t="s">
        <v>2785</v>
      </c>
      <c r="D135" s="3087" t="s">
        <v>2786</v>
      </c>
      <c r="E135" s="3113">
        <v>0.1</v>
      </c>
      <c r="F135" s="3113">
        <v>15</v>
      </c>
    </row>
    <row r="136" spans="1:6" ht="13.5">
      <c r="A136" s="3113">
        <v>64</v>
      </c>
      <c r="B136" s="3875"/>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2793</v>
      </c>
      <c r="B1" s="3122"/>
      <c r="C1" s="3122"/>
      <c r="D1" s="3122"/>
      <c r="E1" s="3122"/>
      <c r="F1" s="3122"/>
      <c r="G1" s="3122"/>
      <c r="H1" s="3122"/>
      <c r="I1" s="3122"/>
      <c r="J1" s="3122"/>
      <c r="K1" s="3122"/>
      <c r="L1" s="3122"/>
      <c r="M1" s="3122"/>
      <c r="N1" s="745"/>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6">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6">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66114</v>
      </c>
      <c r="C2" s="2" t="s">
        <v>106</v>
      </c>
      <c r="D2" s="199"/>
      <c r="E2" s="199"/>
      <c r="F2" s="199"/>
      <c r="G2" s="199"/>
    </row>
    <row r="3" spans="1:7" s="200" customFormat="1" ht="18" customHeight="1" thickBot="1">
      <c r="A3" s="203" t="s">
        <v>58</v>
      </c>
      <c r="B3" s="204">
        <f ca="1">ROUND(B2*10000/'数据-汇总表'!E3,0)</f>
        <v>8306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1512</v>
      </c>
      <c r="D10" s="841">
        <f>'数据-汇总表'!E6</f>
        <v>79600.430000000633</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1592</v>
      </c>
      <c r="D19" s="845">
        <f>'数据-汇总表'!E3</f>
        <v>79600.430000000633</v>
      </c>
      <c r="E19" s="211">
        <f>'数据-取费表'!B31</f>
        <v>200</v>
      </c>
      <c r="F19" s="231"/>
      <c r="G19" s="1" t="s">
        <v>436</v>
      </c>
    </row>
    <row r="20" spans="1:7" s="214" customFormat="1" ht="13.5" customHeight="1">
      <c r="A20" s="773" t="s">
        <v>419</v>
      </c>
      <c r="B20" s="210" t="s">
        <v>77</v>
      </c>
      <c r="C20" s="232">
        <f>ROUND((C5+C19)*F20,0)</f>
        <v>444</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1574</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1447</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112</v>
      </c>
      <c r="D24" s="238"/>
      <c r="E24" s="238"/>
      <c r="F24" s="239"/>
      <c r="G24" s="240" t="s">
        <v>82</v>
      </c>
    </row>
    <row r="25" spans="1:7" s="214" customFormat="1" ht="24">
      <c r="A25" s="776" t="s">
        <v>348</v>
      </c>
      <c r="B25" s="215" t="s">
        <v>420</v>
      </c>
      <c r="C25" s="1100">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3170</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3170</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31263</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27860</v>
      </c>
      <c r="D34" s="217"/>
      <c r="E34" s="220"/>
      <c r="F34" s="257">
        <f>IF('数据-取费表'!B24=0,1,'数据-取费表'!N16)</f>
        <v>1</v>
      </c>
      <c r="G34" s="219" t="s">
        <v>89</v>
      </c>
    </row>
    <row r="35" spans="1:7" ht="13.5" customHeight="1">
      <c r="A35" s="776" t="s">
        <v>351</v>
      </c>
      <c r="B35" s="215" t="s">
        <v>33</v>
      </c>
      <c r="C35" s="220">
        <f>ROUND(C34*F35,0)</f>
        <v>1393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1592</v>
      </c>
      <c r="D37" s="217">
        <f>'数据-汇总表'!E3</f>
        <v>79600.430000000633</v>
      </c>
      <c r="E37" s="249">
        <f>'数据-取费表'!B35</f>
        <v>200</v>
      </c>
      <c r="F37" s="259"/>
      <c r="G37" s="261" t="s">
        <v>92</v>
      </c>
    </row>
    <row r="38" spans="1:7" ht="13.5" customHeight="1">
      <c r="A38" s="776" t="s">
        <v>354</v>
      </c>
      <c r="B38" s="215" t="s">
        <v>36</v>
      </c>
      <c r="C38" s="220">
        <f>ROUND(C34*F38,0)</f>
        <v>418</v>
      </c>
      <c r="D38" s="220"/>
      <c r="E38" s="220"/>
      <c r="F38" s="259">
        <f>'数据-取费表'!B36</f>
        <v>1.4999999999999999E-2</v>
      </c>
      <c r="G38" s="219" t="s">
        <v>90</v>
      </c>
    </row>
    <row r="39" spans="1:7" s="214" customFormat="1" ht="13.5" customHeight="1">
      <c r="A39" s="773" t="s">
        <v>338</v>
      </c>
      <c r="B39" s="210" t="s">
        <v>77</v>
      </c>
      <c r="C39" s="232">
        <f>ROUND(C33*F20,0)</f>
        <v>625</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1101</v>
      </c>
      <c r="D41" s="235">
        <f ca="1">C44</f>
        <v>6.9999999999999999E-4</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1079</v>
      </c>
      <c r="D42" s="238"/>
      <c r="E42" s="238"/>
      <c r="F42" s="239"/>
      <c r="G42" s="3639" t="s">
        <v>94</v>
      </c>
    </row>
    <row r="43" spans="1:7" ht="13.5" customHeight="1">
      <c r="A43" s="776" t="s">
        <v>347</v>
      </c>
      <c r="B43" s="215" t="s">
        <v>426</v>
      </c>
      <c r="C43" s="238">
        <f ca="1">ROUND(IF('数据-取费表'!B22&lt;=1,C39*F22*'数据-取费表'!B21/2,C39*(POWER((1+F22),'数据-取费表'!B21/2)-1)),0)</f>
        <v>22</v>
      </c>
      <c r="D43" s="238"/>
      <c r="E43" s="238"/>
      <c r="F43" s="239"/>
      <c r="G43" s="3640"/>
    </row>
    <row r="44" spans="1:7" ht="13.5" customHeight="1">
      <c r="A44" s="776"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3" t="s">
        <v>341</v>
      </c>
      <c r="B45" s="244" t="s">
        <v>85</v>
      </c>
      <c r="C45" s="245">
        <f>C46</f>
        <v>4464</v>
      </c>
      <c r="D45" s="235">
        <f>C47</f>
        <v>2.8E-3</v>
      </c>
      <c r="E45" s="236" t="s">
        <v>102</v>
      </c>
      <c r="F45" s="246"/>
      <c r="G45" s="247" t="s">
        <v>434</v>
      </c>
    </row>
    <row r="46" spans="1:7" s="214" customFormat="1" ht="13.5" customHeight="1">
      <c r="A46" s="776" t="s">
        <v>349</v>
      </c>
      <c r="B46" s="248" t="s">
        <v>427</v>
      </c>
      <c r="C46" s="249">
        <f>ROUND((C33+C39)*F27,0)</f>
        <v>4464</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40528</v>
      </c>
      <c r="D49" s="232"/>
      <c r="E49" s="232"/>
      <c r="F49" s="264"/>
      <c r="G49" s="234" t="s">
        <v>435</v>
      </c>
    </row>
    <row r="50" spans="1:7" s="258" customFormat="1" ht="24">
      <c r="A50" s="773" t="s">
        <v>344</v>
      </c>
      <c r="B50" s="210" t="s">
        <v>97</v>
      </c>
      <c r="C50" s="232"/>
      <c r="D50" s="232"/>
      <c r="E50" s="232"/>
      <c r="F50" s="264">
        <f>IF('数据-取费表'!B24=0,'数据-取费表'!N16,1)</f>
        <v>0.9</v>
      </c>
      <c r="G50" s="247" t="s">
        <v>98</v>
      </c>
    </row>
    <row r="51" spans="1:7" ht="16.5" customHeight="1">
      <c r="A51" s="773" t="s">
        <v>345</v>
      </c>
      <c r="B51" s="210" t="s">
        <v>105</v>
      </c>
      <c r="C51" s="232">
        <f ca="1">ROUND(C49*F50,0)</f>
        <v>36475</v>
      </c>
      <c r="D51" s="232"/>
      <c r="E51" s="232"/>
      <c r="F51" s="264"/>
      <c r="G51" s="234" t="s">
        <v>37</v>
      </c>
    </row>
    <row r="52" spans="1:7" s="208" customFormat="1" ht="16.5" thickBot="1">
      <c r="A52" s="265" t="s">
        <v>38</v>
      </c>
      <c r="B52" s="266"/>
      <c r="C52" s="267">
        <f ca="1">C31+C51</f>
        <v>66114</v>
      </c>
      <c r="D52" s="266"/>
      <c r="E52" s="266"/>
      <c r="F52" s="266"/>
      <c r="G52" s="268"/>
    </row>
    <row r="55" spans="1:7" ht="15">
      <c r="B55" s="270" t="s">
        <v>39</v>
      </c>
      <c r="C55" s="271"/>
    </row>
    <row r="56" spans="1:7">
      <c r="B56" s="273" t="s">
        <v>40</v>
      </c>
      <c r="C56" s="274">
        <f ca="1">ROUND(C51/C52,3)</f>
        <v>0.55200000000000005</v>
      </c>
    </row>
    <row r="57" spans="1:7">
      <c r="B57" s="273" t="s">
        <v>41</v>
      </c>
      <c r="C57" s="275">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7" t="str">
        <f>IF(项目基本情况!B9="房地产市场价值","估价结果一览表","结果表-2")</f>
        <v>结果表-2</v>
      </c>
      <c r="B1" s="3557"/>
      <c r="C1" s="3557"/>
      <c r="D1" s="3557"/>
      <c r="E1" s="3557"/>
      <c r="F1" s="3557"/>
      <c r="G1" s="3557"/>
      <c r="H1" s="3557"/>
      <c r="I1" s="3557"/>
    </row>
    <row r="2" spans="1:9" ht="30" customHeight="1" thickTop="1">
      <c r="A2" s="3558" t="s">
        <v>924</v>
      </c>
      <c r="B2" s="3558" t="s">
        <v>925</v>
      </c>
      <c r="C2" s="3558" t="s">
        <v>926</v>
      </c>
      <c r="D2" s="3558" t="str">
        <f>'结果表-办公'!D116</f>
        <v>出让国有建设用地使用权价值</v>
      </c>
      <c r="E2" s="3558"/>
      <c r="F2" s="3558" t="str">
        <f>'结果表-办公'!F116</f>
        <v>在建建筑物价值</v>
      </c>
      <c r="G2" s="3558"/>
      <c r="H2" s="3558" t="str">
        <f>IF(项目基本情况!B9="房地产市场价值","房地产市场价值","房地产价值")</f>
        <v>房地产价值</v>
      </c>
      <c r="I2" s="3558"/>
    </row>
    <row r="3" spans="1:9" ht="15">
      <c r="A3" s="3559"/>
      <c r="B3" s="3559"/>
      <c r="C3" s="3559"/>
      <c r="D3" s="850" t="s">
        <v>921</v>
      </c>
      <c r="E3" s="850" t="s">
        <v>927</v>
      </c>
      <c r="F3" s="850" t="s">
        <v>921</v>
      </c>
      <c r="G3" s="850" t="s">
        <v>922</v>
      </c>
      <c r="H3" s="850" t="s">
        <v>921</v>
      </c>
      <c r="I3" s="850" t="s">
        <v>922</v>
      </c>
    </row>
    <row r="4" spans="1:9" ht="15">
      <c r="A4" s="1500" t="str">
        <f>项目基本情况!S2</f>
        <v>北京市房地产</v>
      </c>
      <c r="B4" s="850">
        <f>项目基本情况!C17</f>
        <v>79600.430000000633</v>
      </c>
      <c r="C4" s="850">
        <f>项目基本情况!C18</f>
        <v>0</v>
      </c>
      <c r="D4" s="850">
        <f>'结果表-办公'!D118</f>
        <v>0</v>
      </c>
      <c r="E4" s="850">
        <f>'结果表-办公'!E118</f>
        <v>0</v>
      </c>
      <c r="F4" s="850">
        <f>'结果表-办公'!F118</f>
        <v>0</v>
      </c>
      <c r="G4" s="850">
        <f>'结果表-办公'!G118</f>
        <v>0</v>
      </c>
      <c r="H4" s="850">
        <f ca="1">'结果表-办公'!H118</f>
        <v>73</v>
      </c>
      <c r="I4" s="850">
        <f ca="1">'结果表-办公'!I118</f>
        <v>14190</v>
      </c>
    </row>
    <row r="5" spans="1:9" ht="30" customHeight="1">
      <c r="A5" s="3559" t="s">
        <v>923</v>
      </c>
      <c r="B5" s="3559"/>
      <c r="C5" s="3559"/>
      <c r="D5" s="3559" t="str">
        <f>'结果表-办公'!D119</f>
        <v>零元整</v>
      </c>
      <c r="E5" s="3559"/>
      <c r="F5" s="3559" t="str">
        <f>'结果表-办公'!F119</f>
        <v>零元整</v>
      </c>
      <c r="G5" s="3559"/>
      <c r="H5" s="3559" t="str">
        <f ca="1">'结果表-办公'!H119</f>
        <v>柒拾叁万元整</v>
      </c>
      <c r="I5" s="3559"/>
    </row>
    <row r="6" spans="1:9" ht="15.75">
      <c r="A6" s="3560" t="str">
        <f>'结果表-办公'!A120</f>
        <v>估价师知悉的法定优先受偿款</v>
      </c>
      <c r="B6" s="3560"/>
      <c r="C6" s="3560"/>
      <c r="D6" s="3560">
        <f>'结果表-办公'!D120</f>
        <v>0</v>
      </c>
      <c r="E6" s="3560"/>
      <c r="F6" s="3560"/>
      <c r="G6" s="3560"/>
      <c r="H6" s="3560"/>
      <c r="I6" s="3560"/>
    </row>
    <row r="7" spans="1:9" ht="15">
      <c r="A7" s="3559" t="s">
        <v>923</v>
      </c>
      <c r="B7" s="3559"/>
      <c r="C7" s="3559"/>
      <c r="D7" s="3561" t="str">
        <f>'结果表-办公'!D121</f>
        <v>零元整</v>
      </c>
      <c r="E7" s="3562"/>
      <c r="F7" s="3562"/>
      <c r="G7" s="3562"/>
      <c r="H7" s="3562"/>
      <c r="I7" s="3563"/>
    </row>
    <row r="8" spans="1:9" ht="15.75">
      <c r="A8" s="3560" t="str">
        <f>'结果表-办公'!A122</f>
        <v>房地产抵押价值</v>
      </c>
      <c r="B8" s="3560"/>
      <c r="C8" s="3560"/>
      <c r="D8" s="3560">
        <f ca="1">'结果表-办公'!D122</f>
        <v>73</v>
      </c>
      <c r="E8" s="3560"/>
      <c r="F8" s="3560"/>
      <c r="G8" s="3560"/>
      <c r="H8" s="3560"/>
      <c r="I8" s="3560"/>
    </row>
    <row r="9" spans="1:9" ht="15">
      <c r="A9" s="3559" t="s">
        <v>923</v>
      </c>
      <c r="B9" s="3559"/>
      <c r="C9" s="3559"/>
      <c r="D9" s="3559" t="str">
        <f ca="1">'结果表-办公'!D123</f>
        <v>柒拾叁万元整</v>
      </c>
      <c r="E9" s="3559"/>
      <c r="F9" s="3559"/>
      <c r="G9" s="3559"/>
      <c r="H9" s="3559"/>
      <c r="I9" s="3559"/>
    </row>
    <row r="10" spans="1:9" ht="15.75">
      <c r="A10" s="3560" t="str">
        <f>'结果表-办公'!A124</f>
        <v/>
      </c>
      <c r="B10" s="3560"/>
      <c r="C10" s="3560"/>
      <c r="D10" s="3560" t="str">
        <f>'结果表-办公'!D124</f>
        <v>——</v>
      </c>
      <c r="E10" s="3560"/>
      <c r="F10" s="3560"/>
      <c r="G10" s="3560"/>
      <c r="H10" s="3560"/>
      <c r="I10" s="3560"/>
    </row>
    <row r="11" spans="1:9" ht="15">
      <c r="A11" s="3559" t="s">
        <v>923</v>
      </c>
      <c r="B11" s="3559"/>
      <c r="C11" s="3559"/>
      <c r="D11" s="3559" t="e">
        <f>'结果表-办公'!D125</f>
        <v>#VALUE!</v>
      </c>
      <c r="E11" s="3559"/>
      <c r="F11" s="3559"/>
      <c r="G11" s="3559"/>
      <c r="H11" s="3559"/>
      <c r="I11" s="3559"/>
    </row>
    <row r="12" spans="1:9" ht="15.75">
      <c r="A12" s="3560" t="str">
        <f>'结果表-办公'!A126</f>
        <v/>
      </c>
      <c r="B12" s="3560"/>
      <c r="C12" s="3560"/>
      <c r="D12" s="3560" t="str">
        <f>'结果表-办公'!D126</f>
        <v>——</v>
      </c>
      <c r="E12" s="3560"/>
      <c r="F12" s="3560"/>
      <c r="G12" s="3560"/>
      <c r="H12" s="3560"/>
      <c r="I12" s="3560"/>
    </row>
    <row r="13" spans="1:9" ht="15.75" thickBot="1">
      <c r="A13" s="3564" t="s">
        <v>923</v>
      </c>
      <c r="B13" s="3564"/>
      <c r="C13" s="3564"/>
      <c r="D13" s="3564" t="e">
        <f>'结果表-办公'!D127</f>
        <v>#VALUE!</v>
      </c>
      <c r="E13" s="3564"/>
      <c r="F13" s="3564"/>
      <c r="G13" s="3564"/>
      <c r="H13" s="3564"/>
      <c r="I13" s="3564"/>
    </row>
    <row r="14" spans="1:9" ht="15" thickTop="1">
      <c r="A14" s="3565" t="s">
        <v>928</v>
      </c>
      <c r="B14" s="3565"/>
      <c r="C14" s="3565"/>
      <c r="D14" s="3565"/>
      <c r="E14" s="3565"/>
      <c r="F14" s="3565"/>
      <c r="G14" s="3565"/>
      <c r="H14" s="3565"/>
      <c r="I14" s="3565"/>
    </row>
    <row r="16" spans="1:9" ht="18.75">
      <c r="A16" s="1501" t="s">
        <v>911</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8" t="s">
        <v>2834</v>
      </c>
      <c r="B1" s="3878"/>
      <c r="C1" s="3878"/>
      <c r="D1" s="3878"/>
      <c r="E1" s="3878"/>
      <c r="F1" s="3878"/>
      <c r="G1" s="3879"/>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876"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877"/>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80" t="s">
        <v>3176</v>
      </c>
      <c r="B1" s="3880"/>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81" t="s">
        <v>3227</v>
      </c>
      <c r="B1" s="3881"/>
      <c r="C1" s="3881"/>
      <c r="D1" s="3881"/>
      <c r="E1" s="3881"/>
      <c r="F1" s="3882"/>
    </row>
    <row r="2" spans="1:6">
      <c r="A2" s="3286" t="s">
        <v>3228</v>
      </c>
      <c r="B2" s="3287"/>
      <c r="C2" s="3287"/>
      <c r="D2" s="3287"/>
      <c r="E2" s="3287"/>
      <c r="F2" s="3287"/>
    </row>
    <row r="3" spans="1:6">
      <c r="A3" s="3286" t="s">
        <v>3229</v>
      </c>
      <c r="B3" s="3287"/>
      <c r="C3" s="3287"/>
      <c r="D3" s="3287"/>
      <c r="E3" s="3287"/>
      <c r="F3" s="3288" t="s">
        <v>3230</v>
      </c>
    </row>
    <row r="4" spans="1:6">
      <c r="A4" s="3289" t="s">
        <v>668</v>
      </c>
      <c r="B4" s="3289" t="s">
        <v>669</v>
      </c>
      <c r="C4" s="3289" t="s">
        <v>21</v>
      </c>
      <c r="D4" s="3289" t="s">
        <v>670</v>
      </c>
      <c r="E4" s="3289" t="s">
        <v>3</v>
      </c>
      <c r="F4" s="3289" t="s">
        <v>3231</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6">
        <f>基准地价修正!G23</f>
        <v>45258</v>
      </c>
      <c r="B1" s="3205" t="s">
        <v>3366</v>
      </c>
      <c r="C1" s="3206"/>
      <c r="D1" s="3206"/>
      <c r="E1" s="3206"/>
      <c r="F1" s="3206"/>
      <c r="G1" s="3206"/>
      <c r="H1" s="3206"/>
      <c r="I1" s="3206"/>
      <c r="J1" s="3160"/>
      <c r="K1" s="3206" t="s">
        <v>454</v>
      </c>
      <c r="L1" s="3206"/>
      <c r="M1" s="3206"/>
      <c r="N1" s="3206"/>
      <c r="O1" s="3206"/>
      <c r="P1" s="3206"/>
      <c r="Q1" s="3160"/>
      <c r="R1" s="3883" t="s">
        <v>456</v>
      </c>
      <c r="S1" s="3884"/>
      <c r="T1" s="3884"/>
      <c r="U1" s="3884"/>
      <c r="V1" s="3884"/>
      <c r="W1" s="3884"/>
      <c r="X1" s="3160"/>
      <c r="Y1" s="3883" t="s">
        <v>457</v>
      </c>
      <c r="Z1" s="3884"/>
      <c r="AA1" s="3884"/>
      <c r="AB1" s="3884"/>
      <c r="AC1" s="3884"/>
      <c r="AD1" s="3884"/>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0.78</v>
      </c>
      <c r="E3" s="3146">
        <f>ROUND(AVERAGEIF(E4:E18,"&lt;&gt;0"),2)</f>
        <v>0.41</v>
      </c>
      <c r="F3" s="3146">
        <f>ROUND(AVERAGEIF(F4:F18,"&lt;&gt;0"),2)</f>
        <v>0.23</v>
      </c>
      <c r="G3" s="3146">
        <f>ROUND(AVERAGEIF(G4:G18,"&lt;&gt;0"),2)</f>
        <v>0.84</v>
      </c>
      <c r="H3" s="3146">
        <f>ROUND(AVERAGEIF(H4:H18,"&lt;&gt;0"),2)</f>
        <v>0.63</v>
      </c>
      <c r="I3" s="3146">
        <f>F3</f>
        <v>0.23</v>
      </c>
      <c r="J3" s="3147"/>
      <c r="K3" s="3148">
        <f>ROUND(AVERAGEIF(K4:K18,"&lt;&gt;0"),4)</f>
        <v>7.7999999999999996E-3</v>
      </c>
      <c r="L3" s="3149">
        <f>ROUND(AVERAGEIF(L4:L18,"&lt;&gt;0"),4)</f>
        <v>4.1000000000000003E-3</v>
      </c>
      <c r="M3" s="3149">
        <f>ROUND(AVERAGEIF(M4:M18,"&lt;&gt;0"),4)</f>
        <v>2.3E-3</v>
      </c>
      <c r="N3" s="3149">
        <f>ROUND(AVERAGEIF(N4:N18,"&lt;&gt;0"),4)</f>
        <v>8.3999999999999995E-3</v>
      </c>
      <c r="O3" s="3149">
        <f>ROUND(AVERAGEIF(O4:O18,"&lt;&gt;0"),4)</f>
        <v>6.3E-3</v>
      </c>
      <c r="P3" s="3149">
        <f>M3</f>
        <v>2.3E-3</v>
      </c>
      <c r="Q3" s="3147"/>
      <c r="R3" s="3150">
        <f>ROUND(SUMPRODUCT(PRODUCT(1+K4:K18)),4)</f>
        <v>1.0888</v>
      </c>
      <c r="S3" s="3151">
        <f>ROUND(SUMPRODUCT(PRODUCT(1+L4:L18)),4)</f>
        <v>1.0463</v>
      </c>
      <c r="T3" s="3151">
        <f>ROUND(SUMPRODUCT(PRODUCT(1+M4:M18)),4)</f>
        <v>1.0257000000000001</v>
      </c>
      <c r="U3" s="3151">
        <f>ROUND(SUMPRODUCT(PRODUCT(1+N4:N18)),4)</f>
        <v>1.0961000000000001</v>
      </c>
      <c r="V3" s="3151">
        <f>ROUND(SUMPRODUCT(PRODUCT(1+O4:O18)),4)</f>
        <v>1.0713999999999999</v>
      </c>
      <c r="W3" s="3150">
        <f>T3</f>
        <v>1.0257000000000001</v>
      </c>
      <c r="X3" s="3147"/>
      <c r="Y3" s="3152">
        <f>ROUND(AVERAGEIF(Y5:Y18,"&lt;&gt;0"),4)</f>
        <v>8.6999999999999994E-3</v>
      </c>
      <c r="Z3" s="3153">
        <f>ROUND(AVERAGEIF(Z5:Z18,"&lt;&gt;0"),4)</f>
        <v>3.5000000000000001E-3</v>
      </c>
      <c r="AA3" s="3154">
        <f>ROUND(AVERAGEIF(AA5:AA18,"&lt;&gt;0"),4)</f>
        <v>8.9999999999999998E-4</v>
      </c>
      <c r="AB3" s="3152">
        <f>ROUND(AVERAGEIF(AB5:AB18,"&lt;&gt;0"),4)</f>
        <v>9.4999999999999998E-3</v>
      </c>
      <c r="AC3" s="3155">
        <f>ROUND(AVERAGEIF(AC5:AC18,"&lt;&gt;0"),4)</f>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3370</v>
      </c>
      <c r="B5" s="3172">
        <v>2023</v>
      </c>
      <c r="C5" s="3173">
        <v>4</v>
      </c>
      <c r="D5" s="3174">
        <v>0</v>
      </c>
      <c r="E5" s="3174">
        <v>0</v>
      </c>
      <c r="F5" s="3174">
        <v>0</v>
      </c>
      <c r="G5" s="3174">
        <v>0</v>
      </c>
      <c r="H5" s="3174">
        <v>0</v>
      </c>
      <c r="I5" s="3175">
        <f t="shared" ref="I5:I18" si="0">F5</f>
        <v>0</v>
      </c>
      <c r="J5" s="3176"/>
      <c r="K5" s="3177">
        <f t="shared" ref="K5:O18" si="1">D5/100</f>
        <v>0</v>
      </c>
      <c r="L5" s="3167">
        <f t="shared" si="1"/>
        <v>0</v>
      </c>
      <c r="M5" s="3167">
        <f t="shared" si="1"/>
        <v>0</v>
      </c>
      <c r="N5" s="3167">
        <f t="shared" si="1"/>
        <v>0</v>
      </c>
      <c r="O5" s="3167">
        <f t="shared" si="1"/>
        <v>0</v>
      </c>
      <c r="P5" s="3167">
        <f t="shared" ref="P5:P10" si="2">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IF(E5=0,0,ROUND(AVERAGE(E5:E18)/100,4))</f>
        <v>0</v>
      </c>
      <c r="AA5" s="3179">
        <f>IF(F5=0,0,ROUND(AVERAGE(F5:F18)/100,4))</f>
        <v>0</v>
      </c>
      <c r="AB5" s="3179">
        <f>IF(G5=0,0,ROUND(AVERAGE(G5:G18)/100,4))</f>
        <v>0</v>
      </c>
      <c r="AC5" s="3179">
        <f>IF(H5=0,0,ROUND(AVERAGE(H5:H18)/100,4))</f>
        <v>0</v>
      </c>
      <c r="AD5" s="3179">
        <f t="shared" ref="AD5:AD17" si="3">AA5</f>
        <v>0</v>
      </c>
    </row>
    <row r="6" spans="1:30" s="3180" customFormat="1" ht="12.75">
      <c r="A6" s="2200" t="s">
        <v>3371</v>
      </c>
      <c r="B6" s="3172">
        <v>2023</v>
      </c>
      <c r="C6" s="3173">
        <v>3</v>
      </c>
      <c r="D6" s="3174">
        <v>0</v>
      </c>
      <c r="E6" s="3174">
        <v>0</v>
      </c>
      <c r="F6" s="3174">
        <v>0</v>
      </c>
      <c r="G6" s="3174">
        <v>0</v>
      </c>
      <c r="H6" s="3191">
        <v>0</v>
      </c>
      <c r="I6" s="3175">
        <v>0</v>
      </c>
      <c r="J6" s="3176"/>
      <c r="K6" s="3177">
        <f>D6/100</f>
        <v>0</v>
      </c>
      <c r="L6" s="3167">
        <f>E6/100</f>
        <v>0</v>
      </c>
      <c r="M6" s="3167">
        <f>F6/100</f>
        <v>0</v>
      </c>
      <c r="N6" s="3167">
        <f>G6/100</f>
        <v>0</v>
      </c>
      <c r="O6" s="3167">
        <f>H6/100</f>
        <v>0</v>
      </c>
      <c r="P6" s="3167">
        <f t="shared" si="2"/>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T6</f>
        <v>1.0282</v>
      </c>
      <c r="X6" s="3176"/>
      <c r="Y6" s="3179"/>
      <c r="Z6" s="3179"/>
      <c r="AA6" s="3179"/>
      <c r="AB6" s="3179"/>
      <c r="AC6" s="3179"/>
      <c r="AD6" s="3179"/>
    </row>
    <row r="7" spans="1:30" s="3180" customFormat="1" ht="12.75">
      <c r="A7" s="2200" t="s">
        <v>3372</v>
      </c>
      <c r="B7" s="3172">
        <v>2023</v>
      </c>
      <c r="C7" s="3173">
        <v>3</v>
      </c>
      <c r="D7" s="3174">
        <v>0</v>
      </c>
      <c r="E7" s="3174">
        <v>0</v>
      </c>
      <c r="F7" s="3174">
        <v>0</v>
      </c>
      <c r="G7" s="3174">
        <v>0</v>
      </c>
      <c r="H7" s="3191">
        <v>0</v>
      </c>
      <c r="I7" s="3175">
        <v>0</v>
      </c>
      <c r="J7" s="3176"/>
      <c r="K7" s="3177">
        <f t="shared" si="1"/>
        <v>0</v>
      </c>
      <c r="L7" s="3167">
        <f t="shared" si="1"/>
        <v>0</v>
      </c>
      <c r="M7" s="3167">
        <f t="shared" si="1"/>
        <v>0</v>
      </c>
      <c r="N7" s="3167">
        <f t="shared" si="1"/>
        <v>0</v>
      </c>
      <c r="O7" s="3167">
        <f t="shared" si="1"/>
        <v>0</v>
      </c>
      <c r="P7" s="3167">
        <f t="shared" si="2"/>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T7</f>
        <v>1.0282</v>
      </c>
      <c r="X7" s="3176"/>
      <c r="Y7" s="3179"/>
      <c r="Z7" s="3179"/>
      <c r="AA7" s="3179"/>
      <c r="AB7" s="3179"/>
      <c r="AC7" s="3179"/>
      <c r="AD7" s="3179"/>
    </row>
    <row r="8" spans="1:30" s="3190" customFormat="1" ht="12.75">
      <c r="A8" s="3181" t="s">
        <v>3364</v>
      </c>
      <c r="B8" s="3182">
        <v>2023</v>
      </c>
      <c r="C8" s="3183">
        <v>3</v>
      </c>
      <c r="D8" s="3184">
        <v>0.25</v>
      </c>
      <c r="E8" s="3184">
        <v>0.5</v>
      </c>
      <c r="F8" s="3184">
        <v>0.31</v>
      </c>
      <c r="G8" s="3184">
        <v>0.21</v>
      </c>
      <c r="H8" s="3185">
        <v>0.43</v>
      </c>
      <c r="I8" s="3186">
        <f t="shared" si="0"/>
        <v>0.31</v>
      </c>
      <c r="J8" s="3187"/>
      <c r="K8" s="3188">
        <f t="shared" ref="K8:O10" si="4">D8/100</f>
        <v>2.5000000000000001E-3</v>
      </c>
      <c r="L8" s="3189">
        <f t="shared" si="4"/>
        <v>5.0000000000000001E-3</v>
      </c>
      <c r="M8" s="3189">
        <f t="shared" si="4"/>
        <v>3.0999999999999999E-3</v>
      </c>
      <c r="N8" s="3189">
        <f t="shared" si="4"/>
        <v>2.0999999999999999E-3</v>
      </c>
      <c r="O8" s="3189">
        <f t="shared" si="4"/>
        <v>4.3E-3</v>
      </c>
      <c r="P8" s="3189">
        <f t="shared" si="2"/>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T8</f>
        <v>1.0282</v>
      </c>
      <c r="X8" s="3187"/>
      <c r="Y8" s="3189"/>
      <c r="Z8" s="3189"/>
      <c r="AA8" s="3189"/>
      <c r="AB8" s="3189"/>
      <c r="AC8" s="3189"/>
      <c r="AD8" s="3189"/>
    </row>
    <row r="9" spans="1:30" s="3180" customFormat="1" ht="12.75">
      <c r="A9" s="3171" t="s">
        <v>3365</v>
      </c>
      <c r="B9" s="3172">
        <v>2023</v>
      </c>
      <c r="C9" s="3173">
        <v>2</v>
      </c>
      <c r="D9" s="3174">
        <v>0.91</v>
      </c>
      <c r="E9" s="3174">
        <v>0.66</v>
      </c>
      <c r="F9" s="3174">
        <v>0.47</v>
      </c>
      <c r="G9" s="3174">
        <v>0.96</v>
      </c>
      <c r="H9" s="3191">
        <v>0.71</v>
      </c>
      <c r="I9" s="3175">
        <f t="shared" si="0"/>
        <v>0.47</v>
      </c>
      <c r="J9" s="3176"/>
      <c r="K9" s="3177">
        <f t="shared" si="4"/>
        <v>9.1000000000000004E-3</v>
      </c>
      <c r="L9" s="3167">
        <f t="shared" si="4"/>
        <v>6.6E-3</v>
      </c>
      <c r="M9" s="3167">
        <f t="shared" si="4"/>
        <v>4.6999999999999993E-3</v>
      </c>
      <c r="N9" s="3167">
        <f t="shared" si="4"/>
        <v>9.5999999999999992E-3</v>
      </c>
      <c r="O9" s="3167">
        <f t="shared" si="4"/>
        <v>7.0999999999999995E-3</v>
      </c>
      <c r="P9" s="3167">
        <f t="shared" si="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T9</f>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0"/>
        <v>0.56999999999999995</v>
      </c>
      <c r="J10" s="3176"/>
      <c r="K10" s="3177">
        <f t="shared" si="4"/>
        <v>8.8999999999999999E-3</v>
      </c>
      <c r="L10" s="3167">
        <f t="shared" si="4"/>
        <v>7.4000000000000003E-3</v>
      </c>
      <c r="M10" s="3167">
        <f t="shared" si="4"/>
        <v>5.6999999999999993E-3</v>
      </c>
      <c r="N10" s="3167">
        <f t="shared" si="4"/>
        <v>9.1999999999999998E-3</v>
      </c>
      <c r="O10" s="3167">
        <f t="shared" si="4"/>
        <v>5.0000000000000001E-3</v>
      </c>
      <c r="P10" s="3167">
        <f t="shared" si="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5">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0"/>
        <v>0.11</v>
      </c>
      <c r="J11" s="3176"/>
      <c r="K11" s="3177">
        <f t="shared" si="1"/>
        <v>6.1999999999999998E-3</v>
      </c>
      <c r="L11" s="3167">
        <f t="shared" si="1"/>
        <v>2E-3</v>
      </c>
      <c r="M11" s="3167">
        <f t="shared" si="1"/>
        <v>1.1000000000000001E-3</v>
      </c>
      <c r="N11" s="3167">
        <f t="shared" si="1"/>
        <v>6.8999999999999999E-3</v>
      </c>
      <c r="O11" s="3167">
        <f t="shared" si="1"/>
        <v>5.3E-3</v>
      </c>
      <c r="P11" s="3167">
        <f t="shared" ref="P11:P18" si="6">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5"/>
        <v>1.0145</v>
      </c>
      <c r="X11" s="3176"/>
      <c r="Y11" s="3179">
        <f>IF(D11=0,0,ROUND(AVERAGE(D11:D19)/100,4))</f>
        <v>8.0999999999999996E-3</v>
      </c>
      <c r="Z11" s="3179">
        <f>IF(E11=0,0,ROUND(AVERAGE(E11:E18)/100,4))</f>
        <v>3.3E-3</v>
      </c>
      <c r="AA11" s="3179">
        <f>IF(F11=0,0,ROUND(AVERAGE(F11:F18)/100,4))</f>
        <v>1.5E-3</v>
      </c>
      <c r="AB11" s="3179">
        <f>IF(G11=0,0,ROUND(AVERAGE(G11:G18)/100,4))</f>
        <v>8.8999999999999999E-3</v>
      </c>
      <c r="AC11" s="3179">
        <f>IF(H11=0,0,ROUND(AVERAGE(H11:H18)/100,4))</f>
        <v>6.6E-3</v>
      </c>
      <c r="AD11" s="3179">
        <f t="shared" si="3"/>
        <v>1.5E-3</v>
      </c>
    </row>
    <row r="12" spans="1:30" s="3180" customFormat="1" ht="12.75">
      <c r="A12" s="3171" t="s">
        <v>3358</v>
      </c>
      <c r="B12" s="3172">
        <v>2022</v>
      </c>
      <c r="C12" s="3173">
        <v>3</v>
      </c>
      <c r="D12" s="3174">
        <v>0.66</v>
      </c>
      <c r="E12" s="3174">
        <v>0.32</v>
      </c>
      <c r="F12" s="3174">
        <v>0.23</v>
      </c>
      <c r="G12" s="3174">
        <v>0.72</v>
      </c>
      <c r="H12" s="3191">
        <v>0.63</v>
      </c>
      <c r="I12" s="3175">
        <f t="shared" si="0"/>
        <v>0.23</v>
      </c>
      <c r="J12" s="3176"/>
      <c r="K12" s="3177">
        <f t="shared" si="1"/>
        <v>6.6E-3</v>
      </c>
      <c r="L12" s="3167">
        <f t="shared" si="1"/>
        <v>3.2000000000000002E-3</v>
      </c>
      <c r="M12" s="3167">
        <f t="shared" si="1"/>
        <v>2.3E-3</v>
      </c>
      <c r="N12" s="3167">
        <f t="shared" si="1"/>
        <v>7.1999999999999998E-3</v>
      </c>
      <c r="O12" s="3167">
        <f t="shared" si="1"/>
        <v>6.3E-3</v>
      </c>
      <c r="P12" s="3167">
        <f t="shared" si="6"/>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5"/>
        <v>1.0134000000000001</v>
      </c>
      <c r="X12" s="3176"/>
      <c r="Y12" s="3179">
        <f>IF(D12=0,0,ROUND(AVERAGE(D12:D18)/100,4))</f>
        <v>8.3999999999999995E-3</v>
      </c>
      <c r="Z12" s="3179">
        <f>IF(E12=0,0,ROUND(AVERAGE(E12:E18)/100,4))</f>
        <v>3.5000000000000001E-3</v>
      </c>
      <c r="AA12" s="3179">
        <f>IF(F12=0,0,ROUND(AVERAGE(F12:F18)/100,4))</f>
        <v>1.5E-3</v>
      </c>
      <c r="AB12" s="3179">
        <f>IF(G12=0,0,ROUND(AVERAGE(G12:G18)/100,4))</f>
        <v>9.1999999999999998E-3</v>
      </c>
      <c r="AC12" s="3179">
        <f>IF(H12=0,0,ROUND(AVERAGE(H12:H18)/100,4))</f>
        <v>6.7999999999999996E-3</v>
      </c>
      <c r="AD12" s="3179">
        <f t="shared" si="3"/>
        <v>1.5E-3</v>
      </c>
    </row>
    <row r="13" spans="1:30" s="3180" customFormat="1" ht="12.75">
      <c r="A13" s="3171" t="s">
        <v>3349</v>
      </c>
      <c r="B13" s="3172">
        <v>2022</v>
      </c>
      <c r="C13" s="3173">
        <v>2</v>
      </c>
      <c r="D13" s="3174">
        <v>0.93</v>
      </c>
      <c r="E13" s="3174">
        <v>0.15</v>
      </c>
      <c r="F13" s="3174">
        <v>0.01</v>
      </c>
      <c r="G13" s="3174">
        <v>1.05</v>
      </c>
      <c r="H13" s="3191">
        <v>1.08</v>
      </c>
      <c r="I13" s="3175">
        <f t="shared" si="0"/>
        <v>0.01</v>
      </c>
      <c r="J13" s="3176"/>
      <c r="K13" s="3177">
        <f t="shared" si="1"/>
        <v>9.300000000000001E-3</v>
      </c>
      <c r="L13" s="3167">
        <f t="shared" si="1"/>
        <v>1.5E-3</v>
      </c>
      <c r="M13" s="3167">
        <f t="shared" si="1"/>
        <v>1E-4</v>
      </c>
      <c r="N13" s="3167">
        <f t="shared" si="1"/>
        <v>1.0500000000000001E-2</v>
      </c>
      <c r="O13" s="3167">
        <f t="shared" si="1"/>
        <v>1.0800000000000001E-2</v>
      </c>
      <c r="P13" s="3167">
        <f t="shared" si="6"/>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5"/>
        <v>1.0109999999999999</v>
      </c>
      <c r="X13" s="3176"/>
      <c r="Y13" s="3179">
        <f>IF(D13=0,0,ROUND(AVERAGE(D13:D18)/100,4))</f>
        <v>8.6999999999999994E-3</v>
      </c>
      <c r="Z13" s="3179">
        <f>IF(E13=0,0,ROUND(AVERAGE(E13:E18)/100,4))</f>
        <v>3.5000000000000001E-3</v>
      </c>
      <c r="AA13" s="3179">
        <f>IF(F13=0,0,ROUND(AVERAGE(F13:F18)/100,4))</f>
        <v>1.4E-3</v>
      </c>
      <c r="AB13" s="3179">
        <f>IF(G13=0,0,ROUND(AVERAGE(G13:G18)/100,4))</f>
        <v>9.4999999999999998E-3</v>
      </c>
      <c r="AC13" s="3179">
        <f>IF(H13=0,0,ROUND(AVERAGE(H13:H18)/100,4))</f>
        <v>6.8999999999999999E-3</v>
      </c>
      <c r="AD13" s="3179">
        <f t="shared" si="3"/>
        <v>1.4E-3</v>
      </c>
    </row>
    <row r="14" spans="1:30" s="3180" customFormat="1" ht="12.75">
      <c r="A14" s="3171" t="s">
        <v>2815</v>
      </c>
      <c r="B14" s="3172">
        <v>2022</v>
      </c>
      <c r="C14" s="3173">
        <v>1</v>
      </c>
      <c r="D14" s="3174">
        <v>0.89</v>
      </c>
      <c r="E14" s="3174">
        <v>0.44</v>
      </c>
      <c r="F14" s="3174">
        <v>0.37</v>
      </c>
      <c r="G14" s="3174">
        <v>0.96</v>
      </c>
      <c r="H14" s="3191">
        <v>0.64</v>
      </c>
      <c r="I14" s="3175">
        <f t="shared" si="0"/>
        <v>0.37</v>
      </c>
      <c r="J14" s="3176"/>
      <c r="K14" s="3177">
        <f t="shared" si="1"/>
        <v>8.8999999999999999E-3</v>
      </c>
      <c r="L14" s="3167">
        <f t="shared" si="1"/>
        <v>4.4000000000000003E-3</v>
      </c>
      <c r="M14" s="3167">
        <f t="shared" si="1"/>
        <v>3.7000000000000002E-3</v>
      </c>
      <c r="N14" s="3167">
        <f t="shared" si="1"/>
        <v>9.5999999999999992E-3</v>
      </c>
      <c r="O14" s="3167">
        <f t="shared" si="1"/>
        <v>6.4000000000000003E-3</v>
      </c>
      <c r="P14" s="3167">
        <f t="shared" si="6"/>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5"/>
        <v>1.0108999999999999</v>
      </c>
      <c r="X14" s="3176"/>
      <c r="Y14" s="3179">
        <f>IF(D14=0,0,ROUND(AVERAGE(D14:D18)/100,4))</f>
        <v>8.6E-3</v>
      </c>
      <c r="Z14" s="3179">
        <f>IF(E14=0,0,ROUND(AVERAGE(E14:E18)/100,4))</f>
        <v>3.8999999999999998E-3</v>
      </c>
      <c r="AA14" s="3179">
        <f>IF(F14=0,0,ROUND(AVERAGE(F14:F18)/100,4))</f>
        <v>1.6999999999999999E-3</v>
      </c>
      <c r="AB14" s="3179">
        <f>IF(G14=0,0,ROUND(AVERAGE(G14:G18)/100,4))</f>
        <v>9.2999999999999992E-3</v>
      </c>
      <c r="AC14" s="3179">
        <f>IF(H14=0,0,ROUND(AVERAGE(H14:H18)/100,4))</f>
        <v>6.1000000000000004E-3</v>
      </c>
      <c r="AD14" s="3179">
        <f t="shared" si="3"/>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0"/>
        <v>7.0000000000000007E-2</v>
      </c>
      <c r="J15" s="3176"/>
      <c r="K15" s="3177">
        <f t="shared" si="1"/>
        <v>1.03E-2</v>
      </c>
      <c r="L15" s="3167">
        <f t="shared" si="1"/>
        <v>2.3999999999999998E-3</v>
      </c>
      <c r="M15" s="3167">
        <f t="shared" si="1"/>
        <v>7.000000000000001E-4</v>
      </c>
      <c r="N15" s="3167">
        <f t="shared" si="1"/>
        <v>1.1699999999999999E-2</v>
      </c>
      <c r="O15" s="3167">
        <f t="shared" si="1"/>
        <v>5.5000000000000005E-3</v>
      </c>
      <c r="P15" s="3167">
        <f t="shared" si="6"/>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5"/>
        <v>1.0072000000000001</v>
      </c>
      <c r="X15" s="3176"/>
      <c r="Y15" s="3179">
        <f>IF(D15=0,0,ROUND(AVERAGE(D15:D18)/100,4))</f>
        <v>8.5000000000000006E-3</v>
      </c>
      <c r="Z15" s="3179">
        <f>IF(E15=0,0,ROUND(AVERAGE(E15:E18)/100,4))</f>
        <v>3.8E-3</v>
      </c>
      <c r="AA15" s="3179">
        <f>IF(F15=0,0,ROUND(AVERAGE(F15:F18)/100,4))</f>
        <v>1.1999999999999999E-3</v>
      </c>
      <c r="AB15" s="3179">
        <f>IF(G15=0,0,ROUND(AVERAGE(G15:G18)/100,4))</f>
        <v>9.2999999999999992E-3</v>
      </c>
      <c r="AC15" s="3179">
        <f>IF(H15=0,0,ROUND(AVERAGE(H15:H18)/100,4))</f>
        <v>6.0000000000000001E-3</v>
      </c>
      <c r="AD15" s="3179">
        <f t="shared" si="3"/>
        <v>1.1999999999999999E-3</v>
      </c>
    </row>
    <row r="16" spans="1:30" s="3180" customFormat="1" ht="12.75">
      <c r="A16" s="3171" t="s">
        <v>2817</v>
      </c>
      <c r="B16" s="3172">
        <v>2021</v>
      </c>
      <c r="C16" s="3173">
        <v>3</v>
      </c>
      <c r="D16" s="3174">
        <v>0.47</v>
      </c>
      <c r="E16" s="3174">
        <v>0.41</v>
      </c>
      <c r="F16" s="3174">
        <v>0.24</v>
      </c>
      <c r="G16" s="3174">
        <v>0.48</v>
      </c>
      <c r="H16" s="3191">
        <v>0.48</v>
      </c>
      <c r="I16" s="3175">
        <f t="shared" si="0"/>
        <v>0.24</v>
      </c>
      <c r="J16" s="3176"/>
      <c r="K16" s="3177">
        <f t="shared" si="1"/>
        <v>4.6999999999999993E-3</v>
      </c>
      <c r="L16" s="3167">
        <f t="shared" si="1"/>
        <v>4.0999999999999995E-3</v>
      </c>
      <c r="M16" s="3167">
        <f t="shared" si="1"/>
        <v>2.3999999999999998E-3</v>
      </c>
      <c r="N16" s="3167">
        <f t="shared" si="1"/>
        <v>4.7999999999999996E-3</v>
      </c>
      <c r="O16" s="3167">
        <f t="shared" si="1"/>
        <v>4.7999999999999996E-3</v>
      </c>
      <c r="P16" s="3167">
        <f t="shared" si="6"/>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5"/>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3"/>
        <v>1.2999999999999999E-3</v>
      </c>
    </row>
    <row r="17" spans="1:30" s="3180" customFormat="1" ht="12.75">
      <c r="A17" s="3171" t="s">
        <v>2818</v>
      </c>
      <c r="B17" s="3172">
        <v>2021</v>
      </c>
      <c r="C17" s="3173">
        <v>2</v>
      </c>
      <c r="D17" s="3174">
        <v>0.92</v>
      </c>
      <c r="E17" s="3174">
        <v>0.72</v>
      </c>
      <c r="F17" s="3174">
        <v>0.41</v>
      </c>
      <c r="G17" s="3174">
        <v>0.95</v>
      </c>
      <c r="H17" s="3191">
        <v>1.01</v>
      </c>
      <c r="I17" s="3175">
        <f t="shared" si="0"/>
        <v>0.41</v>
      </c>
      <c r="J17" s="3176"/>
      <c r="K17" s="3177">
        <f t="shared" si="1"/>
        <v>9.1999999999999998E-3</v>
      </c>
      <c r="L17" s="3167">
        <f t="shared" si="1"/>
        <v>7.1999999999999998E-3</v>
      </c>
      <c r="M17" s="3167">
        <f t="shared" si="1"/>
        <v>4.0999999999999995E-3</v>
      </c>
      <c r="N17" s="3167">
        <f t="shared" si="1"/>
        <v>9.4999999999999998E-3</v>
      </c>
      <c r="O17" s="3167">
        <f t="shared" si="1"/>
        <v>1.01E-2</v>
      </c>
      <c r="P17" s="3167">
        <f t="shared" si="6"/>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5"/>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3"/>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0"/>
        <v>-0.25</v>
      </c>
      <c r="J18" s="3198"/>
      <c r="K18" s="3199">
        <f t="shared" si="1"/>
        <v>9.7000000000000003E-3</v>
      </c>
      <c r="L18" s="3200">
        <f t="shared" si="1"/>
        <v>1.6000000000000001E-3</v>
      </c>
      <c r="M18" s="3200">
        <f>F18/100</f>
        <v>-2.5000000000000001E-3</v>
      </c>
      <c r="N18" s="3200">
        <f t="shared" si="1"/>
        <v>1.11E-2</v>
      </c>
      <c r="O18" s="3200">
        <f t="shared" si="1"/>
        <v>3.5999999999999999E-3</v>
      </c>
      <c r="P18" s="3200">
        <f t="shared" si="6"/>
        <v>-2.5000000000000001E-3</v>
      </c>
      <c r="Q18" s="3198"/>
      <c r="R18" s="3201">
        <v>1</v>
      </c>
      <c r="S18" s="3201">
        <v>1</v>
      </c>
      <c r="T18" s="3201">
        <v>1</v>
      </c>
      <c r="U18" s="3201">
        <v>1</v>
      </c>
      <c r="V18" s="3201">
        <v>1</v>
      </c>
      <c r="W18" s="3201">
        <f>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3360</v>
      </c>
    </row>
    <row r="21" spans="1:30" s="3004" customFormat="1">
      <c r="I21" s="3203" t="s">
        <v>2820</v>
      </c>
    </row>
    <row r="22" spans="1:30" s="3004" customFormat="1"/>
    <row r="23" spans="1:30" s="3204" customFormat="1" ht="12.75">
      <c r="B23" s="3205" t="s">
        <v>3367</v>
      </c>
      <c r="C23" s="3206"/>
      <c r="D23" s="3206"/>
      <c r="E23" s="3206"/>
      <c r="F23" s="3206"/>
      <c r="G23" s="3206"/>
      <c r="H23" s="3206"/>
      <c r="I23" s="3206"/>
      <c r="J23" s="3160"/>
      <c r="K23" s="3206" t="s">
        <v>2821</v>
      </c>
      <c r="L23" s="3206"/>
      <c r="M23" s="3206"/>
      <c r="N23" s="3206"/>
      <c r="O23" s="3206"/>
      <c r="P23" s="3206"/>
      <c r="Q23" s="3160"/>
      <c r="R23" s="3883" t="s">
        <v>2822</v>
      </c>
      <c r="S23" s="3884"/>
      <c r="T23" s="3884"/>
      <c r="U23" s="3884"/>
      <c r="V23" s="3884"/>
      <c r="W23" s="3884"/>
      <c r="X23" s="3160"/>
      <c r="Y23" s="3883" t="s">
        <v>2823</v>
      </c>
      <c r="Z23" s="3884"/>
      <c r="AA23" s="3884"/>
      <c r="AB23" s="3884"/>
      <c r="AC23" s="3884"/>
      <c r="AD23" s="3884"/>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ROUND(AVERAGEIF(E26:E40,"&lt;&gt;0"),2)</f>
        <v>0.42</v>
      </c>
      <c r="F25" s="3146">
        <f>ROUND(AVERAGEIF(F26:F40,"&lt;&gt;0"),2)</f>
        <v>0.3</v>
      </c>
      <c r="G25" s="3146">
        <f>ROUND(AVERAGEIF(G26:G40,"&lt;&gt;0"),2)</f>
        <v>0.73</v>
      </c>
      <c r="H25" s="3146"/>
      <c r="I25" s="3146">
        <f>F25</f>
        <v>0.3</v>
      </c>
      <c r="J25" s="3147"/>
      <c r="K25" s="3148"/>
      <c r="L25" s="3149">
        <f>ROUND(AVERAGEIF(L26:L40,"&lt;&gt;0"),4)</f>
        <v>4.1999999999999997E-3</v>
      </c>
      <c r="M25" s="3149">
        <f>ROUND(AVERAGEIF(M26:M40,"&lt;&gt;0"),4)</f>
        <v>3.0000000000000001E-3</v>
      </c>
      <c r="N25" s="3149">
        <f>ROUND(AVERAGEIF(N26:N40,"&lt;&gt;0"),4)</f>
        <v>7.3000000000000001E-3</v>
      </c>
      <c r="O25" s="3149"/>
      <c r="P25" s="3149">
        <f>M25</f>
        <v>3.0000000000000001E-3</v>
      </c>
      <c r="Q25" s="3147"/>
      <c r="R25" s="3150"/>
      <c r="S25" s="3151">
        <f>ROUND(SUMPRODUCT(PRODUCT(1+L26:L40)),4)</f>
        <v>1.0468</v>
      </c>
      <c r="T25" s="3151">
        <f>ROUND(SUMPRODUCT(PRODUCT(1+M26:M40)),4)</f>
        <v>1.0337000000000001</v>
      </c>
      <c r="U25" s="3151">
        <f>ROUND(SUMPRODUCT(PRODUCT(1+N26:N40)),4)</f>
        <v>1.0828</v>
      </c>
      <c r="V25" s="3151"/>
      <c r="W25" s="3150">
        <f>T25</f>
        <v>1.0337000000000001</v>
      </c>
      <c r="X25" s="3147"/>
      <c r="Y25" s="3152"/>
      <c r="Z25" s="3153">
        <f>ROUND(AVERAGEIF(Z26:Z40,"&lt;&gt;0"),4)</f>
        <v>4.3E-3</v>
      </c>
      <c r="AA25" s="3154">
        <f>ROUND(AVERAGEIF(AA26:AA40,"&lt;&gt;0"),4)</f>
        <v>3.5999999999999999E-3</v>
      </c>
      <c r="AB25" s="3152">
        <f>ROUND(AVERAGEIF(AB26:AB40,"&lt;&gt;0"),4)</f>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3370</v>
      </c>
      <c r="B27" s="3172">
        <v>2023</v>
      </c>
      <c r="C27" s="3173">
        <v>4</v>
      </c>
      <c r="D27" s="3174"/>
      <c r="E27" s="3174">
        <v>0</v>
      </c>
      <c r="F27" s="3174">
        <v>0</v>
      </c>
      <c r="G27" s="3174">
        <v>0</v>
      </c>
      <c r="H27" s="3174"/>
      <c r="I27" s="3175">
        <f t="shared" ref="I27:I40" si="7">F27</f>
        <v>0</v>
      </c>
      <c r="J27" s="3176"/>
      <c r="K27" s="3177"/>
      <c r="L27" s="3167">
        <f t="shared" ref="L27:N40" si="8">E27/100</f>
        <v>0</v>
      </c>
      <c r="M27" s="3167">
        <f t="shared" si="8"/>
        <v>0</v>
      </c>
      <c r="N27" s="3167">
        <f t="shared" si="8"/>
        <v>0</v>
      </c>
      <c r="O27" s="3167"/>
      <c r="P27" s="3167">
        <f t="shared" ref="P27:P32" si="9">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 t="shared" ref="W27:W32" si="10">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3371</v>
      </c>
      <c r="B28" s="3172">
        <v>2023</v>
      </c>
      <c r="C28" s="3173">
        <v>3</v>
      </c>
      <c r="D28" s="3174"/>
      <c r="E28" s="3174">
        <v>0</v>
      </c>
      <c r="F28" s="3174">
        <v>0</v>
      </c>
      <c r="G28" s="3174">
        <v>0</v>
      </c>
      <c r="H28" s="3174"/>
      <c r="I28" s="3175">
        <f>F28</f>
        <v>0</v>
      </c>
      <c r="J28" s="3176"/>
      <c r="K28" s="3177"/>
      <c r="L28" s="3167">
        <f>E28/100</f>
        <v>0</v>
      </c>
      <c r="M28" s="3167">
        <f>F28/100</f>
        <v>0</v>
      </c>
      <c r="N28" s="3167">
        <f>G28/100</f>
        <v>0</v>
      </c>
      <c r="O28" s="3167"/>
      <c r="P28" s="3167">
        <f t="shared" si="9"/>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si="10"/>
        <v>1.0286999999999999</v>
      </c>
      <c r="X28" s="3176"/>
      <c r="Y28" s="3179"/>
      <c r="Z28" s="3207"/>
      <c r="AA28" s="3209"/>
      <c r="AB28" s="3179"/>
      <c r="AC28" s="3208"/>
      <c r="AD28" s="3179"/>
    </row>
    <row r="29" spans="1:30" s="3180" customFormat="1" ht="12.75">
      <c r="A29" s="2200" t="s">
        <v>3372</v>
      </c>
      <c r="B29" s="3172">
        <v>2023</v>
      </c>
      <c r="C29" s="3173">
        <v>3</v>
      </c>
      <c r="D29" s="3174"/>
      <c r="E29" s="3174">
        <v>0</v>
      </c>
      <c r="F29" s="3174">
        <v>0</v>
      </c>
      <c r="G29" s="3174">
        <v>0</v>
      </c>
      <c r="H29" s="3174"/>
      <c r="I29" s="3175">
        <f>F29</f>
        <v>0</v>
      </c>
      <c r="J29" s="3176"/>
      <c r="K29" s="3177"/>
      <c r="L29" s="3167">
        <f t="shared" si="8"/>
        <v>0</v>
      </c>
      <c r="M29" s="3167">
        <f t="shared" si="8"/>
        <v>0</v>
      </c>
      <c r="N29" s="3167">
        <f t="shared" si="8"/>
        <v>0</v>
      </c>
      <c r="O29" s="3167"/>
      <c r="P29" s="3167">
        <f t="shared" si="9"/>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si="10"/>
        <v>1.0286999999999999</v>
      </c>
      <c r="X29" s="3176"/>
      <c r="Y29" s="3179"/>
      <c r="Z29" s="3207"/>
      <c r="AA29" s="3209"/>
      <c r="AB29" s="3179"/>
      <c r="AC29" s="3208"/>
      <c r="AD29" s="3179"/>
    </row>
    <row r="30" spans="1:30" s="3190" customFormat="1" ht="12.75">
      <c r="A30" s="3181" t="s">
        <v>3368</v>
      </c>
      <c r="B30" s="3182">
        <v>2023</v>
      </c>
      <c r="C30" s="3183">
        <v>3</v>
      </c>
      <c r="D30" s="3184"/>
      <c r="E30" s="3184">
        <v>0.35</v>
      </c>
      <c r="F30" s="3184">
        <v>0.17</v>
      </c>
      <c r="G30" s="3184">
        <v>0.52</v>
      </c>
      <c r="H30" s="3185"/>
      <c r="I30" s="3186">
        <f t="shared" si="7"/>
        <v>0.17</v>
      </c>
      <c r="J30" s="3187"/>
      <c r="K30" s="3188"/>
      <c r="L30" s="3189">
        <f t="shared" ref="L30:N32" si="11">E30/100</f>
        <v>3.4999999999999996E-3</v>
      </c>
      <c r="M30" s="3189">
        <f t="shared" si="11"/>
        <v>1.7000000000000001E-3</v>
      </c>
      <c r="N30" s="3189">
        <f t="shared" si="11"/>
        <v>5.1999999999999998E-3</v>
      </c>
      <c r="O30" s="3189"/>
      <c r="P30" s="3189">
        <f t="shared" si="9"/>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si="10"/>
        <v>1.0286999999999999</v>
      </c>
      <c r="X30" s="3187"/>
      <c r="Y30" s="3189"/>
      <c r="Z30" s="3210"/>
      <c r="AA30" s="3211"/>
      <c r="AB30" s="3189"/>
      <c r="AC30" s="3212"/>
      <c r="AD30" s="3189"/>
    </row>
    <row r="31" spans="1:30" s="3180" customFormat="1" ht="12.75">
      <c r="A31" s="3171" t="s">
        <v>3369</v>
      </c>
      <c r="B31" s="3172">
        <v>2023</v>
      </c>
      <c r="C31" s="3173">
        <v>2</v>
      </c>
      <c r="D31" s="3174"/>
      <c r="E31" s="3174">
        <v>0.5</v>
      </c>
      <c r="F31" s="3174">
        <v>0.45</v>
      </c>
      <c r="G31" s="3174">
        <v>0.89</v>
      </c>
      <c r="H31" s="3191"/>
      <c r="I31" s="3175">
        <f t="shared" si="7"/>
        <v>0.45</v>
      </c>
      <c r="J31" s="3176"/>
      <c r="K31" s="3177"/>
      <c r="L31" s="3167">
        <f t="shared" si="11"/>
        <v>5.0000000000000001E-3</v>
      </c>
      <c r="M31" s="3167">
        <f t="shared" si="11"/>
        <v>4.5000000000000005E-3</v>
      </c>
      <c r="N31" s="3167">
        <f t="shared" si="11"/>
        <v>8.8999999999999999E-3</v>
      </c>
      <c r="O31" s="3167"/>
      <c r="P31" s="3167">
        <f t="shared" si="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1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7"/>
        <v>0.59</v>
      </c>
      <c r="J32" s="3176"/>
      <c r="K32" s="3177"/>
      <c r="L32" s="3167">
        <f t="shared" si="11"/>
        <v>5.5000000000000005E-3</v>
      </c>
      <c r="M32" s="3167">
        <f t="shared" si="11"/>
        <v>5.8999999999999999E-3</v>
      </c>
      <c r="N32" s="3167">
        <f t="shared" si="11"/>
        <v>6.4000000000000003E-3</v>
      </c>
      <c r="O32" s="3167"/>
      <c r="P32" s="3167">
        <f t="shared" si="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1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7"/>
        <v>0.2</v>
      </c>
      <c r="J33" s="3176"/>
      <c r="K33" s="3177"/>
      <c r="L33" s="3167">
        <f t="shared" si="8"/>
        <v>4.5000000000000005E-3</v>
      </c>
      <c r="M33" s="3167">
        <f t="shared" si="8"/>
        <v>2E-3</v>
      </c>
      <c r="N33" s="3167">
        <f t="shared" si="8"/>
        <v>3.8E-3</v>
      </c>
      <c r="O33" s="3167"/>
      <c r="P33" s="3167">
        <f t="shared" ref="P33:P40" si="12">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13">T33</f>
        <v>1.0164</v>
      </c>
      <c r="X33" s="3176"/>
      <c r="Y33" s="3179"/>
      <c r="Z33" s="3207">
        <f t="shared" ref="Z33:AD40" si="14">IF(E33=0,0,ROUND(AVERAGE(E33:E41)/100,4))</f>
        <v>4.0000000000000001E-3</v>
      </c>
      <c r="AA33" s="3209">
        <f t="shared" si="14"/>
        <v>2.5999999999999999E-3</v>
      </c>
      <c r="AB33" s="3179">
        <f t="shared" si="14"/>
        <v>7.4000000000000003E-3</v>
      </c>
      <c r="AC33" s="3208"/>
      <c r="AD33" s="3179">
        <f t="shared" si="14"/>
        <v>2.5999999999999999E-3</v>
      </c>
    </row>
    <row r="34" spans="1:30" s="3180" customFormat="1" ht="12.75">
      <c r="A34" s="3171" t="s">
        <v>3359</v>
      </c>
      <c r="B34" s="3172">
        <v>2022</v>
      </c>
      <c r="C34" s="3173">
        <v>3</v>
      </c>
      <c r="D34" s="3174"/>
      <c r="E34" s="3174">
        <v>0.3</v>
      </c>
      <c r="F34" s="3174">
        <v>0.28999999999999998</v>
      </c>
      <c r="G34" s="3174">
        <v>0.83</v>
      </c>
      <c r="H34" s="3191"/>
      <c r="I34" s="3175">
        <f t="shared" si="7"/>
        <v>0.28999999999999998</v>
      </c>
      <c r="J34" s="3176"/>
      <c r="K34" s="3177"/>
      <c r="L34" s="3167">
        <f t="shared" si="8"/>
        <v>3.0000000000000001E-3</v>
      </c>
      <c r="M34" s="3167">
        <f t="shared" si="8"/>
        <v>2.8999999999999998E-3</v>
      </c>
      <c r="N34" s="3167">
        <f t="shared" si="8"/>
        <v>8.3000000000000001E-3</v>
      </c>
      <c r="O34" s="3167"/>
      <c r="P34" s="3167">
        <f t="shared" si="12"/>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13"/>
        <v>1.0144</v>
      </c>
      <c r="X34" s="3176"/>
      <c r="Y34" s="3179"/>
      <c r="Z34" s="3207">
        <f t="shared" si="14"/>
        <v>3.8999999999999998E-3</v>
      </c>
      <c r="AA34" s="3209">
        <f t="shared" si="14"/>
        <v>2.7000000000000001E-3</v>
      </c>
      <c r="AB34" s="3179">
        <f t="shared" si="14"/>
        <v>7.9000000000000008E-3</v>
      </c>
      <c r="AC34" s="3208"/>
      <c r="AD34" s="3179">
        <f t="shared" si="14"/>
        <v>2.7000000000000001E-3</v>
      </c>
    </row>
    <row r="35" spans="1:30" s="3180" customFormat="1" ht="12.75">
      <c r="A35" s="3171" t="s">
        <v>3349</v>
      </c>
      <c r="B35" s="3172">
        <v>2022</v>
      </c>
      <c r="C35" s="3173">
        <v>2</v>
      </c>
      <c r="D35" s="3174"/>
      <c r="E35" s="3174">
        <v>-0.11</v>
      </c>
      <c r="F35" s="3174">
        <v>-0.13</v>
      </c>
      <c r="G35" s="3174">
        <v>0.53</v>
      </c>
      <c r="H35" s="3191"/>
      <c r="I35" s="3175">
        <f t="shared" si="7"/>
        <v>-0.13</v>
      </c>
      <c r="J35" s="3176"/>
      <c r="K35" s="3177"/>
      <c r="L35" s="3167">
        <f t="shared" si="8"/>
        <v>-1.1000000000000001E-3</v>
      </c>
      <c r="M35" s="3167">
        <f t="shared" si="8"/>
        <v>-1.2999999999999999E-3</v>
      </c>
      <c r="N35" s="3167">
        <f t="shared" si="8"/>
        <v>5.3E-3</v>
      </c>
      <c r="O35" s="3167"/>
      <c r="P35" s="3167">
        <f t="shared" si="12"/>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13"/>
        <v>1.0114000000000001</v>
      </c>
      <c r="X35" s="3176"/>
      <c r="Y35" s="3179"/>
      <c r="Z35" s="3207">
        <f t="shared" si="14"/>
        <v>4.1000000000000003E-3</v>
      </c>
      <c r="AA35" s="3209">
        <f t="shared" si="14"/>
        <v>2.7000000000000001E-3</v>
      </c>
      <c r="AB35" s="3179">
        <f t="shared" si="14"/>
        <v>7.9000000000000008E-3</v>
      </c>
      <c r="AC35" s="3208"/>
      <c r="AD35" s="3179">
        <f t="shared" si="14"/>
        <v>2.7000000000000001E-3</v>
      </c>
    </row>
    <row r="36" spans="1:30" s="3180" customFormat="1" ht="12.75">
      <c r="A36" s="3171" t="s">
        <v>2830</v>
      </c>
      <c r="B36" s="3172">
        <v>2022</v>
      </c>
      <c r="C36" s="3173">
        <v>1</v>
      </c>
      <c r="D36" s="3174"/>
      <c r="E36" s="3174">
        <v>0.6</v>
      </c>
      <c r="F36" s="3174">
        <v>0.45</v>
      </c>
      <c r="G36" s="3174">
        <v>0.53</v>
      </c>
      <c r="H36" s="3191"/>
      <c r="I36" s="3175">
        <f t="shared" si="7"/>
        <v>0.45</v>
      </c>
      <c r="J36" s="3176"/>
      <c r="K36" s="3177"/>
      <c r="L36" s="3167">
        <f t="shared" si="8"/>
        <v>6.0000000000000001E-3</v>
      </c>
      <c r="M36" s="3167">
        <f t="shared" si="8"/>
        <v>4.5000000000000005E-3</v>
      </c>
      <c r="N36" s="3167">
        <f t="shared" si="8"/>
        <v>5.3E-3</v>
      </c>
      <c r="O36" s="3167"/>
      <c r="P36" s="3167">
        <f t="shared" si="12"/>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13"/>
        <v>1.0127999999999999</v>
      </c>
      <c r="X36" s="3176"/>
      <c r="Y36" s="3179"/>
      <c r="Z36" s="3207">
        <f t="shared" si="14"/>
        <v>5.1000000000000004E-3</v>
      </c>
      <c r="AA36" s="3209">
        <f t="shared" si="14"/>
        <v>3.5000000000000001E-3</v>
      </c>
      <c r="AB36" s="3179">
        <f t="shared" si="14"/>
        <v>8.3999999999999995E-3</v>
      </c>
      <c r="AC36" s="3208"/>
      <c r="AD36" s="3179">
        <f t="shared" si="14"/>
        <v>3.5000000000000001E-3</v>
      </c>
    </row>
    <row r="37" spans="1:30" s="3180" customFormat="1" ht="12.75">
      <c r="A37" s="3171" t="s">
        <v>2831</v>
      </c>
      <c r="B37" s="3172">
        <v>2021</v>
      </c>
      <c r="C37" s="3173">
        <v>4</v>
      </c>
      <c r="D37" s="3174"/>
      <c r="E37" s="3174">
        <v>0.57999999999999996</v>
      </c>
      <c r="F37" s="3174">
        <v>0.08</v>
      </c>
      <c r="G37" s="3174">
        <v>0.68</v>
      </c>
      <c r="H37" s="3191"/>
      <c r="I37" s="3175">
        <f t="shared" si="7"/>
        <v>0.08</v>
      </c>
      <c r="J37" s="3176"/>
      <c r="K37" s="3177"/>
      <c r="L37" s="3167">
        <f t="shared" si="8"/>
        <v>5.7999999999999996E-3</v>
      </c>
      <c r="M37" s="3167">
        <f t="shared" si="8"/>
        <v>8.0000000000000004E-4</v>
      </c>
      <c r="N37" s="3167">
        <f t="shared" si="8"/>
        <v>6.8000000000000005E-3</v>
      </c>
      <c r="O37" s="3167"/>
      <c r="P37" s="3167">
        <f t="shared" si="12"/>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13"/>
        <v>1.0082</v>
      </c>
      <c r="X37" s="3176"/>
      <c r="Y37" s="3179"/>
      <c r="Z37" s="3207">
        <f t="shared" si="14"/>
        <v>4.8999999999999998E-3</v>
      </c>
      <c r="AA37" s="3209">
        <f t="shared" si="14"/>
        <v>3.3E-3</v>
      </c>
      <c r="AB37" s="3179">
        <f t="shared" si="14"/>
        <v>9.1999999999999998E-3</v>
      </c>
      <c r="AC37" s="3208"/>
      <c r="AD37" s="3179">
        <f t="shared" si="14"/>
        <v>3.3E-3</v>
      </c>
    </row>
    <row r="38" spans="1:30" s="3180" customFormat="1" ht="12.75">
      <c r="A38" s="3171" t="s">
        <v>2832</v>
      </c>
      <c r="B38" s="3172">
        <v>2021</v>
      </c>
      <c r="C38" s="3173">
        <v>3</v>
      </c>
      <c r="D38" s="3174"/>
      <c r="E38" s="3174">
        <v>0.47</v>
      </c>
      <c r="F38" s="3174">
        <v>0.28000000000000003</v>
      </c>
      <c r="G38" s="3174">
        <v>0.91</v>
      </c>
      <c r="H38" s="3191"/>
      <c r="I38" s="3175">
        <f t="shared" si="7"/>
        <v>0.28000000000000003</v>
      </c>
      <c r="J38" s="3176"/>
      <c r="K38" s="3177"/>
      <c r="L38" s="3167">
        <f t="shared" si="8"/>
        <v>4.6999999999999993E-3</v>
      </c>
      <c r="M38" s="3167">
        <f t="shared" si="8"/>
        <v>2.8000000000000004E-3</v>
      </c>
      <c r="N38" s="3167">
        <f t="shared" si="8"/>
        <v>9.1000000000000004E-3</v>
      </c>
      <c r="O38" s="3167"/>
      <c r="P38" s="3167">
        <f t="shared" si="12"/>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13"/>
        <v>1.0074000000000001</v>
      </c>
      <c r="X38" s="3176"/>
      <c r="Y38" s="3179"/>
      <c r="Z38" s="3207">
        <f t="shared" si="14"/>
        <v>4.5999999999999999E-3</v>
      </c>
      <c r="AA38" s="3209">
        <f t="shared" si="14"/>
        <v>4.1000000000000003E-3</v>
      </c>
      <c r="AB38" s="3179">
        <f t="shared" si="14"/>
        <v>0.01</v>
      </c>
      <c r="AC38" s="3208"/>
      <c r="AD38" s="3179">
        <f t="shared" si="14"/>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7"/>
        <v>0.46</v>
      </c>
      <c r="J39" s="3176"/>
      <c r="K39" s="3177"/>
      <c r="L39" s="3167">
        <f t="shared" si="8"/>
        <v>5.5000000000000005E-3</v>
      </c>
      <c r="M39" s="3167">
        <f t="shared" si="8"/>
        <v>4.5999999999999999E-3</v>
      </c>
      <c r="N39" s="3167">
        <f t="shared" si="8"/>
        <v>1.1000000000000001E-2</v>
      </c>
      <c r="O39" s="3167"/>
      <c r="P39" s="3167">
        <f t="shared" si="12"/>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13"/>
        <v>1.0045999999999999</v>
      </c>
      <c r="X39" s="3176"/>
      <c r="Y39" s="3179"/>
      <c r="Z39" s="3207">
        <f t="shared" si="14"/>
        <v>4.4999999999999997E-3</v>
      </c>
      <c r="AA39" s="3209">
        <f t="shared" si="14"/>
        <v>4.7000000000000002E-3</v>
      </c>
      <c r="AB39" s="3179">
        <f t="shared" si="14"/>
        <v>1.04E-2</v>
      </c>
      <c r="AC39" s="3208"/>
      <c r="AD39" s="3179">
        <f t="shared" si="14"/>
        <v>4.7000000000000002E-3</v>
      </c>
    </row>
    <row r="40" spans="1:30" s="3202" customFormat="1" thickBot="1">
      <c r="A40" s="3192" t="s">
        <v>2819</v>
      </c>
      <c r="B40" s="3193">
        <v>2021</v>
      </c>
      <c r="C40" s="3194">
        <v>1</v>
      </c>
      <c r="D40" s="3195"/>
      <c r="E40" s="3195">
        <v>0.35</v>
      </c>
      <c r="F40" s="3195">
        <v>0.48</v>
      </c>
      <c r="G40" s="3195">
        <v>0.98</v>
      </c>
      <c r="H40" s="3196"/>
      <c r="I40" s="3197">
        <f t="shared" si="7"/>
        <v>0.48</v>
      </c>
      <c r="J40" s="3198"/>
      <c r="K40" s="3199"/>
      <c r="L40" s="3200">
        <f t="shared" si="8"/>
        <v>3.4999999999999996E-3</v>
      </c>
      <c r="M40" s="3200">
        <f>F40/100</f>
        <v>4.7999999999999996E-3</v>
      </c>
      <c r="N40" s="3200">
        <f t="shared" si="8"/>
        <v>9.7999999999999997E-3</v>
      </c>
      <c r="O40" s="3200"/>
      <c r="P40" s="3200">
        <f t="shared" si="12"/>
        <v>4.7999999999999996E-3</v>
      </c>
      <c r="Q40" s="3198"/>
      <c r="R40" s="3201"/>
      <c r="S40" s="3201">
        <v>1</v>
      </c>
      <c r="T40" s="3201">
        <v>1</v>
      </c>
      <c r="U40" s="3201">
        <v>1</v>
      </c>
      <c r="V40" s="3201"/>
      <c r="W40" s="3201">
        <f t="shared" si="13"/>
        <v>1</v>
      </c>
      <c r="X40" s="3198"/>
      <c r="Y40" s="3200"/>
      <c r="Z40" s="3213">
        <f t="shared" si="14"/>
        <v>3.5000000000000001E-3</v>
      </c>
      <c r="AA40" s="3214">
        <f t="shared" si="14"/>
        <v>4.7999999999999996E-3</v>
      </c>
      <c r="AB40" s="3200">
        <f t="shared" si="14"/>
        <v>9.7999999999999997E-3</v>
      </c>
      <c r="AC40" s="3215"/>
      <c r="AD40" s="3200">
        <f t="shared" si="14"/>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0" t="s">
        <v>452</v>
      </c>
      <c r="C1" s="3890"/>
      <c r="D1" s="3890"/>
      <c r="E1" s="3890"/>
      <c r="F1" s="3890"/>
      <c r="G1" s="3886" t="s">
        <v>453</v>
      </c>
      <c r="H1" s="3886"/>
      <c r="I1" s="3886"/>
      <c r="J1" s="3886"/>
      <c r="K1" s="3886"/>
      <c r="L1" s="3886"/>
      <c r="N1" s="3886" t="s">
        <v>454</v>
      </c>
      <c r="O1" s="3886"/>
      <c r="P1" s="3886"/>
      <c r="Q1" s="3886"/>
      <c r="S1" s="3886" t="s">
        <v>455</v>
      </c>
      <c r="T1" s="3886"/>
      <c r="U1" s="3886"/>
      <c r="V1" s="3886"/>
      <c r="X1" s="3885" t="s">
        <v>456</v>
      </c>
      <c r="Y1" s="3886"/>
      <c r="Z1" s="3886"/>
      <c r="AA1" s="3886"/>
      <c r="AB1" s="3886"/>
      <c r="AD1" s="3885" t="s">
        <v>457</v>
      </c>
      <c r="AE1" s="3886"/>
      <c r="AF1" s="3886"/>
      <c r="AG1" s="3886"/>
      <c r="AH1" s="3886"/>
    </row>
    <row r="2" spans="1:34" s="2167" customFormat="1" ht="14.25" thickBot="1">
      <c r="B2" s="2168" t="s">
        <v>458</v>
      </c>
      <c r="C2" s="2168" t="s">
        <v>459</v>
      </c>
      <c r="D2" s="2169" t="s">
        <v>460</v>
      </c>
      <c r="E2" s="2169" t="s">
        <v>461</v>
      </c>
      <c r="F2" s="2168" t="s">
        <v>462</v>
      </c>
      <c r="G2" s="2170"/>
      <c r="I2" s="2168" t="s">
        <v>458</v>
      </c>
      <c r="J2" s="2169" t="s">
        <v>672</v>
      </c>
      <c r="K2" s="2169" t="s">
        <v>308</v>
      </c>
      <c r="L2" s="2168" t="s">
        <v>462</v>
      </c>
      <c r="N2" s="2168" t="s">
        <v>458</v>
      </c>
      <c r="O2" s="2169" t="s">
        <v>672</v>
      </c>
      <c r="P2" s="2169" t="s">
        <v>308</v>
      </c>
      <c r="Q2" s="2168" t="s">
        <v>462</v>
      </c>
      <c r="S2" s="2168" t="s">
        <v>458</v>
      </c>
      <c r="T2" s="2169" t="s">
        <v>672</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B24" si="0">B6*(1+N5)</f>
        <v>510.07089659554606</v>
      </c>
      <c r="C5" s="2201">
        <f t="shared" ref="C5:C24" si="1">C6*(1+O5)</f>
        <v>352.55593185737411</v>
      </c>
      <c r="D5" s="2201">
        <f t="shared" ref="D5:D29" si="2">C5</f>
        <v>352.55593185737411</v>
      </c>
      <c r="E5" s="2201">
        <f t="shared" ref="E5:E24" si="3">E6*(1+P5)</f>
        <v>737.27992463403655</v>
      </c>
      <c r="F5" s="2201">
        <f t="shared" ref="F5:F24" si="4">F6*(1+Q5)</f>
        <v>335.88319198297864</v>
      </c>
      <c r="G5" s="3430">
        <v>2022</v>
      </c>
      <c r="H5" s="2202">
        <v>1</v>
      </c>
      <c r="I5" s="2164">
        <v>0</v>
      </c>
      <c r="J5" s="2164">
        <v>0</v>
      </c>
      <c r="K5" s="2164">
        <v>0</v>
      </c>
      <c r="L5" s="2165">
        <v>0</v>
      </c>
      <c r="M5" s="2187"/>
      <c r="N5" s="2203">
        <f t="shared" ref="N5:N16" si="5">I5/100</f>
        <v>0</v>
      </c>
      <c r="O5" s="2188">
        <f t="shared" ref="O5:O16" si="6">J5/100</f>
        <v>0</v>
      </c>
      <c r="P5" s="2188">
        <f t="shared" ref="P5:P16" si="7">K5/100</f>
        <v>0</v>
      </c>
      <c r="Q5" s="2188">
        <f t="shared" ref="Q5:Q16" si="8">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Z39" si="9">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AF40" si="10">AE5</f>
        <v>9.7000000000000003E-3</v>
      </c>
      <c r="AG5" s="2206">
        <f>ROUND(AVERAGE(K5:K$40)/100,4)</f>
        <v>1.66E-2</v>
      </c>
      <c r="AH5" s="2206">
        <f>ROUND(AVERAGE(L5:L$40)/100,4)</f>
        <v>1.0999999999999999E-2</v>
      </c>
    </row>
    <row r="6" spans="1:34" s="2194" customFormat="1">
      <c r="A6" s="2189" t="s">
        <v>3354</v>
      </c>
      <c r="B6" s="2190">
        <f t="shared" si="0"/>
        <v>510.07089659554606</v>
      </c>
      <c r="C6" s="2190">
        <f t="shared" si="1"/>
        <v>352.55593185737411</v>
      </c>
      <c r="D6" s="2190">
        <f t="shared" si="2"/>
        <v>352.55593185737411</v>
      </c>
      <c r="E6" s="2190">
        <f t="shared" si="3"/>
        <v>737.27992463403655</v>
      </c>
      <c r="F6" s="2190">
        <f t="shared" si="4"/>
        <v>335.88319198297864</v>
      </c>
      <c r="G6" s="3430">
        <v>2022</v>
      </c>
      <c r="H6" s="2192">
        <v>1</v>
      </c>
      <c r="I6" s="2193">
        <v>0</v>
      </c>
      <c r="J6" s="2193">
        <v>0</v>
      </c>
      <c r="K6" s="2193">
        <v>0</v>
      </c>
      <c r="L6" s="2193">
        <v>0</v>
      </c>
      <c r="N6" s="2195">
        <f t="shared" si="5"/>
        <v>0</v>
      </c>
      <c r="O6" s="2195">
        <f t="shared" si="6"/>
        <v>0</v>
      </c>
      <c r="P6" s="2195">
        <f t="shared" si="7"/>
        <v>0</v>
      </c>
      <c r="Q6" s="2195">
        <f t="shared" si="8"/>
        <v>0</v>
      </c>
      <c r="S6" s="2196"/>
      <c r="W6" s="2197" t="s">
        <v>2106</v>
      </c>
      <c r="X6" s="2198" t="e">
        <f>ROUND(IF(项目基本情况!#REF!="出让",SUMPRODUCT(PRODUCT(1+N6:N$40)),SUMPRODUCT(PRODUCT(1+N6:N$39))),4)</f>
        <v>#REF!</v>
      </c>
      <c r="Y6" s="2198" t="e">
        <f>ROUND(IF(项目基本情况!#REF!="出让",SUMPRODUCT(PRODUCT(1+O6:O$40)),SUMPRODUCT(PRODUCT(1+O6:O$39))),4)</f>
        <v>#REF!</v>
      </c>
      <c r="Z6" s="2198" t="e">
        <f t="shared" si="9"/>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si="10"/>
        <v>0.01</v>
      </c>
      <c r="AG6" s="2199">
        <f>ROUND(AVERAGE(K6:K$40)/100,4)</f>
        <v>1.7100000000000001E-2</v>
      </c>
      <c r="AH6" s="2199">
        <f>ROUND(AVERAGE(L6:L$40)/100,4)</f>
        <v>1.1299999999999999E-2</v>
      </c>
    </row>
    <row r="7" spans="1:34" s="2207" customFormat="1">
      <c r="A7" s="2200" t="s">
        <v>3355</v>
      </c>
      <c r="B7" s="2201">
        <f t="shared" si="0"/>
        <v>510.07089659554606</v>
      </c>
      <c r="C7" s="2201">
        <f t="shared" si="1"/>
        <v>352.55593185737411</v>
      </c>
      <c r="D7" s="2201">
        <f t="shared" si="2"/>
        <v>352.55593185737411</v>
      </c>
      <c r="E7" s="2201">
        <f t="shared" si="3"/>
        <v>737.27992463403655</v>
      </c>
      <c r="F7" s="2201">
        <f t="shared" si="4"/>
        <v>335.88319198297864</v>
      </c>
      <c r="G7" s="3430">
        <v>2022</v>
      </c>
      <c r="H7" s="2202">
        <v>1</v>
      </c>
      <c r="I7" s="2164">
        <v>0</v>
      </c>
      <c r="J7" s="2164">
        <v>0</v>
      </c>
      <c r="K7" s="2164">
        <v>0</v>
      </c>
      <c r="L7" s="2165">
        <v>0</v>
      </c>
      <c r="M7" s="2187"/>
      <c r="N7" s="2203">
        <f t="shared" si="5"/>
        <v>0</v>
      </c>
      <c r="O7" s="2188">
        <f t="shared" si="6"/>
        <v>0</v>
      </c>
      <c r="P7" s="2188">
        <f t="shared" si="7"/>
        <v>0</v>
      </c>
      <c r="Q7" s="2188">
        <f t="shared" si="8"/>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si="9"/>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si="10"/>
        <v>1.03E-2</v>
      </c>
      <c r="AG7" s="2206">
        <f>ROUND(AVERAGE(K7:K$40)/100,4)</f>
        <v>1.7600000000000001E-2</v>
      </c>
      <c r="AH7" s="2206">
        <f>ROUND(AVERAGE(L7:L$40)/100,4)</f>
        <v>1.1599999999999999E-2</v>
      </c>
    </row>
    <row r="8" spans="1:34" s="2207" customFormat="1">
      <c r="A8" s="2200" t="s">
        <v>3356</v>
      </c>
      <c r="B8" s="2201">
        <f t="shared" si="0"/>
        <v>510.07089659554606</v>
      </c>
      <c r="C8" s="2201">
        <f t="shared" si="1"/>
        <v>352.55593185737411</v>
      </c>
      <c r="D8" s="2201">
        <f t="shared" si="2"/>
        <v>352.55593185737411</v>
      </c>
      <c r="E8" s="2201">
        <f t="shared" si="3"/>
        <v>737.27992463403655</v>
      </c>
      <c r="F8" s="2201">
        <f t="shared" si="4"/>
        <v>335.88319198297864</v>
      </c>
      <c r="G8" s="3430">
        <v>2022</v>
      </c>
      <c r="H8" s="2202">
        <v>1</v>
      </c>
      <c r="I8" s="2164"/>
      <c r="J8" s="2164"/>
      <c r="K8" s="2164">
        <v>0</v>
      </c>
      <c r="L8" s="2165">
        <v>0</v>
      </c>
      <c r="M8" s="2187"/>
      <c r="N8" s="2203">
        <f t="shared" si="5"/>
        <v>0</v>
      </c>
      <c r="O8" s="2188">
        <f t="shared" si="6"/>
        <v>0</v>
      </c>
      <c r="P8" s="2188">
        <f t="shared" si="7"/>
        <v>0</v>
      </c>
      <c r="Q8" s="2188">
        <f t="shared" si="8"/>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si="9"/>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si="10"/>
        <v>1.06E-2</v>
      </c>
      <c r="AG8" s="2206">
        <f>ROUND(AVERAGE(K8:K$40)/100,4)</f>
        <v>1.8100000000000002E-2</v>
      </c>
      <c r="AH8" s="2206">
        <f>ROUND(AVERAGE(L8:L$40)/100,4)</f>
        <v>1.2E-2</v>
      </c>
    </row>
    <row r="9" spans="1:34" s="2207" customFormat="1">
      <c r="A9" s="2200" t="s">
        <v>2431</v>
      </c>
      <c r="B9" s="2201">
        <f t="shared" si="0"/>
        <v>510.07089659554606</v>
      </c>
      <c r="C9" s="2201">
        <f t="shared" si="1"/>
        <v>352.55593185737411</v>
      </c>
      <c r="D9" s="2201">
        <f t="shared" si="2"/>
        <v>352.55593185737411</v>
      </c>
      <c r="E9" s="2201">
        <f t="shared" si="3"/>
        <v>737.27992463403655</v>
      </c>
      <c r="F9" s="2201">
        <f t="shared" si="4"/>
        <v>335.88319198297864</v>
      </c>
      <c r="G9" s="3000">
        <v>2021</v>
      </c>
      <c r="H9" s="2202">
        <v>4</v>
      </c>
      <c r="I9" s="2164">
        <v>1.03</v>
      </c>
      <c r="J9" s="2164">
        <v>0.24</v>
      </c>
      <c r="K9" s="2164">
        <v>1.17</v>
      </c>
      <c r="L9" s="2165">
        <v>0.55000000000000004</v>
      </c>
      <c r="M9" s="2187"/>
      <c r="N9" s="2203">
        <f t="shared" si="5"/>
        <v>1.03E-2</v>
      </c>
      <c r="O9" s="2188">
        <f t="shared" si="6"/>
        <v>2.3999999999999998E-3</v>
      </c>
      <c r="P9" s="2188">
        <f t="shared" si="7"/>
        <v>1.1699999999999999E-2</v>
      </c>
      <c r="Q9" s="2188">
        <f t="shared" si="8"/>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si="9"/>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si="10"/>
        <v>1.06E-2</v>
      </c>
      <c r="AG9" s="2206">
        <f>ROUND(AVERAGE(K9:K$40)/100,4)</f>
        <v>1.8700000000000001E-2</v>
      </c>
      <c r="AH9" s="2206">
        <f>ROUND(AVERAGE(L9:L$40)/100,4)</f>
        <v>1.24E-2</v>
      </c>
    </row>
    <row r="10" spans="1:34" s="2207" customFormat="1">
      <c r="A10" s="2200" t="s">
        <v>2308</v>
      </c>
      <c r="B10" s="2201">
        <f t="shared" si="0"/>
        <v>504.87072809615569</v>
      </c>
      <c r="C10" s="2201">
        <f t="shared" si="1"/>
        <v>351.71182348101968</v>
      </c>
      <c r="D10" s="2201">
        <f t="shared" si="2"/>
        <v>351.71182348101968</v>
      </c>
      <c r="E10" s="2201">
        <f t="shared" si="3"/>
        <v>728.75350858360832</v>
      </c>
      <c r="F10" s="2201">
        <f t="shared" si="4"/>
        <v>334.04593931673656</v>
      </c>
      <c r="G10" s="2825">
        <v>2021</v>
      </c>
      <c r="H10" s="2202">
        <v>3</v>
      </c>
      <c r="I10" s="2164">
        <v>0.47</v>
      </c>
      <c r="J10" s="2164">
        <v>0.41</v>
      </c>
      <c r="K10" s="2164">
        <v>0.48</v>
      </c>
      <c r="L10" s="2165">
        <v>0.48</v>
      </c>
      <c r="M10" s="2187"/>
      <c r="N10" s="2203">
        <f t="shared" si="5"/>
        <v>4.6999999999999993E-3</v>
      </c>
      <c r="O10" s="2188">
        <f t="shared" si="6"/>
        <v>4.0999999999999995E-3</v>
      </c>
      <c r="P10" s="2188">
        <f t="shared" si="7"/>
        <v>4.7999999999999996E-3</v>
      </c>
      <c r="Q10" s="2188">
        <f t="shared" si="8"/>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si="9"/>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si="10"/>
        <v>1.09E-2</v>
      </c>
      <c r="AG10" s="2206">
        <f>ROUND(AVERAGE(K10:K$40)/100,4)</f>
        <v>1.89E-2</v>
      </c>
      <c r="AH10" s="2206">
        <f>ROUND(AVERAGE(L10:L$40)/100,4)</f>
        <v>1.26E-2</v>
      </c>
    </row>
    <row r="11" spans="1:34" s="2207" customFormat="1">
      <c r="A11" s="2200" t="s">
        <v>2307</v>
      </c>
      <c r="B11" s="2201">
        <f t="shared" si="0"/>
        <v>502.50893609650217</v>
      </c>
      <c r="C11" s="2201">
        <f t="shared" si="1"/>
        <v>350.27569313914915</v>
      </c>
      <c r="D11" s="2201">
        <f t="shared" si="2"/>
        <v>350.27569313914915</v>
      </c>
      <c r="E11" s="2201">
        <f t="shared" si="3"/>
        <v>725.27220201394141</v>
      </c>
      <c r="F11" s="2201">
        <f t="shared" si="4"/>
        <v>332.45017846012797</v>
      </c>
      <c r="G11" s="2824">
        <v>2021</v>
      </c>
      <c r="H11" s="2202">
        <v>2</v>
      </c>
      <c r="I11" s="2164">
        <v>0.92</v>
      </c>
      <c r="J11" s="2164">
        <v>0.72</v>
      </c>
      <c r="K11" s="2164">
        <v>0.95</v>
      </c>
      <c r="L11" s="2165">
        <v>1.01</v>
      </c>
      <c r="M11" s="2187"/>
      <c r="N11" s="2203">
        <f t="shared" si="5"/>
        <v>9.1999999999999998E-3</v>
      </c>
      <c r="O11" s="2188">
        <f t="shared" si="6"/>
        <v>7.1999999999999998E-3</v>
      </c>
      <c r="P11" s="2188">
        <f t="shared" si="7"/>
        <v>9.4999999999999998E-3</v>
      </c>
      <c r="Q11" s="2188">
        <f t="shared" si="8"/>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si="9"/>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si="10"/>
        <v>1.11E-2</v>
      </c>
      <c r="AG11" s="2206">
        <f>ROUND(AVERAGE(K11:K$40)/100,4)</f>
        <v>1.9400000000000001E-2</v>
      </c>
      <c r="AH11" s="2206">
        <f>ROUND(AVERAGE(L11:L$40)/100,4)</f>
        <v>1.2800000000000001E-2</v>
      </c>
    </row>
    <row r="12" spans="1:34" s="2207" customFormat="1">
      <c r="A12" s="2200" t="s">
        <v>2306</v>
      </c>
      <c r="B12" s="2201">
        <f t="shared" si="0"/>
        <v>497.92799851020823</v>
      </c>
      <c r="C12" s="2201">
        <f t="shared" si="1"/>
        <v>347.77173663537445</v>
      </c>
      <c r="D12" s="2201">
        <f t="shared" si="2"/>
        <v>347.77173663537445</v>
      </c>
      <c r="E12" s="2201">
        <f t="shared" si="3"/>
        <v>718.44695593258189</v>
      </c>
      <c r="F12" s="2201">
        <f t="shared" si="4"/>
        <v>329.12600580153247</v>
      </c>
      <c r="G12" s="2808">
        <v>2021</v>
      </c>
      <c r="H12" s="2202">
        <v>1</v>
      </c>
      <c r="I12" s="2164">
        <v>0.97</v>
      </c>
      <c r="J12" s="2164">
        <v>0.16</v>
      </c>
      <c r="K12" s="2164">
        <v>1.1100000000000001</v>
      </c>
      <c r="L12" s="2165">
        <v>0.36</v>
      </c>
      <c r="M12" s="2187"/>
      <c r="N12" s="2203">
        <f t="shared" si="5"/>
        <v>9.7000000000000003E-3</v>
      </c>
      <c r="O12" s="2188">
        <f t="shared" si="6"/>
        <v>1.6000000000000001E-3</v>
      </c>
      <c r="P12" s="2188">
        <f t="shared" si="7"/>
        <v>1.11E-2</v>
      </c>
      <c r="Q12" s="2188">
        <f t="shared" si="8"/>
        <v>3.5999999999999999E-3</v>
      </c>
      <c r="R12" s="2204"/>
      <c r="S12" s="2203">
        <f>B12/B13-1</f>
        <v>9.7000000000000419E-3</v>
      </c>
      <c r="T12" s="2188">
        <f>C12/C13-1</f>
        <v>1.6000000000000458E-3</v>
      </c>
      <c r="U12" s="2188">
        <f>D12/D13-1</f>
        <v>1.6000000000000458E-3</v>
      </c>
      <c r="V12" s="2188">
        <f>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si="9"/>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si="10"/>
        <v>1.12E-2</v>
      </c>
      <c r="AG12" s="2206">
        <f>ROUND(AVERAGE(K12:K$40)/100,4)</f>
        <v>1.9699999999999999E-2</v>
      </c>
      <c r="AH12" s="2206">
        <f>ROUND(AVERAGE(L12:L$40)/100,4)</f>
        <v>1.29E-2</v>
      </c>
    </row>
    <row r="13" spans="1:34" s="2207" customFormat="1">
      <c r="A13" s="2200" t="s">
        <v>2303</v>
      </c>
      <c r="B13" s="2201">
        <f t="shared" si="0"/>
        <v>493.14449689037161</v>
      </c>
      <c r="C13" s="2201">
        <f t="shared" si="1"/>
        <v>347.21619073020611</v>
      </c>
      <c r="D13" s="2201">
        <f t="shared" si="2"/>
        <v>347.21619073020611</v>
      </c>
      <c r="E13" s="2201">
        <f t="shared" si="3"/>
        <v>710.55974278763904</v>
      </c>
      <c r="F13" s="2201">
        <f t="shared" si="4"/>
        <v>327.94540235306141</v>
      </c>
      <c r="G13" s="2807">
        <v>2020</v>
      </c>
      <c r="H13" s="2202">
        <v>4</v>
      </c>
      <c r="I13" s="2164">
        <v>2.0699999999999998</v>
      </c>
      <c r="J13" s="2164">
        <v>0.37</v>
      </c>
      <c r="K13" s="2164">
        <v>2.35</v>
      </c>
      <c r="L13" s="2165">
        <v>2.69</v>
      </c>
      <c r="M13" s="2187"/>
      <c r="N13" s="2203">
        <f t="shared" si="5"/>
        <v>2.07E-2</v>
      </c>
      <c r="O13" s="2188">
        <f t="shared" si="6"/>
        <v>3.7000000000000002E-3</v>
      </c>
      <c r="P13" s="2188">
        <f t="shared" si="7"/>
        <v>2.35E-2</v>
      </c>
      <c r="Q13" s="2188">
        <f t="shared" si="8"/>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si="9"/>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si="10"/>
        <v>1.1599999999999999E-2</v>
      </c>
      <c r="AG13" s="2206">
        <f>ROUND(AVERAGE(K13:K$40)/100,4)</f>
        <v>0.02</v>
      </c>
      <c r="AH13" s="2206">
        <f>ROUND(AVERAGE(L13:L$40)/100,4)</f>
        <v>1.3299999999999999E-2</v>
      </c>
    </row>
    <row r="14" spans="1:34" s="2207" customFormat="1">
      <c r="A14" s="2200" t="s">
        <v>2302</v>
      </c>
      <c r="B14" s="2201">
        <f t="shared" si="0"/>
        <v>483.1434279321756</v>
      </c>
      <c r="C14" s="2201">
        <f t="shared" si="1"/>
        <v>345.93622669144776</v>
      </c>
      <c r="D14" s="2201">
        <f t="shared" si="2"/>
        <v>345.93622669144776</v>
      </c>
      <c r="E14" s="2201">
        <f t="shared" si="3"/>
        <v>694.24498562544113</v>
      </c>
      <c r="F14" s="2201">
        <f t="shared" si="4"/>
        <v>319.35475932716082</v>
      </c>
      <c r="G14" s="2804">
        <v>2020</v>
      </c>
      <c r="H14" s="2202">
        <v>3</v>
      </c>
      <c r="I14" s="2164">
        <v>0.36</v>
      </c>
      <c r="J14" s="2164">
        <v>-0.39</v>
      </c>
      <c r="K14" s="2164">
        <v>0.49</v>
      </c>
      <c r="L14" s="2165">
        <v>7.0000000000000007E-2</v>
      </c>
      <c r="M14" s="2187"/>
      <c r="N14" s="2203">
        <f t="shared" si="5"/>
        <v>3.5999999999999999E-3</v>
      </c>
      <c r="O14" s="2188">
        <f t="shared" si="6"/>
        <v>-3.9000000000000003E-3</v>
      </c>
      <c r="P14" s="2188">
        <f t="shared" si="7"/>
        <v>4.8999999999999998E-3</v>
      </c>
      <c r="Q14" s="2188">
        <f t="shared" si="8"/>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si="9"/>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si="10"/>
        <v>1.1900000000000001E-2</v>
      </c>
      <c r="AG14" s="2206">
        <f>ROUND(AVERAGE(K14:K$40)/100,4)</f>
        <v>1.9900000000000001E-2</v>
      </c>
      <c r="AH14" s="2206">
        <f>ROUND(AVERAGE(L14:L$40)/100,4)</f>
        <v>1.2800000000000001E-2</v>
      </c>
    </row>
    <row r="15" spans="1:34" s="2207" customFormat="1">
      <c r="A15" s="2200" t="s">
        <v>2121</v>
      </c>
      <c r="B15" s="2201">
        <f t="shared" si="0"/>
        <v>481.4103506697644</v>
      </c>
      <c r="C15" s="2201">
        <f t="shared" si="1"/>
        <v>347.29066026648707</v>
      </c>
      <c r="D15" s="2201">
        <f t="shared" si="2"/>
        <v>347.29066026648707</v>
      </c>
      <c r="E15" s="2201">
        <f t="shared" si="3"/>
        <v>690.85977273901995</v>
      </c>
      <c r="F15" s="2201">
        <f t="shared" si="4"/>
        <v>319.13136737000184</v>
      </c>
      <c r="G15" s="2191">
        <v>2020</v>
      </c>
      <c r="H15" s="2202">
        <v>2</v>
      </c>
      <c r="I15" s="2164">
        <v>0.31</v>
      </c>
      <c r="J15" s="2164">
        <v>-0.78</v>
      </c>
      <c r="K15" s="2164">
        <v>0.5</v>
      </c>
      <c r="L15" s="2165">
        <v>0.47</v>
      </c>
      <c r="M15" s="2187"/>
      <c r="N15" s="2203">
        <f t="shared" si="5"/>
        <v>3.0999999999999999E-3</v>
      </c>
      <c r="O15" s="2188">
        <f t="shared" si="6"/>
        <v>-7.8000000000000005E-3</v>
      </c>
      <c r="P15" s="2188">
        <f t="shared" si="7"/>
        <v>5.0000000000000001E-3</v>
      </c>
      <c r="Q15" s="2188">
        <f t="shared" si="8"/>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si="9"/>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si="10"/>
        <v>1.2500000000000001E-2</v>
      </c>
      <c r="AG15" s="2206">
        <f>ROUND(AVERAGE(K15:K$40)/100,4)</f>
        <v>2.0400000000000001E-2</v>
      </c>
      <c r="AH15" s="2206">
        <f>ROUND(AVERAGE(L15:L$40)/100,4)</f>
        <v>1.32E-2</v>
      </c>
    </row>
    <row r="16" spans="1:34" s="2207" customFormat="1">
      <c r="A16" s="2200" t="s">
        <v>2119</v>
      </c>
      <c r="B16" s="2201">
        <f t="shared" si="0"/>
        <v>479.92259063878413</v>
      </c>
      <c r="C16" s="2201">
        <f t="shared" si="1"/>
        <v>350.02082268341775</v>
      </c>
      <c r="D16" s="2201">
        <f t="shared" si="2"/>
        <v>350.02082268341775</v>
      </c>
      <c r="E16" s="2201">
        <f t="shared" si="3"/>
        <v>687.42265944181099</v>
      </c>
      <c r="F16" s="2201">
        <f t="shared" si="4"/>
        <v>317.63846657708956</v>
      </c>
      <c r="G16" s="2191">
        <v>2020</v>
      </c>
      <c r="H16" s="2202">
        <v>1</v>
      </c>
      <c r="I16" s="2164">
        <v>0.12</v>
      </c>
      <c r="J16" s="2164">
        <v>-0.4</v>
      </c>
      <c r="K16" s="2164">
        <v>0.21</v>
      </c>
      <c r="L16" s="2165">
        <v>0.27</v>
      </c>
      <c r="M16" s="2187"/>
      <c r="N16" s="2203">
        <f t="shared" si="5"/>
        <v>1.1999999999999999E-3</v>
      </c>
      <c r="O16" s="2188">
        <f t="shared" si="6"/>
        <v>-4.0000000000000001E-3</v>
      </c>
      <c r="P16" s="2188">
        <f t="shared" si="7"/>
        <v>2.0999999999999999E-3</v>
      </c>
      <c r="Q16" s="2188">
        <f t="shared" si="8"/>
        <v>2.7000000000000001E-3</v>
      </c>
      <c r="R16" s="2204"/>
      <c r="S16" s="2203">
        <f>B16/B17-1</f>
        <v>1.2000000000000899E-3</v>
      </c>
      <c r="T16" s="2188">
        <f>C16/C17-1</f>
        <v>-4.0000000000000036E-3</v>
      </c>
      <c r="U16" s="2188">
        <f>D16/D17-1</f>
        <v>-4.0000000000000036E-3</v>
      </c>
      <c r="V16" s="2188">
        <f>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si="9"/>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si="10"/>
        <v>1.3299999999999999E-2</v>
      </c>
      <c r="AG16" s="2206">
        <f>ROUND(AVERAGE(K16:K$40)/100,4)</f>
        <v>2.1100000000000001E-2</v>
      </c>
      <c r="AH16" s="2206">
        <f>ROUND(AVERAGE(L16:L$40)/100,4)</f>
        <v>1.3599999999999999E-2</v>
      </c>
    </row>
    <row r="17" spans="1:34" s="2207" customFormat="1">
      <c r="A17" s="2200" t="s">
        <v>2118</v>
      </c>
      <c r="B17" s="2201">
        <f t="shared" si="0"/>
        <v>479.34737379023579</v>
      </c>
      <c r="C17" s="2201">
        <f t="shared" si="1"/>
        <v>351.4265287986122</v>
      </c>
      <c r="D17" s="2201">
        <f t="shared" si="2"/>
        <v>351.4265287986122</v>
      </c>
      <c r="E17" s="2201">
        <f t="shared" si="3"/>
        <v>685.98209703803116</v>
      </c>
      <c r="F17" s="2201">
        <f t="shared" si="4"/>
        <v>316.78315206651001</v>
      </c>
      <c r="G17" s="2191">
        <v>2019</v>
      </c>
      <c r="H17" s="2202">
        <v>4</v>
      </c>
      <c r="I17" s="2202">
        <v>0.45</v>
      </c>
      <c r="J17" s="2202">
        <v>-0.12</v>
      </c>
      <c r="K17" s="2202">
        <v>0.54</v>
      </c>
      <c r="L17" s="2208">
        <v>0.48</v>
      </c>
      <c r="M17" s="2187"/>
      <c r="N17" s="2203">
        <f t="shared" ref="N17:N22" si="11">I17/100</f>
        <v>4.5000000000000005E-3</v>
      </c>
      <c r="O17" s="2188">
        <f t="shared" ref="O17:O27" si="12">J17/100</f>
        <v>-1.1999999999999999E-3</v>
      </c>
      <c r="P17" s="2188">
        <f t="shared" ref="P17:P27" si="13">K17/100</f>
        <v>5.4000000000000003E-3</v>
      </c>
      <c r="Q17" s="2188">
        <f t="shared" ref="Q17:Q27" si="14">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si="9"/>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si="10"/>
        <v>1.4E-2</v>
      </c>
      <c r="AG17" s="2206">
        <f>ROUND(AVERAGE(K17:K$40)/100,4)</f>
        <v>2.1899999999999999E-2</v>
      </c>
      <c r="AH17" s="2206">
        <f>ROUND(AVERAGE(L17:L$40)/100,4)</f>
        <v>1.4E-2</v>
      </c>
    </row>
    <row r="18" spans="1:34" s="2207" customFormat="1" ht="13.5" thickBot="1">
      <c r="A18" s="2200" t="s">
        <v>2117</v>
      </c>
      <c r="B18" s="2201">
        <f t="shared" si="0"/>
        <v>477.19997390765138</v>
      </c>
      <c r="C18" s="2201">
        <f t="shared" si="1"/>
        <v>351.84874729536665</v>
      </c>
      <c r="D18" s="2201">
        <f t="shared" si="2"/>
        <v>351.84874729536665</v>
      </c>
      <c r="E18" s="2201">
        <f t="shared" si="3"/>
        <v>682.29768951465201</v>
      </c>
      <c r="F18" s="2201">
        <f t="shared" si="4"/>
        <v>315.26985675409043</v>
      </c>
      <c r="G18" s="2191">
        <v>2019</v>
      </c>
      <c r="H18" s="2202">
        <v>3</v>
      </c>
      <c r="I18" s="2202">
        <v>0.61</v>
      </c>
      <c r="J18" s="2202">
        <v>0.67</v>
      </c>
      <c r="K18" s="2202">
        <v>0.6</v>
      </c>
      <c r="L18" s="2208">
        <v>1.03</v>
      </c>
      <c r="M18" s="2187"/>
      <c r="N18" s="2203">
        <f t="shared" si="11"/>
        <v>6.0999999999999995E-3</v>
      </c>
      <c r="O18" s="2188">
        <f t="shared" si="12"/>
        <v>6.7000000000000002E-3</v>
      </c>
      <c r="P18" s="2188">
        <f t="shared" si="13"/>
        <v>6.0000000000000001E-3</v>
      </c>
      <c r="Q18" s="2188">
        <f t="shared" si="14"/>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si="9"/>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si="10"/>
        <v>1.47E-2</v>
      </c>
      <c r="AG18" s="2206">
        <f>ROUND(AVERAGE(K18:K$40)/100,4)</f>
        <v>2.2599999999999999E-2</v>
      </c>
      <c r="AH18" s="2206">
        <f>ROUND(AVERAGE(L18:L$40)/100,4)</f>
        <v>1.44E-2</v>
      </c>
    </row>
    <row r="19" spans="1:34" s="2207" customFormat="1">
      <c r="A19" s="2200" t="s">
        <v>2115</v>
      </c>
      <c r="B19" s="2201">
        <f t="shared" si="0"/>
        <v>474.30670301923408</v>
      </c>
      <c r="C19" s="2201">
        <f t="shared" si="1"/>
        <v>349.50705005996491</v>
      </c>
      <c r="D19" s="2201">
        <f t="shared" si="2"/>
        <v>349.50705005996491</v>
      </c>
      <c r="E19" s="2201">
        <f t="shared" si="3"/>
        <v>678.22831959706957</v>
      </c>
      <c r="F19" s="2201">
        <f t="shared" si="4"/>
        <v>312.0556832169558</v>
      </c>
      <c r="G19" s="2191">
        <v>2019</v>
      </c>
      <c r="H19" s="2209">
        <v>2</v>
      </c>
      <c r="I19" s="2209">
        <v>1.53</v>
      </c>
      <c r="J19" s="2209">
        <v>1.01</v>
      </c>
      <c r="K19" s="2209">
        <v>1.62</v>
      </c>
      <c r="L19" s="2210">
        <v>1.25</v>
      </c>
      <c r="M19" s="2187"/>
      <c r="N19" s="2203">
        <f t="shared" si="11"/>
        <v>1.5300000000000001E-2</v>
      </c>
      <c r="O19" s="2188">
        <f t="shared" si="12"/>
        <v>1.01E-2</v>
      </c>
      <c r="P19" s="2188">
        <f t="shared" si="13"/>
        <v>1.6200000000000003E-2</v>
      </c>
      <c r="Q19" s="2188">
        <f t="shared" si="14"/>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si="9"/>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si="10"/>
        <v>1.4999999999999999E-2</v>
      </c>
      <c r="AG19" s="2206">
        <f>ROUND(AVERAGE(K19:K$40)/100,4)</f>
        <v>2.3300000000000001E-2</v>
      </c>
      <c r="AH19" s="2206">
        <f>ROUND(AVERAGE(L19:L$40)/100,4)</f>
        <v>1.46E-2</v>
      </c>
    </row>
    <row r="20" spans="1:34" s="2207" customFormat="1" ht="13.5" thickBot="1">
      <c r="A20" s="2200" t="s">
        <v>2114</v>
      </c>
      <c r="B20" s="2201">
        <f t="shared" si="0"/>
        <v>467.15916775261894</v>
      </c>
      <c r="C20" s="2201">
        <f t="shared" si="1"/>
        <v>346.01232557169084</v>
      </c>
      <c r="D20" s="2201">
        <f t="shared" si="2"/>
        <v>346.01232557169084</v>
      </c>
      <c r="E20" s="2201">
        <f t="shared" si="3"/>
        <v>667.41617752122568</v>
      </c>
      <c r="F20" s="2201">
        <f t="shared" si="4"/>
        <v>308.20314391798104</v>
      </c>
      <c r="G20" s="2191">
        <v>2019</v>
      </c>
      <c r="H20" s="2202">
        <v>1</v>
      </c>
      <c r="I20" s="2202">
        <v>0.6</v>
      </c>
      <c r="J20" s="2202">
        <v>0.37</v>
      </c>
      <c r="K20" s="2202">
        <v>0.63</v>
      </c>
      <c r="L20" s="2208">
        <v>1.1299999999999999</v>
      </c>
      <c r="M20" s="2187"/>
      <c r="N20" s="2203">
        <f t="shared" si="11"/>
        <v>6.0000000000000001E-3</v>
      </c>
      <c r="O20" s="2188">
        <f t="shared" si="12"/>
        <v>3.7000000000000002E-3</v>
      </c>
      <c r="P20" s="2188">
        <f t="shared" si="13"/>
        <v>6.3E-3</v>
      </c>
      <c r="Q20" s="2188">
        <f t="shared" si="14"/>
        <v>1.1299999999999999E-2</v>
      </c>
      <c r="R20" s="2204"/>
      <c r="S20" s="2203">
        <f>B20/B21-1</f>
        <v>6.0000000000000053E-3</v>
      </c>
      <c r="T20" s="2188">
        <f>C20/C21-1</f>
        <v>3.7000000000000366E-3</v>
      </c>
      <c r="U20" s="2188">
        <f>D20/D21-1</f>
        <v>3.7000000000000366E-3</v>
      </c>
      <c r="V20" s="2188">
        <f>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si="9"/>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si="10"/>
        <v>1.5299999999999999E-2</v>
      </c>
      <c r="AG20" s="2206">
        <f>ROUND(AVERAGE(K20:K$40)/100,4)</f>
        <v>2.3699999999999999E-2</v>
      </c>
      <c r="AH20" s="2206">
        <f>ROUND(AVERAGE(L20:L$40)/100,4)</f>
        <v>1.47E-2</v>
      </c>
    </row>
    <row r="21" spans="1:34" s="2207" customFormat="1">
      <c r="A21" s="2200" t="s">
        <v>2116</v>
      </c>
      <c r="B21" s="2211">
        <f t="shared" si="0"/>
        <v>464.37293017158942</v>
      </c>
      <c r="C21" s="2211">
        <f t="shared" si="1"/>
        <v>344.73679941385956</v>
      </c>
      <c r="D21" s="2211">
        <f t="shared" si="2"/>
        <v>344.73679941385956</v>
      </c>
      <c r="E21" s="2211">
        <f t="shared" si="3"/>
        <v>663.2377795103107</v>
      </c>
      <c r="F21" s="2212">
        <f t="shared" si="4"/>
        <v>304.75936311478398</v>
      </c>
      <c r="G21" s="3888">
        <v>2018</v>
      </c>
      <c r="H21" s="2209">
        <v>4</v>
      </c>
      <c r="I21" s="2209">
        <v>0.96</v>
      </c>
      <c r="J21" s="2209">
        <v>1.03</v>
      </c>
      <c r="K21" s="2209">
        <v>0.92</v>
      </c>
      <c r="L21" s="2210">
        <v>1.29</v>
      </c>
      <c r="M21" s="2187"/>
      <c r="N21" s="2203">
        <f t="shared" si="11"/>
        <v>9.5999999999999992E-3</v>
      </c>
      <c r="O21" s="2188">
        <f t="shared" si="12"/>
        <v>1.03E-2</v>
      </c>
      <c r="P21" s="2188">
        <f t="shared" si="13"/>
        <v>9.1999999999999998E-3</v>
      </c>
      <c r="Q21" s="2188">
        <f t="shared" si="14"/>
        <v>1.29E-2</v>
      </c>
      <c r="R21" s="2204"/>
      <c r="S21" s="2203"/>
      <c r="T21" s="2188"/>
      <c r="U21" s="2188"/>
      <c r="V21" s="2188"/>
      <c r="W21" s="2205"/>
      <c r="X21" s="2205">
        <f>ROUND(SUMPRODUCT(PRODUCT(1+N21:N$39)),4)</f>
        <v>1.5099</v>
      </c>
      <c r="Y21" s="2205">
        <f>ROUND(SUMPRODUCT(PRODUCT(1+O21:O$39)),4)</f>
        <v>1.3372999999999999</v>
      </c>
      <c r="Z21" s="2205">
        <f t="shared" si="9"/>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si="10"/>
        <v>1.5800000000000002E-2</v>
      </c>
      <c r="AG21" s="2206">
        <f>ROUND(AVERAGE(K21:K$40)/100,4)</f>
        <v>2.4500000000000001E-2</v>
      </c>
      <c r="AH21" s="2206">
        <f>ROUND(AVERAGE(L21:L$40)/100,4)</f>
        <v>1.49E-2</v>
      </c>
    </row>
    <row r="22" spans="1:34" s="2207" customFormat="1" ht="14.45" customHeight="1">
      <c r="A22" s="2200" t="s">
        <v>2112</v>
      </c>
      <c r="B22" s="2201">
        <f t="shared" si="0"/>
        <v>459.95733971036987</v>
      </c>
      <c r="C22" s="2201">
        <f t="shared" si="1"/>
        <v>341.22221064422405</v>
      </c>
      <c r="D22" s="2201">
        <f t="shared" si="2"/>
        <v>341.22221064422405</v>
      </c>
      <c r="E22" s="2201">
        <f t="shared" si="3"/>
        <v>657.19161663724799</v>
      </c>
      <c r="F22" s="2201">
        <f t="shared" si="4"/>
        <v>300.87803644464805</v>
      </c>
      <c r="G22" s="3888"/>
      <c r="H22" s="2202">
        <v>3</v>
      </c>
      <c r="I22" s="2202">
        <v>1.51</v>
      </c>
      <c r="J22" s="2202">
        <v>1.41</v>
      </c>
      <c r="K22" s="2202">
        <v>1.52</v>
      </c>
      <c r="L22" s="2208">
        <v>1.74</v>
      </c>
      <c r="M22" s="2187"/>
      <c r="N22" s="2203">
        <f t="shared" si="11"/>
        <v>1.5100000000000001E-2</v>
      </c>
      <c r="O22" s="2188">
        <f t="shared" si="12"/>
        <v>1.41E-2</v>
      </c>
      <c r="P22" s="2188">
        <f t="shared" si="13"/>
        <v>1.52E-2</v>
      </c>
      <c r="Q22" s="2188">
        <f t="shared" si="14"/>
        <v>1.7399999999999999E-2</v>
      </c>
      <c r="R22" s="2204"/>
      <c r="S22" s="2203"/>
      <c r="T22" s="2188"/>
      <c r="U22" s="2188"/>
      <c r="V22" s="2188"/>
      <c r="W22" s="2205"/>
      <c r="X22" s="2205">
        <f>ROUND(SUMPRODUCT(PRODUCT(1+N22:N$39)),4)</f>
        <v>1.4956</v>
      </c>
      <c r="Y22" s="2205">
        <f>ROUND(SUMPRODUCT(PRODUCT(1+O22:O$39)),4)</f>
        <v>1.3237000000000001</v>
      </c>
      <c r="Z22" s="2205">
        <f t="shared" si="9"/>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si="10"/>
        <v>1.61E-2</v>
      </c>
      <c r="AG22" s="2206">
        <f>ROUND(AVERAGE(K22:K$40)/100,4)</f>
        <v>2.53E-2</v>
      </c>
      <c r="AH22" s="2206">
        <f>ROUND(AVERAGE(L22:L$40)/100,4)</f>
        <v>1.4999999999999999E-2</v>
      </c>
    </row>
    <row r="23" spans="1:34" s="2207" customFormat="1" ht="14.45" customHeight="1">
      <c r="A23" s="2200" t="s">
        <v>2111</v>
      </c>
      <c r="B23" s="2201">
        <f t="shared" si="0"/>
        <v>453.11529869999993</v>
      </c>
      <c r="C23" s="2201">
        <f t="shared" si="1"/>
        <v>336.47787264000004</v>
      </c>
      <c r="D23" s="2201">
        <f t="shared" si="2"/>
        <v>336.47787264000004</v>
      </c>
      <c r="E23" s="2201">
        <f t="shared" si="3"/>
        <v>647.35186823999993</v>
      </c>
      <c r="F23" s="2201">
        <f t="shared" si="4"/>
        <v>295.73229452000004</v>
      </c>
      <c r="G23" s="3888"/>
      <c r="H23" s="2213">
        <v>2</v>
      </c>
      <c r="I23" s="2213">
        <v>1.49</v>
      </c>
      <c r="J23" s="2213">
        <v>0.96</v>
      </c>
      <c r="K23" s="2213">
        <v>1.58</v>
      </c>
      <c r="L23" s="2214">
        <v>2.44</v>
      </c>
      <c r="M23" s="2187"/>
      <c r="N23" s="2203">
        <f>I23/100</f>
        <v>1.49E-2</v>
      </c>
      <c r="O23" s="2188">
        <f t="shared" si="12"/>
        <v>9.5999999999999992E-3</v>
      </c>
      <c r="P23" s="2188">
        <f t="shared" si="13"/>
        <v>1.5800000000000002E-2</v>
      </c>
      <c r="Q23" s="2188">
        <f t="shared" si="14"/>
        <v>2.4399999999999998E-2</v>
      </c>
      <c r="R23" s="2204"/>
      <c r="S23" s="2203"/>
      <c r="T23" s="2188"/>
      <c r="U23" s="2188"/>
      <c r="V23" s="2188"/>
      <c r="W23" s="2205"/>
      <c r="X23" s="2205">
        <f>ROUND(SUMPRODUCT(PRODUCT(1+N23:N$39)),4)</f>
        <v>1.4733000000000001</v>
      </c>
      <c r="Y23" s="2205">
        <f>ROUND(SUMPRODUCT(PRODUCT(1+O23:O$39)),4)</f>
        <v>1.3052999999999999</v>
      </c>
      <c r="Z23" s="2205">
        <f t="shared" si="9"/>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si="10"/>
        <v>1.6199999999999999E-2</v>
      </c>
      <c r="AG23" s="2206">
        <f>ROUND(AVERAGE(K23:K$40)/100,4)</f>
        <v>2.5899999999999999E-2</v>
      </c>
      <c r="AH23" s="2206">
        <f>ROUND(AVERAGE(L23:L$40)/100,4)</f>
        <v>1.49E-2</v>
      </c>
    </row>
    <row r="24" spans="1:34" s="2207" customFormat="1" ht="15" customHeight="1" thickBot="1">
      <c r="A24" s="2200" t="s">
        <v>2104</v>
      </c>
      <c r="B24" s="2201">
        <f t="shared" si="0"/>
        <v>446.46299999999997</v>
      </c>
      <c r="C24" s="2201">
        <f t="shared" si="1"/>
        <v>333.27840000000003</v>
      </c>
      <c r="D24" s="2201">
        <f t="shared" si="2"/>
        <v>333.27840000000003</v>
      </c>
      <c r="E24" s="2201">
        <f t="shared" si="3"/>
        <v>637.28279999999995</v>
      </c>
      <c r="F24" s="2201">
        <f t="shared" si="4"/>
        <v>288.68830000000003</v>
      </c>
      <c r="G24" s="3895"/>
      <c r="H24" s="2202">
        <v>1</v>
      </c>
      <c r="I24" s="2202">
        <v>1.7</v>
      </c>
      <c r="J24" s="2202">
        <v>1.92</v>
      </c>
      <c r="K24" s="2202">
        <v>1.64</v>
      </c>
      <c r="L24" s="2208">
        <v>2.0099999999999998</v>
      </c>
      <c r="M24" s="2187"/>
      <c r="N24" s="2203">
        <f t="shared" ref="N24:N29" si="15">I24/100</f>
        <v>1.7000000000000001E-2</v>
      </c>
      <c r="O24" s="2188">
        <f t="shared" si="12"/>
        <v>1.9199999999999998E-2</v>
      </c>
      <c r="P24" s="2188">
        <f t="shared" si="13"/>
        <v>1.6399999999999998E-2</v>
      </c>
      <c r="Q24" s="2188">
        <f t="shared" si="14"/>
        <v>2.0099999999999996E-2</v>
      </c>
      <c r="R24" s="2204"/>
      <c r="S24" s="2203">
        <f>B24/B25-1</f>
        <v>1.6999999999999904E-2</v>
      </c>
      <c r="T24" s="2188">
        <f>C24/C25-1</f>
        <v>1.9200000000000106E-2</v>
      </c>
      <c r="U24" s="2188">
        <f>D24/D25-1</f>
        <v>1.9200000000000106E-2</v>
      </c>
      <c r="V24" s="2188">
        <f>E24/E25-1</f>
        <v>1.639999999999997E-2</v>
      </c>
      <c r="W24" s="2205"/>
      <c r="X24" s="2205">
        <f>ROUND(SUMPRODUCT(PRODUCT(1+N24:N$39)),4)</f>
        <v>1.4517</v>
      </c>
      <c r="Y24" s="2205">
        <f>ROUND(SUMPRODUCT(PRODUCT(1+O24:O$39)),4)</f>
        <v>1.2928999999999999</v>
      </c>
      <c r="Z24" s="2205">
        <f t="shared" si="9"/>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si="10"/>
        <v>1.66E-2</v>
      </c>
      <c r="AG24" s="2206">
        <f>ROUND(AVERAGE(K24:K$40)/100,4)</f>
        <v>2.6499999999999999E-2</v>
      </c>
      <c r="AH24" s="2206">
        <f>ROUND(AVERAGE(L24:L$40)/100,4)</f>
        <v>1.43E-2</v>
      </c>
    </row>
    <row r="25" spans="1:34">
      <c r="A25" s="2200" t="s">
        <v>2102</v>
      </c>
      <c r="B25" s="2215">
        <v>439</v>
      </c>
      <c r="C25" s="2215">
        <v>327</v>
      </c>
      <c r="D25" s="2215">
        <f t="shared" si="2"/>
        <v>327</v>
      </c>
      <c r="E25" s="2215">
        <v>627</v>
      </c>
      <c r="F25" s="2216">
        <v>283</v>
      </c>
      <c r="G25" s="3891">
        <v>2017</v>
      </c>
      <c r="H25" s="2209">
        <v>4</v>
      </c>
      <c r="I25" s="2209">
        <v>1.71</v>
      </c>
      <c r="J25" s="2209">
        <v>1.78</v>
      </c>
      <c r="K25" s="2209">
        <v>1.71</v>
      </c>
      <c r="L25" s="2210">
        <v>1.43</v>
      </c>
      <c r="N25" s="2203">
        <f t="shared" si="15"/>
        <v>1.7100000000000001E-2</v>
      </c>
      <c r="O25" s="2188">
        <f t="shared" si="12"/>
        <v>1.78E-2</v>
      </c>
      <c r="P25" s="2188">
        <f t="shared" si="13"/>
        <v>1.7100000000000001E-2</v>
      </c>
      <c r="Q25" s="2188">
        <f t="shared" si="14"/>
        <v>1.43E-2</v>
      </c>
      <c r="R25" s="2204"/>
      <c r="S25" s="2217"/>
      <c r="T25" s="2218"/>
      <c r="U25" s="2218"/>
      <c r="V25" s="2218"/>
      <c r="X25" s="2187">
        <f>ROUND(SUMPRODUCT(PRODUCT(1+N25:N$39)),4)</f>
        <v>1.4274</v>
      </c>
      <c r="Y25" s="2187">
        <f>ROUND(SUMPRODUCT(PRODUCT(1+O25:O$39)),4)</f>
        <v>1.2685</v>
      </c>
      <c r="Z25" s="2187">
        <f t="shared" si="9"/>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0"/>
        <v>1.6500000000000001E-2</v>
      </c>
      <c r="AG25" s="2188">
        <f>ROUND(AVERAGE(K25:K$40)/100,4)</f>
        <v>2.7099999999999999E-2</v>
      </c>
      <c r="AH25" s="2188">
        <f>ROUND(AVERAGE(L25:L$40)/100,4)</f>
        <v>1.3899999999999999E-2</v>
      </c>
    </row>
    <row r="26" spans="1:34" s="2207" customFormat="1" ht="14.45" customHeight="1">
      <c r="A26" s="2200" t="s">
        <v>2103</v>
      </c>
      <c r="B26" s="2201">
        <f t="shared" ref="B26:C28" si="16">B27*(1+N26)</f>
        <v>431.80730811680002</v>
      </c>
      <c r="C26" s="2201">
        <f t="shared" si="16"/>
        <v>320.57880516480003</v>
      </c>
      <c r="D26" s="2201">
        <f t="shared" si="2"/>
        <v>320.57880516480003</v>
      </c>
      <c r="E26" s="2201">
        <f t="shared" ref="E26:F28" si="17">E27*(1+P26)</f>
        <v>615.96110553196797</v>
      </c>
      <c r="F26" s="2201">
        <f t="shared" si="17"/>
        <v>279.46777300108801</v>
      </c>
      <c r="G26" s="3888"/>
      <c r="H26" s="2202">
        <v>3</v>
      </c>
      <c r="I26" s="2202">
        <v>2.98</v>
      </c>
      <c r="J26" s="2202">
        <v>2.11</v>
      </c>
      <c r="K26" s="2202">
        <v>3.24</v>
      </c>
      <c r="L26" s="2208">
        <v>1.72</v>
      </c>
      <c r="M26" s="2187"/>
      <c r="N26" s="2203">
        <f t="shared" si="15"/>
        <v>2.98E-2</v>
      </c>
      <c r="O26" s="2188">
        <f t="shared" si="12"/>
        <v>2.1099999999999997E-2</v>
      </c>
      <c r="P26" s="2188">
        <f t="shared" si="13"/>
        <v>3.2400000000000005E-2</v>
      </c>
      <c r="Q26" s="2188">
        <f t="shared" si="14"/>
        <v>1.72E-2</v>
      </c>
      <c r="R26" s="2204"/>
      <c r="S26" s="2203"/>
      <c r="T26" s="2188"/>
      <c r="U26" s="2188"/>
      <c r="V26" s="2188"/>
      <c r="W26" s="2205"/>
      <c r="X26" s="2205">
        <f>ROUND(SUMPRODUCT(PRODUCT(1+N26:N$39)),4)</f>
        <v>1.4034</v>
      </c>
      <c r="Y26" s="2205">
        <f>ROUND(SUMPRODUCT(PRODUCT(1+O26:O$39)),4)</f>
        <v>1.2463</v>
      </c>
      <c r="Z26" s="2205">
        <f t="shared" si="9"/>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0"/>
        <v>1.6400000000000001E-2</v>
      </c>
      <c r="AG26" s="2206">
        <f>ROUND(AVERAGE(K26:K$40)/100,4)</f>
        <v>2.7799999999999998E-2</v>
      </c>
      <c r="AH26" s="2206">
        <f>ROUND(AVERAGE(L26:L$40)/100,4)</f>
        <v>1.3899999999999999E-2</v>
      </c>
    </row>
    <row r="27" spans="1:34" s="2194" customFormat="1" ht="14.45" customHeight="1">
      <c r="A27" s="2200" t="s">
        <v>673</v>
      </c>
      <c r="B27" s="2201">
        <f t="shared" si="16"/>
        <v>419.31181600000002</v>
      </c>
      <c r="C27" s="2201">
        <f t="shared" si="16"/>
        <v>313.95436800000004</v>
      </c>
      <c r="D27" s="2201">
        <f t="shared" si="2"/>
        <v>313.95436800000004</v>
      </c>
      <c r="E27" s="2201">
        <f t="shared" si="17"/>
        <v>596.63028431999999</v>
      </c>
      <c r="F27" s="2201">
        <f t="shared" si="17"/>
        <v>274.74220703999998</v>
      </c>
      <c r="G27" s="3888"/>
      <c r="H27" s="2213">
        <v>2</v>
      </c>
      <c r="I27" s="2213">
        <v>3.4</v>
      </c>
      <c r="J27" s="2213">
        <v>2</v>
      </c>
      <c r="K27" s="2213">
        <v>3.82</v>
      </c>
      <c r="L27" s="2214">
        <v>1.68</v>
      </c>
      <c r="M27" s="2187"/>
      <c r="N27" s="2203">
        <f t="shared" si="15"/>
        <v>3.4000000000000002E-2</v>
      </c>
      <c r="O27" s="2188">
        <f t="shared" si="12"/>
        <v>0.02</v>
      </c>
      <c r="P27" s="2188">
        <f t="shared" si="13"/>
        <v>3.8199999999999998E-2</v>
      </c>
      <c r="Q27" s="2188">
        <f t="shared" si="14"/>
        <v>1.6799999999999999E-2</v>
      </c>
      <c r="R27" s="2204"/>
      <c r="S27" s="2217"/>
      <c r="T27" s="2218"/>
      <c r="U27" s="2218"/>
      <c r="V27" s="2218"/>
      <c r="W27" s="2181"/>
      <c r="X27" s="2205">
        <f>ROUND(SUMPRODUCT(PRODUCT(1+N27:N$39)),4)</f>
        <v>1.3628</v>
      </c>
      <c r="Y27" s="2205">
        <f>ROUND(SUMPRODUCT(PRODUCT(1+O27:O$39)),4)</f>
        <v>1.2205999999999999</v>
      </c>
      <c r="Z27" s="2205">
        <f t="shared" si="9"/>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0"/>
        <v>1.6E-2</v>
      </c>
      <c r="AG27" s="2206">
        <f>ROUND(AVERAGE(K27:K$40)/100,4)</f>
        <v>2.75E-2</v>
      </c>
      <c r="AH27" s="2206">
        <f>ROUND(AVERAGE(L27:L$40)/100,4)</f>
        <v>1.37E-2</v>
      </c>
    </row>
    <row r="28" spans="1:34" s="2207" customFormat="1" ht="15" customHeight="1" thickBot="1">
      <c r="A28" s="2200" t="s">
        <v>463</v>
      </c>
      <c r="B28" s="2201">
        <f t="shared" si="16"/>
        <v>405.524</v>
      </c>
      <c r="C28" s="2201">
        <f t="shared" si="16"/>
        <v>307.79840000000002</v>
      </c>
      <c r="D28" s="2201">
        <f t="shared" si="2"/>
        <v>307.79840000000002</v>
      </c>
      <c r="E28" s="2201">
        <f t="shared" si="17"/>
        <v>574.67759999999998</v>
      </c>
      <c r="F28" s="2201">
        <f t="shared" si="17"/>
        <v>270.20280000000002</v>
      </c>
      <c r="G28" s="3895"/>
      <c r="H28" s="2202">
        <v>1</v>
      </c>
      <c r="I28" s="2202">
        <v>3.45</v>
      </c>
      <c r="J28" s="2202">
        <v>1.92</v>
      </c>
      <c r="K28" s="2202">
        <v>3.92</v>
      </c>
      <c r="L28" s="2208">
        <v>1.58</v>
      </c>
      <c r="M28" s="2187"/>
      <c r="N28" s="2203">
        <f t="shared" si="15"/>
        <v>3.4500000000000003E-2</v>
      </c>
      <c r="O28" s="2188">
        <f t="shared" ref="O28:Q43" si="18">J28/100</f>
        <v>1.9199999999999998E-2</v>
      </c>
      <c r="P28" s="2188">
        <f t="shared" si="18"/>
        <v>3.9199999999999999E-2</v>
      </c>
      <c r="Q28" s="2188">
        <f t="shared" si="18"/>
        <v>1.5800000000000002E-2</v>
      </c>
      <c r="R28" s="2204"/>
      <c r="S28" s="2203">
        <f>B28/B29-1</f>
        <v>3.4499999999999975E-2</v>
      </c>
      <c r="T28" s="2188">
        <f>C28/C29-1</f>
        <v>1.9200000000000106E-2</v>
      </c>
      <c r="U28" s="2188">
        <f>D28/D29-1</f>
        <v>1.9200000000000106E-2</v>
      </c>
      <c r="V28" s="2188">
        <f>E28/E29-1</f>
        <v>3.9199999999999902E-2</v>
      </c>
      <c r="W28" s="2205"/>
      <c r="X28" s="2205">
        <f>ROUND(SUMPRODUCT(PRODUCT(1+N28:N$39)),4)</f>
        <v>1.3180000000000001</v>
      </c>
      <c r="Y28" s="2205">
        <f>ROUND(SUMPRODUCT(PRODUCT(1+O28:O$39)),4)</f>
        <v>1.1966000000000001</v>
      </c>
      <c r="Z28" s="2205">
        <f t="shared" si="9"/>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0"/>
        <v>1.5699999999999999E-2</v>
      </c>
      <c r="AG28" s="2206">
        <f>ROUND(AVERAGE(K28:K$40)/100,4)</f>
        <v>2.6599999999999999E-2</v>
      </c>
      <c r="AH28" s="2206">
        <f>ROUND(AVERAGE(L28:L$40)/100,4)</f>
        <v>1.34E-2</v>
      </c>
    </row>
    <row r="29" spans="1:34">
      <c r="A29" s="2200" t="s">
        <v>127</v>
      </c>
      <c r="B29" s="2215">
        <v>392</v>
      </c>
      <c r="C29" s="2215">
        <v>302</v>
      </c>
      <c r="D29" s="2215">
        <f t="shared" si="2"/>
        <v>302</v>
      </c>
      <c r="E29" s="2215">
        <v>553</v>
      </c>
      <c r="F29" s="2216">
        <v>266</v>
      </c>
      <c r="G29" s="3891">
        <v>2016</v>
      </c>
      <c r="H29" s="2209">
        <v>4</v>
      </c>
      <c r="I29" s="2209">
        <v>4.5599999999999996</v>
      </c>
      <c r="J29" s="2209">
        <v>2.15</v>
      </c>
      <c r="K29" s="2209">
        <v>5.32</v>
      </c>
      <c r="L29" s="2210">
        <v>1.57</v>
      </c>
      <c r="N29" s="2203">
        <f t="shared" si="15"/>
        <v>4.5599999999999995E-2</v>
      </c>
      <c r="O29" s="2188">
        <f t="shared" si="18"/>
        <v>2.1499999999999998E-2</v>
      </c>
      <c r="P29" s="2188">
        <f t="shared" si="18"/>
        <v>5.3200000000000004E-2</v>
      </c>
      <c r="Q29" s="2188">
        <f t="shared" si="18"/>
        <v>1.5700000000000002E-2</v>
      </c>
      <c r="R29" s="2204"/>
      <c r="S29" s="2217"/>
      <c r="T29" s="2218"/>
      <c r="U29" s="2218"/>
      <c r="V29" s="2218"/>
      <c r="X29" s="2187">
        <f>ROUND(SUMPRODUCT(PRODUCT(1+N29:N$39)),4)</f>
        <v>1.274</v>
      </c>
      <c r="Y29" s="2187">
        <f>ROUND(SUMPRODUCT(PRODUCT(1+O29:O$39)),4)</f>
        <v>1.1740999999999999</v>
      </c>
      <c r="Z29" s="2187">
        <f t="shared" si="9"/>
        <v>1.1740999999999999</v>
      </c>
      <c r="AA29" s="2187">
        <f>ROUND(SUMPRODUCT(PRODUCT(1+P29:P$39)),4)</f>
        <v>1.3087</v>
      </c>
      <c r="AB29" s="2187">
        <f>ROUND(SUMPRODUCT(PRODUCT(1+Q29:Q$39)),4)</f>
        <v>1.1551</v>
      </c>
      <c r="AD29" s="2188">
        <f>ROUND(AVERAGE(I29:I$40)/100,4)</f>
        <v>2.3E-2</v>
      </c>
      <c r="AE29" s="2188">
        <f>ROUND(AVERAGE(J29:J$40)/100,4)</f>
        <v>1.55E-2</v>
      </c>
      <c r="AF29" s="2188">
        <f t="shared" si="10"/>
        <v>1.55E-2</v>
      </c>
      <c r="AG29" s="2188">
        <f>ROUND(AVERAGE(K29:K$40)/100,4)</f>
        <v>2.5600000000000001E-2</v>
      </c>
      <c r="AH29" s="2188">
        <f>ROUND(AVERAGE(L29:L$40)/100,4)</f>
        <v>1.32E-2</v>
      </c>
    </row>
    <row r="30" spans="1:34">
      <c r="A30" s="2200" t="s">
        <v>126</v>
      </c>
      <c r="B30" s="2201">
        <f t="shared" ref="B30:C32" si="19">B29/(1+N29)</f>
        <v>374.90436113236416</v>
      </c>
      <c r="C30" s="2201">
        <f t="shared" si="19"/>
        <v>295.64366128242779</v>
      </c>
      <c r="D30" s="2201">
        <f t="shared" ref="D30:D89" si="20">C30</f>
        <v>295.64366128242779</v>
      </c>
      <c r="E30" s="2201">
        <f t="shared" ref="E30:F32" si="21">E29/(1+P29)</f>
        <v>525.06646410938095</v>
      </c>
      <c r="F30" s="2201">
        <f t="shared" si="21"/>
        <v>261.88835286009646</v>
      </c>
      <c r="G30" s="3888"/>
      <c r="H30" s="2202">
        <v>3</v>
      </c>
      <c r="I30" s="2202">
        <v>4.12</v>
      </c>
      <c r="J30" s="2202">
        <v>2</v>
      </c>
      <c r="K30" s="2202">
        <v>4.79</v>
      </c>
      <c r="L30" s="2208">
        <v>1.97</v>
      </c>
      <c r="N30" s="2203">
        <f t="shared" ref="N30:Q64" si="22">I30/100</f>
        <v>4.1200000000000001E-2</v>
      </c>
      <c r="O30" s="2188">
        <f t="shared" si="18"/>
        <v>0.02</v>
      </c>
      <c r="P30" s="2188">
        <f t="shared" si="18"/>
        <v>4.7899999999999998E-2</v>
      </c>
      <c r="Q30" s="2188">
        <f t="shared" si="18"/>
        <v>1.9699999999999999E-2</v>
      </c>
      <c r="R30" s="2204"/>
      <c r="S30" s="2203"/>
      <c r="T30" s="2188"/>
      <c r="U30" s="2188"/>
      <c r="V30" s="2188"/>
      <c r="X30" s="2187">
        <f>ROUND(SUMPRODUCT(PRODUCT(1+N30:N$39)),4)</f>
        <v>1.2184999999999999</v>
      </c>
      <c r="Y30" s="2187">
        <f>ROUND(SUMPRODUCT(PRODUCT(1+O30:O$39)),4)</f>
        <v>1.1494</v>
      </c>
      <c r="Z30" s="2187">
        <f t="shared" si="9"/>
        <v>1.1494</v>
      </c>
      <c r="AA30" s="2187">
        <f>ROUND(SUMPRODUCT(PRODUCT(1+P30:P$39)),4)</f>
        <v>1.2425999999999999</v>
      </c>
      <c r="AB30" s="2187">
        <f>ROUND(SUMPRODUCT(PRODUCT(1+Q30:Q$39)),4)</f>
        <v>1.1372</v>
      </c>
      <c r="AD30" s="2188">
        <f>ROUND(AVERAGE(I30:I$40)/100,4)</f>
        <v>2.0899999999999998E-2</v>
      </c>
      <c r="AE30" s="2188">
        <f>ROUND(AVERAGE(J30:J$40)/100,4)</f>
        <v>1.49E-2</v>
      </c>
      <c r="AF30" s="2188">
        <f t="shared" si="10"/>
        <v>1.49E-2</v>
      </c>
      <c r="AG30" s="2188">
        <f>ROUND(AVERAGE(K30:K$40)/100,4)</f>
        <v>2.3099999999999999E-2</v>
      </c>
      <c r="AH30" s="2188">
        <f>ROUND(AVERAGE(L30:L$40)/100,4)</f>
        <v>1.2999999999999999E-2</v>
      </c>
    </row>
    <row r="31" spans="1:34">
      <c r="A31" s="2200" t="s">
        <v>116</v>
      </c>
      <c r="B31" s="2201">
        <f t="shared" si="19"/>
        <v>360.06949782209392</v>
      </c>
      <c r="C31" s="2201">
        <f t="shared" si="19"/>
        <v>289.84672674747821</v>
      </c>
      <c r="D31" s="2201">
        <f t="shared" si="20"/>
        <v>289.84672674747821</v>
      </c>
      <c r="E31" s="2201">
        <f t="shared" si="21"/>
        <v>501.06543001181495</v>
      </c>
      <c r="F31" s="2201">
        <f t="shared" si="21"/>
        <v>256.82882500744967</v>
      </c>
      <c r="G31" s="3888"/>
      <c r="H31" s="2213">
        <v>2</v>
      </c>
      <c r="I31" s="2213">
        <v>3.85</v>
      </c>
      <c r="J31" s="2213">
        <v>1.95</v>
      </c>
      <c r="K31" s="2213">
        <v>4.4800000000000004</v>
      </c>
      <c r="L31" s="2214">
        <v>1.41</v>
      </c>
      <c r="N31" s="2203">
        <f t="shared" si="22"/>
        <v>3.85E-2</v>
      </c>
      <c r="O31" s="2188">
        <f t="shared" si="18"/>
        <v>1.95E-2</v>
      </c>
      <c r="P31" s="2188">
        <f t="shared" si="18"/>
        <v>4.4800000000000006E-2</v>
      </c>
      <c r="Q31" s="2188">
        <f t="shared" si="18"/>
        <v>1.41E-2</v>
      </c>
      <c r="R31" s="2204"/>
      <c r="S31" s="2203"/>
      <c r="T31" s="2188"/>
      <c r="U31" s="2188"/>
      <c r="V31" s="2188"/>
      <c r="X31" s="2187">
        <f>ROUND(SUMPRODUCT(PRODUCT(1+N31:N$39)),4)</f>
        <v>1.1702999999999999</v>
      </c>
      <c r="Y31" s="2187">
        <f>ROUND(SUMPRODUCT(PRODUCT(1+O31:O$39)),4)</f>
        <v>1.1269</v>
      </c>
      <c r="Z31" s="2187">
        <f t="shared" si="9"/>
        <v>1.1269</v>
      </c>
      <c r="AA31" s="2187">
        <f>ROUND(SUMPRODUCT(PRODUCT(1+P31:P$39)),4)</f>
        <v>1.1858</v>
      </c>
      <c r="AB31" s="2187">
        <f>ROUND(SUMPRODUCT(PRODUCT(1+Q31:Q$39)),4)</f>
        <v>1.1152</v>
      </c>
      <c r="AD31" s="2188">
        <f>ROUND(AVERAGE(I31:I$40)/100,4)</f>
        <v>1.89E-2</v>
      </c>
      <c r="AE31" s="2188">
        <f>ROUND(AVERAGE(J31:J$40)/100,4)</f>
        <v>1.44E-2</v>
      </c>
      <c r="AF31" s="2188">
        <f t="shared" si="10"/>
        <v>1.44E-2</v>
      </c>
      <c r="AG31" s="2188">
        <f>ROUND(AVERAGE(K31:K$40)/100,4)</f>
        <v>2.06E-2</v>
      </c>
      <c r="AH31" s="2188">
        <f>ROUND(AVERAGE(L31:L$40)/100,4)</f>
        <v>1.23E-2</v>
      </c>
    </row>
    <row r="32" spans="1:34" ht="13.5" thickBot="1">
      <c r="A32" s="2200" t="s">
        <v>125</v>
      </c>
      <c r="B32" s="2201">
        <f t="shared" si="19"/>
        <v>346.720748986128</v>
      </c>
      <c r="C32" s="2201">
        <f t="shared" si="19"/>
        <v>284.30282172386285</v>
      </c>
      <c r="D32" s="2201">
        <f t="shared" si="20"/>
        <v>284.30282172386285</v>
      </c>
      <c r="E32" s="2201">
        <f t="shared" si="21"/>
        <v>479.58023546306947</v>
      </c>
      <c r="F32" s="2201">
        <f t="shared" si="21"/>
        <v>253.25788877571213</v>
      </c>
      <c r="G32" s="3889"/>
      <c r="H32" s="2202">
        <v>1</v>
      </c>
      <c r="I32" s="2202">
        <v>4.09</v>
      </c>
      <c r="J32" s="2202">
        <v>2.93</v>
      </c>
      <c r="K32" s="2202">
        <v>4.54</v>
      </c>
      <c r="L32" s="2208">
        <v>1.48</v>
      </c>
      <c r="N32" s="2203">
        <f t="shared" si="22"/>
        <v>4.0899999999999999E-2</v>
      </c>
      <c r="O32" s="2188">
        <f t="shared" si="18"/>
        <v>2.9300000000000003E-2</v>
      </c>
      <c r="P32" s="2188">
        <f t="shared" si="18"/>
        <v>4.5400000000000003E-2</v>
      </c>
      <c r="Q32" s="2188">
        <f t="shared" si="18"/>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9"/>
        <v>1.1052999999999999</v>
      </c>
      <c r="AA32" s="2187">
        <f>ROUND(SUMPRODUCT(PRODUCT(1+P32:P$39)),4)</f>
        <v>1.1349</v>
      </c>
      <c r="AB32" s="2187">
        <f>ROUND(SUMPRODUCT(PRODUCT(1+Q32:Q$39)),4)</f>
        <v>1.0996999999999999</v>
      </c>
      <c r="AD32" s="2188">
        <f>ROUND(AVERAGE(I32:I$40)/100,4)</f>
        <v>1.67E-2</v>
      </c>
      <c r="AE32" s="2188">
        <f>ROUND(AVERAGE(J32:J$40)/100,4)</f>
        <v>1.38E-2</v>
      </c>
      <c r="AF32" s="2188">
        <f t="shared" si="10"/>
        <v>1.38E-2</v>
      </c>
      <c r="AG32" s="2188">
        <f>ROUND(AVERAGE(K32:K$40)/100,4)</f>
        <v>1.7899999999999999E-2</v>
      </c>
      <c r="AH32" s="2188">
        <f>ROUND(AVERAGE(L32:L$40)/100,4)</f>
        <v>1.21E-2</v>
      </c>
    </row>
    <row r="33" spans="1:34" ht="13.5" thickBot="1">
      <c r="A33" s="2200" t="s">
        <v>124</v>
      </c>
      <c r="B33" s="2215">
        <v>333</v>
      </c>
      <c r="C33" s="2215">
        <v>277</v>
      </c>
      <c r="D33" s="2215">
        <f t="shared" si="20"/>
        <v>277</v>
      </c>
      <c r="E33" s="2215">
        <v>459</v>
      </c>
      <c r="F33" s="2216">
        <v>249</v>
      </c>
      <c r="G33" s="3887">
        <v>2015</v>
      </c>
      <c r="H33" s="2221">
        <v>4</v>
      </c>
      <c r="I33" s="2221">
        <v>1.63</v>
      </c>
      <c r="J33" s="2221">
        <v>1.1100000000000001</v>
      </c>
      <c r="K33" s="2221">
        <v>1.77</v>
      </c>
      <c r="L33" s="2222">
        <v>1.89</v>
      </c>
      <c r="N33" s="2223">
        <f t="shared" si="22"/>
        <v>1.6299999999999999E-2</v>
      </c>
      <c r="O33" s="2224">
        <f t="shared" si="18"/>
        <v>1.11E-2</v>
      </c>
      <c r="P33" s="2224">
        <f t="shared" si="18"/>
        <v>1.77E-2</v>
      </c>
      <c r="Q33" s="2224">
        <f t="shared" si="18"/>
        <v>1.89E-2</v>
      </c>
      <c r="R33" s="2204"/>
      <c r="X33" s="2187">
        <f>ROUND(SUMPRODUCT(PRODUCT(1+N33:N$39)),4)</f>
        <v>1.0826</v>
      </c>
      <c r="Y33" s="2187">
        <f>ROUND(SUMPRODUCT(PRODUCT(1+O33:O$39)),4)</f>
        <v>1.0738000000000001</v>
      </c>
      <c r="Z33" s="2187">
        <f t="shared" si="9"/>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0"/>
        <v>1.1900000000000001E-2</v>
      </c>
      <c r="AG33" s="2188">
        <f>ROUND(AVERAGE(K33:K$40)/100,4)</f>
        <v>1.4500000000000001E-2</v>
      </c>
      <c r="AH33" s="2188">
        <f>ROUND(AVERAGE(L33:L$40)/100,4)</f>
        <v>1.18E-2</v>
      </c>
    </row>
    <row r="34" spans="1:34">
      <c r="A34" s="2200" t="s">
        <v>123</v>
      </c>
      <c r="B34" s="2201">
        <f t="shared" ref="B34:C36" si="23">B33/(1+N33)</f>
        <v>327.65915576109415</v>
      </c>
      <c r="C34" s="2201">
        <f t="shared" si="23"/>
        <v>273.95905449510434</v>
      </c>
      <c r="D34" s="2201">
        <f t="shared" si="20"/>
        <v>273.95905449510434</v>
      </c>
      <c r="E34" s="2201">
        <f t="shared" ref="E34:F36" si="24">E33/(1+P33)</f>
        <v>451.01699911565294</v>
      </c>
      <c r="F34" s="2201">
        <f t="shared" si="24"/>
        <v>244.38119540681129</v>
      </c>
      <c r="G34" s="3888"/>
      <c r="H34" s="2226">
        <v>3</v>
      </c>
      <c r="I34" s="2226">
        <v>1.65</v>
      </c>
      <c r="J34" s="2226">
        <v>0.92</v>
      </c>
      <c r="K34" s="2226">
        <v>1.88</v>
      </c>
      <c r="L34" s="2227">
        <v>1.26</v>
      </c>
      <c r="N34" s="2203">
        <f t="shared" si="22"/>
        <v>1.6500000000000001E-2</v>
      </c>
      <c r="O34" s="2228">
        <f t="shared" si="18"/>
        <v>9.1999999999999998E-3</v>
      </c>
      <c r="P34" s="2228">
        <f t="shared" si="18"/>
        <v>1.8799999999999997E-2</v>
      </c>
      <c r="Q34" s="2228">
        <f t="shared" si="18"/>
        <v>1.26E-2</v>
      </c>
      <c r="R34" s="2204"/>
      <c r="S34" s="2203"/>
      <c r="T34" s="2188"/>
      <c r="U34" s="2188"/>
      <c r="V34" s="2188"/>
      <c r="X34" s="2187">
        <f>ROUND(SUMPRODUCT(PRODUCT(1+N34:N$39)),4)</f>
        <v>1.0651999999999999</v>
      </c>
      <c r="Y34" s="2187">
        <f>ROUND(SUMPRODUCT(PRODUCT(1+O34:O$39)),4)</f>
        <v>1.0621</v>
      </c>
      <c r="Z34" s="2187">
        <f t="shared" si="9"/>
        <v>1.0621</v>
      </c>
      <c r="AA34" s="2187">
        <f>ROUND(SUMPRODUCT(PRODUCT(1+P34:P$39)),4)</f>
        <v>1.0668</v>
      </c>
      <c r="AB34" s="2187">
        <f>ROUND(SUMPRODUCT(PRODUCT(1+Q34:Q$39)),4)</f>
        <v>1.0636000000000001</v>
      </c>
      <c r="AD34" s="2188">
        <f>ROUND(AVERAGE(I34:I$40)/100,4)</f>
        <v>1.3299999999999999E-2</v>
      </c>
      <c r="AE34" s="2188">
        <f>ROUND(AVERAGE(J34:J$40)/100,4)</f>
        <v>1.2E-2</v>
      </c>
      <c r="AF34" s="2188">
        <f t="shared" si="10"/>
        <v>1.2E-2</v>
      </c>
      <c r="AG34" s="2188">
        <f>ROUND(AVERAGE(K34:K$40)/100,4)</f>
        <v>1.4E-2</v>
      </c>
      <c r="AH34" s="2188">
        <f>ROUND(AVERAGE(L34:L$40)/100,4)</f>
        <v>1.0800000000000001E-2</v>
      </c>
    </row>
    <row r="35" spans="1:34">
      <c r="A35" s="2200" t="s">
        <v>122</v>
      </c>
      <c r="B35" s="2201">
        <f t="shared" si="23"/>
        <v>322.34053690220776</v>
      </c>
      <c r="C35" s="2201">
        <f t="shared" si="23"/>
        <v>271.46160770422546</v>
      </c>
      <c r="D35" s="2201">
        <f t="shared" si="20"/>
        <v>271.46160770422546</v>
      </c>
      <c r="E35" s="2201">
        <f t="shared" si="24"/>
        <v>442.69434542172456</v>
      </c>
      <c r="F35" s="2201">
        <f t="shared" si="24"/>
        <v>241.34030753190925</v>
      </c>
      <c r="G35" s="3888"/>
      <c r="H35" s="2213">
        <v>2</v>
      </c>
      <c r="I35" s="2213">
        <v>0.77</v>
      </c>
      <c r="J35" s="2213">
        <v>0.69</v>
      </c>
      <c r="K35" s="2213">
        <v>0.8</v>
      </c>
      <c r="L35" s="2214">
        <v>0.88</v>
      </c>
      <c r="N35" s="2203">
        <f t="shared" si="22"/>
        <v>7.7000000000000002E-3</v>
      </c>
      <c r="O35" s="2228">
        <f t="shared" si="18"/>
        <v>6.8999999999999999E-3</v>
      </c>
      <c r="P35" s="2228">
        <f t="shared" si="18"/>
        <v>8.0000000000000002E-3</v>
      </c>
      <c r="Q35" s="2228">
        <f t="shared" si="18"/>
        <v>8.8000000000000005E-3</v>
      </c>
      <c r="R35" s="2204"/>
      <c r="S35" s="2203"/>
      <c r="T35" s="2188"/>
      <c r="U35" s="2188"/>
      <c r="V35" s="2188"/>
      <c r="X35" s="2187">
        <f>ROUND(SUMPRODUCT(PRODUCT(1+N35:N$39)),4)</f>
        <v>1.048</v>
      </c>
      <c r="Y35" s="2187">
        <f>ROUND(SUMPRODUCT(PRODUCT(1+O35:O$39)),4)</f>
        <v>1.0524</v>
      </c>
      <c r="Z35" s="2187">
        <f t="shared" si="9"/>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0"/>
        <v>1.2500000000000001E-2</v>
      </c>
      <c r="AG35" s="2188">
        <f>ROUND(AVERAGE(K35:K$40)/100,4)</f>
        <v>1.32E-2</v>
      </c>
      <c r="AH35" s="2188">
        <f>ROUND(AVERAGE(L35:L$40)/100,4)</f>
        <v>1.0500000000000001E-2</v>
      </c>
    </row>
    <row r="36" spans="1:34">
      <c r="A36" s="2200" t="s">
        <v>121</v>
      </c>
      <c r="B36" s="2201">
        <f t="shared" si="23"/>
        <v>319.87748030386797</v>
      </c>
      <c r="C36" s="2201">
        <f t="shared" si="23"/>
        <v>269.60135833173649</v>
      </c>
      <c r="D36" s="2201">
        <f t="shared" si="20"/>
        <v>269.60135833173649</v>
      </c>
      <c r="E36" s="2201">
        <f t="shared" si="24"/>
        <v>439.18089823583784</v>
      </c>
      <c r="F36" s="2201">
        <f t="shared" si="24"/>
        <v>239.23503918706311</v>
      </c>
      <c r="G36" s="3889"/>
      <c r="H36" s="2202">
        <v>1</v>
      </c>
      <c r="I36" s="2202">
        <v>0.51</v>
      </c>
      <c r="J36" s="2202">
        <v>0.54</v>
      </c>
      <c r="K36" s="2202">
        <v>0.48</v>
      </c>
      <c r="L36" s="2208">
        <v>0.93</v>
      </c>
      <c r="N36" s="2219">
        <f t="shared" si="22"/>
        <v>5.1000000000000004E-3</v>
      </c>
      <c r="O36" s="2220">
        <f t="shared" si="18"/>
        <v>5.4000000000000003E-3</v>
      </c>
      <c r="P36" s="2220">
        <f t="shared" si="18"/>
        <v>4.7999999999999996E-3</v>
      </c>
      <c r="Q36" s="2220">
        <f t="shared" si="18"/>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9"/>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0"/>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0"/>
        <v>268</v>
      </c>
      <c r="E37" s="2229">
        <v>437</v>
      </c>
      <c r="F37" s="2230">
        <v>237</v>
      </c>
      <c r="G37" s="3887">
        <v>2014</v>
      </c>
      <c r="H37" s="2221">
        <v>4</v>
      </c>
      <c r="I37" s="2221">
        <v>0.21</v>
      </c>
      <c r="J37" s="2221">
        <v>0.41</v>
      </c>
      <c r="K37" s="2221">
        <v>0.12</v>
      </c>
      <c r="L37" s="2222">
        <v>0.89</v>
      </c>
      <c r="N37" s="2203">
        <f t="shared" si="22"/>
        <v>2.0999999999999999E-3</v>
      </c>
      <c r="O37" s="2188">
        <f t="shared" si="18"/>
        <v>4.0999999999999995E-3</v>
      </c>
      <c r="P37" s="2188">
        <f t="shared" si="18"/>
        <v>1.1999999999999999E-3</v>
      </c>
      <c r="Q37" s="2188">
        <f t="shared" si="18"/>
        <v>8.8999999999999999E-3</v>
      </c>
      <c r="R37" s="2204"/>
      <c r="S37" s="2217"/>
      <c r="T37" s="2218"/>
      <c r="U37" s="2218"/>
      <c r="V37" s="2218"/>
      <c r="X37" s="2187">
        <f>ROUND(SUMPRODUCT(PRODUCT(1+N37:N$39)),4)</f>
        <v>1.0347</v>
      </c>
      <c r="Y37" s="2187">
        <f>ROUND(SUMPRODUCT(PRODUCT(1+O37:O$39)),4)</f>
        <v>1.0395000000000001</v>
      </c>
      <c r="Z37" s="2187">
        <f t="shared" si="9"/>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0"/>
        <v>1.5599999999999999E-2</v>
      </c>
      <c r="AG37" s="2188">
        <f>ROUND(AVERAGE(K37:K$40)/100,4)</f>
        <v>1.66E-2</v>
      </c>
      <c r="AH37" s="2188">
        <f>ROUND(AVERAGE(L37:L$40)/100,4)</f>
        <v>1.12E-2</v>
      </c>
    </row>
    <row r="38" spans="1:34">
      <c r="A38" s="2200" t="s">
        <v>119</v>
      </c>
      <c r="B38" s="2201">
        <f t="shared" ref="B38:C40" si="25">B37/(1+N37)</f>
        <v>317.33359944117353</v>
      </c>
      <c r="C38" s="2201">
        <f t="shared" si="25"/>
        <v>266.90568668459315</v>
      </c>
      <c r="D38" s="2201">
        <f t="shared" si="20"/>
        <v>266.90568668459315</v>
      </c>
      <c r="E38" s="2201">
        <f t="shared" ref="E38:F40" si="26">E37/(1+P37)</f>
        <v>436.47622852576905</v>
      </c>
      <c r="F38" s="2201">
        <f t="shared" si="26"/>
        <v>234.90930716622066</v>
      </c>
      <c r="G38" s="3888"/>
      <c r="H38" s="2231">
        <v>3</v>
      </c>
      <c r="I38" s="2231">
        <v>0.83</v>
      </c>
      <c r="J38" s="2231">
        <v>1.47</v>
      </c>
      <c r="K38" s="2231">
        <v>0.65</v>
      </c>
      <c r="L38" s="2232">
        <v>0.72</v>
      </c>
      <c r="N38" s="2203">
        <f t="shared" si="22"/>
        <v>8.3000000000000001E-3</v>
      </c>
      <c r="O38" s="2188">
        <f t="shared" si="18"/>
        <v>1.47E-2</v>
      </c>
      <c r="P38" s="2188">
        <f t="shared" si="18"/>
        <v>6.5000000000000006E-3</v>
      </c>
      <c r="Q38" s="2188">
        <f t="shared" si="18"/>
        <v>7.1999999999999998E-3</v>
      </c>
      <c r="R38" s="2204"/>
      <c r="S38" s="2203"/>
      <c r="T38" s="2188"/>
      <c r="U38" s="2188"/>
      <c r="V38" s="2188"/>
      <c r="X38" s="2187">
        <f>ROUND(SUMPRODUCT(PRODUCT(1+N38:N$39)),4)</f>
        <v>1.0325</v>
      </c>
      <c r="Y38" s="2187">
        <f>ROUND(SUMPRODUCT(PRODUCT(1+O38:O$39)),4)</f>
        <v>1.0353000000000001</v>
      </c>
      <c r="Z38" s="2187">
        <f t="shared" si="9"/>
        <v>1.0353000000000001</v>
      </c>
      <c r="AA38" s="2187">
        <f>ROUND(SUMPRODUCT(PRODUCT(1+P38:P$39)),4)</f>
        <v>1.0326</v>
      </c>
      <c r="AB38" s="2187">
        <f>ROUND(SUMPRODUCT(PRODUCT(1+Q38:Q$39)),4)</f>
        <v>1.0225</v>
      </c>
      <c r="AD38" s="2188">
        <f>ROUND(AVERAGE(I38:I$40)/100,4)</f>
        <v>2.07E-2</v>
      </c>
      <c r="AE38" s="2188">
        <f>ROUND(AVERAGE(J38:J$40)/100,4)</f>
        <v>1.95E-2</v>
      </c>
      <c r="AF38" s="2188">
        <f t="shared" si="10"/>
        <v>1.95E-2</v>
      </c>
      <c r="AG38" s="2188">
        <f>ROUND(AVERAGE(K38:K$40)/100,4)</f>
        <v>2.1700000000000001E-2</v>
      </c>
      <c r="AH38" s="2188">
        <f>ROUND(AVERAGE(L38:L$40)/100,4)</f>
        <v>1.2E-2</v>
      </c>
    </row>
    <row r="39" spans="1:34" ht="13.5" thickBot="1">
      <c r="A39" s="2200" t="s">
        <v>118</v>
      </c>
      <c r="B39" s="2201">
        <f t="shared" si="25"/>
        <v>314.72141172386546</v>
      </c>
      <c r="C39" s="2201">
        <f t="shared" si="25"/>
        <v>263.03901319069001</v>
      </c>
      <c r="D39" s="2201">
        <f t="shared" si="20"/>
        <v>263.03901319069001</v>
      </c>
      <c r="E39" s="2201">
        <f t="shared" si="26"/>
        <v>433.65745506782821</v>
      </c>
      <c r="F39" s="2201">
        <f t="shared" si="26"/>
        <v>233.23005080045735</v>
      </c>
      <c r="G39" s="3888"/>
      <c r="H39" s="2221">
        <v>2</v>
      </c>
      <c r="I39" s="2221">
        <v>2.4</v>
      </c>
      <c r="J39" s="2221">
        <v>2.0299999999999998</v>
      </c>
      <c r="K39" s="2221">
        <v>2.59</v>
      </c>
      <c r="L39" s="2222">
        <v>1.52</v>
      </c>
      <c r="N39" s="2203">
        <f t="shared" si="22"/>
        <v>2.4E-2</v>
      </c>
      <c r="O39" s="2188">
        <f t="shared" si="18"/>
        <v>2.0299999999999999E-2</v>
      </c>
      <c r="P39" s="2188">
        <f t="shared" si="18"/>
        <v>2.5899999999999999E-2</v>
      </c>
      <c r="Q39" s="2188">
        <f t="shared" si="18"/>
        <v>1.52E-2</v>
      </c>
      <c r="R39" s="2204"/>
      <c r="S39" s="2203"/>
      <c r="T39" s="2188"/>
      <c r="U39" s="2188"/>
      <c r="V39" s="2188"/>
      <c r="X39" s="2187">
        <f>1+N39</f>
        <v>1.024</v>
      </c>
      <c r="Y39" s="2187">
        <f>1+O39</f>
        <v>1.0203</v>
      </c>
      <c r="Z39" s="2187">
        <f t="shared" si="9"/>
        <v>1.0203</v>
      </c>
      <c r="AA39" s="2187">
        <f>1+P39</f>
        <v>1.0259</v>
      </c>
      <c r="AB39" s="2187">
        <f>1+Q39</f>
        <v>1.0152000000000001</v>
      </c>
      <c r="AD39" s="2188">
        <f>ROUND(AVERAGE(I39:I$40)/100,4)</f>
        <v>2.69E-2</v>
      </c>
      <c r="AE39" s="2188">
        <f>ROUND(AVERAGE(J39:J$40)/100,4)</f>
        <v>2.1899999999999999E-2</v>
      </c>
      <c r="AF39" s="2188">
        <f t="shared" si="10"/>
        <v>2.1899999999999999E-2</v>
      </c>
      <c r="AG39" s="2188">
        <f>ROUND(AVERAGE(K39:K$40)/100,4)</f>
        <v>2.9399999999999999E-2</v>
      </c>
      <c r="AH39" s="2188">
        <f>ROUND(AVERAGE(L39:L$40)/100,4)</f>
        <v>1.44E-2</v>
      </c>
    </row>
    <row r="40" spans="1:34" s="2237" customFormat="1" ht="13.5" thickBot="1">
      <c r="A40" s="2233" t="s">
        <v>117</v>
      </c>
      <c r="B40" s="2234">
        <f t="shared" si="25"/>
        <v>307.34512863658733</v>
      </c>
      <c r="C40" s="2234">
        <f t="shared" si="25"/>
        <v>257.80556031626975</v>
      </c>
      <c r="D40" s="2234">
        <f t="shared" si="20"/>
        <v>257.80556031626975</v>
      </c>
      <c r="E40" s="2234">
        <f t="shared" si="26"/>
        <v>422.70928459677179</v>
      </c>
      <c r="F40" s="2234">
        <f t="shared" si="26"/>
        <v>229.73803270336617</v>
      </c>
      <c r="G40" s="3889"/>
      <c r="H40" s="2235">
        <v>1</v>
      </c>
      <c r="I40" s="2235">
        <v>2.97</v>
      </c>
      <c r="J40" s="2235">
        <v>2.34</v>
      </c>
      <c r="K40" s="2235">
        <v>3.28</v>
      </c>
      <c r="L40" s="2236">
        <v>1.36</v>
      </c>
      <c r="N40" s="2238">
        <f t="shared" si="22"/>
        <v>2.9700000000000001E-2</v>
      </c>
      <c r="O40" s="2239">
        <f t="shared" si="18"/>
        <v>2.3399999999999997E-2</v>
      </c>
      <c r="P40" s="2239">
        <f t="shared" si="18"/>
        <v>3.2799999999999996E-2</v>
      </c>
      <c r="Q40" s="2239">
        <f t="shared" si="18"/>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 t="shared" si="10"/>
        <v>2.3399999999999997E-2</v>
      </c>
      <c r="AG40" s="2239">
        <f>K40/100</f>
        <v>3.2799999999999996E-2</v>
      </c>
      <c r="AH40" s="2239">
        <f>L40/100</f>
        <v>1.3600000000000001E-2</v>
      </c>
    </row>
    <row r="41" spans="1:34" ht="13.5" thickBot="1">
      <c r="A41" s="2200" t="s">
        <v>465</v>
      </c>
      <c r="B41" s="2215">
        <v>299</v>
      </c>
      <c r="C41" s="2215">
        <v>252</v>
      </c>
      <c r="D41" s="2215">
        <f t="shared" si="20"/>
        <v>252</v>
      </c>
      <c r="E41" s="2215">
        <v>409</v>
      </c>
      <c r="F41" s="2216">
        <v>227</v>
      </c>
      <c r="G41" s="3892">
        <v>2013</v>
      </c>
      <c r="H41" s="2245">
        <v>4</v>
      </c>
      <c r="I41" s="2245">
        <v>1.83</v>
      </c>
      <c r="J41" s="2245">
        <v>1.68</v>
      </c>
      <c r="K41" s="2245">
        <v>1.97</v>
      </c>
      <c r="L41" s="2246">
        <v>0.87</v>
      </c>
      <c r="N41" s="2223">
        <f t="shared" si="22"/>
        <v>1.83E-2</v>
      </c>
      <c r="O41" s="2224">
        <f t="shared" si="18"/>
        <v>1.6799999999999999E-2</v>
      </c>
      <c r="P41" s="2224">
        <f t="shared" si="18"/>
        <v>1.9699999999999999E-2</v>
      </c>
      <c r="Q41" s="2224">
        <f t="shared" si="18"/>
        <v>8.6999999999999994E-3</v>
      </c>
      <c r="R41" s="2204"/>
      <c r="S41" s="2217"/>
      <c r="T41" s="2218"/>
      <c r="U41" s="2218"/>
      <c r="V41" s="2218"/>
      <c r="X41" s="2218"/>
      <c r="Y41" s="2218"/>
      <c r="Z41" s="2218"/>
    </row>
    <row r="42" spans="1:34">
      <c r="A42" s="2200" t="s">
        <v>466</v>
      </c>
      <c r="B42" s="2201">
        <f t="shared" ref="B42:C44" si="27">B41/(1+N41)</f>
        <v>293.62663262299913</v>
      </c>
      <c r="C42" s="2201">
        <f t="shared" si="27"/>
        <v>247.83634933123525</v>
      </c>
      <c r="D42" s="2201">
        <f t="shared" si="20"/>
        <v>247.83634933123525</v>
      </c>
      <c r="E42" s="2201">
        <f t="shared" ref="E42:F44" si="28">E41/(1+P41)</f>
        <v>401.09836226341076</v>
      </c>
      <c r="F42" s="2201">
        <f t="shared" si="28"/>
        <v>225.04213343908003</v>
      </c>
      <c r="G42" s="3893"/>
      <c r="H42" s="2226">
        <v>3</v>
      </c>
      <c r="I42" s="2226">
        <v>1.86</v>
      </c>
      <c r="J42" s="2226">
        <v>1.72</v>
      </c>
      <c r="K42" s="2226">
        <v>1.98</v>
      </c>
      <c r="L42" s="2227">
        <v>0.88</v>
      </c>
      <c r="N42" s="2203">
        <f t="shared" si="22"/>
        <v>1.8600000000000002E-2</v>
      </c>
      <c r="O42" s="2228">
        <f t="shared" si="18"/>
        <v>1.72E-2</v>
      </c>
      <c r="P42" s="2228">
        <f t="shared" si="18"/>
        <v>1.9799999999999998E-2</v>
      </c>
      <c r="Q42" s="2228">
        <f t="shared" si="18"/>
        <v>8.8000000000000005E-3</v>
      </c>
      <c r="R42" s="2204"/>
      <c r="S42" s="2203"/>
      <c r="T42" s="2188"/>
      <c r="U42" s="2188"/>
      <c r="V42" s="2188"/>
    </row>
    <row r="43" spans="1:34">
      <c r="A43" s="2200" t="s">
        <v>467</v>
      </c>
      <c r="B43" s="2201">
        <f t="shared" si="27"/>
        <v>288.2649053828776</v>
      </c>
      <c r="C43" s="2201">
        <f t="shared" si="27"/>
        <v>243.64564425013293</v>
      </c>
      <c r="D43" s="2201">
        <f t="shared" si="20"/>
        <v>243.64564425013293</v>
      </c>
      <c r="E43" s="2201">
        <f t="shared" si="28"/>
        <v>393.31080825986544</v>
      </c>
      <c r="F43" s="2201">
        <f t="shared" si="28"/>
        <v>223.07903790551154</v>
      </c>
      <c r="G43" s="3893"/>
      <c r="H43" s="2213">
        <v>2</v>
      </c>
      <c r="I43" s="2213">
        <v>2.04</v>
      </c>
      <c r="J43" s="2213">
        <v>2.33</v>
      </c>
      <c r="K43" s="2213">
        <v>2.0699999999999998</v>
      </c>
      <c r="L43" s="2214">
        <v>0.69</v>
      </c>
      <c r="N43" s="2203">
        <f t="shared" si="22"/>
        <v>2.0400000000000001E-2</v>
      </c>
      <c r="O43" s="2228">
        <f t="shared" si="18"/>
        <v>2.3300000000000001E-2</v>
      </c>
      <c r="P43" s="2228">
        <f t="shared" si="18"/>
        <v>2.07E-2</v>
      </c>
      <c r="Q43" s="2228">
        <f t="shared" si="18"/>
        <v>6.8999999999999999E-3</v>
      </c>
      <c r="R43" s="2204"/>
      <c r="S43" s="2203"/>
      <c r="T43" s="2188"/>
      <c r="U43" s="2188"/>
      <c r="V43" s="2188"/>
      <c r="X43" s="2247"/>
      <c r="Y43" s="2248"/>
    </row>
    <row r="44" spans="1:34">
      <c r="A44" s="2200" t="s">
        <v>468</v>
      </c>
      <c r="B44" s="2201">
        <f t="shared" si="27"/>
        <v>282.50186729015837</v>
      </c>
      <c r="C44" s="2201">
        <f t="shared" si="27"/>
        <v>238.09796174155468</v>
      </c>
      <c r="D44" s="2201">
        <f t="shared" si="20"/>
        <v>238.09796174155468</v>
      </c>
      <c r="E44" s="2201">
        <f t="shared" si="28"/>
        <v>385.33438646014054</v>
      </c>
      <c r="F44" s="2201">
        <f t="shared" si="28"/>
        <v>221.55034055567739</v>
      </c>
      <c r="G44" s="3894"/>
      <c r="H44" s="2202">
        <v>1</v>
      </c>
      <c r="I44" s="2202">
        <v>1.67</v>
      </c>
      <c r="J44" s="2202">
        <v>1.31</v>
      </c>
      <c r="K44" s="2202">
        <v>1.85</v>
      </c>
      <c r="L44" s="2208">
        <v>0.96</v>
      </c>
      <c r="N44" s="2219">
        <f t="shared" si="22"/>
        <v>1.67E-2</v>
      </c>
      <c r="O44" s="2220">
        <f t="shared" si="22"/>
        <v>1.3100000000000001E-2</v>
      </c>
      <c r="P44" s="2220">
        <f t="shared" si="22"/>
        <v>1.8500000000000003E-2</v>
      </c>
      <c r="Q44" s="2220">
        <f t="shared" si="22"/>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0"/>
        <v>234</v>
      </c>
      <c r="E45" s="2250">
        <v>379</v>
      </c>
      <c r="F45" s="2251">
        <v>220</v>
      </c>
      <c r="G45" s="3887">
        <v>2012</v>
      </c>
      <c r="H45" s="2221">
        <v>4</v>
      </c>
      <c r="I45" s="2221">
        <v>0.91</v>
      </c>
      <c r="J45" s="2221">
        <v>0.68</v>
      </c>
      <c r="K45" s="2221">
        <v>0.98</v>
      </c>
      <c r="L45" s="2222">
        <v>0.9</v>
      </c>
      <c r="N45" s="2203">
        <f t="shared" si="22"/>
        <v>9.1000000000000004E-3</v>
      </c>
      <c r="O45" s="2188">
        <f t="shared" si="22"/>
        <v>6.8000000000000005E-3</v>
      </c>
      <c r="P45" s="2188">
        <f t="shared" si="22"/>
        <v>9.7999999999999997E-3</v>
      </c>
      <c r="Q45" s="2188">
        <f t="shared" si="22"/>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0"/>
        <v>232.41954707985698</v>
      </c>
      <c r="E46" s="2201">
        <f t="shared" ref="E46:F48" si="29">E45/(1+P45)</f>
        <v>375.32184591008121</v>
      </c>
      <c r="F46" s="2201">
        <f t="shared" si="29"/>
        <v>218.03766105054513</v>
      </c>
      <c r="G46" s="3888"/>
      <c r="H46" s="2226">
        <v>3</v>
      </c>
      <c r="I46" s="2226">
        <v>0.09</v>
      </c>
      <c r="J46" s="2226">
        <v>0.28999999999999998</v>
      </c>
      <c r="K46" s="2226">
        <v>-0.01</v>
      </c>
      <c r="L46" s="2227">
        <v>0.57999999999999996</v>
      </c>
      <c r="N46" s="2203">
        <f t="shared" si="22"/>
        <v>8.9999999999999998E-4</v>
      </c>
      <c r="O46" s="2188">
        <f t="shared" si="22"/>
        <v>2.8999999999999998E-3</v>
      </c>
      <c r="P46" s="2188">
        <f t="shared" si="22"/>
        <v>-1E-4</v>
      </c>
      <c r="Q46" s="2188">
        <f t="shared" si="22"/>
        <v>5.7999999999999996E-3</v>
      </c>
      <c r="R46" s="2204"/>
      <c r="S46" s="2203"/>
      <c r="T46" s="2188"/>
      <c r="U46" s="2188"/>
      <c r="V46" s="2188"/>
    </row>
    <row r="47" spans="1:34">
      <c r="A47" s="2200" t="s">
        <v>471</v>
      </c>
      <c r="B47" s="2201">
        <f>B46/(1+N46)</f>
        <v>275.24529281292263</v>
      </c>
      <c r="C47" s="2201">
        <f>C46/(1+O46)</f>
        <v>231.74747938962707</v>
      </c>
      <c r="D47" s="2201">
        <f t="shared" si="20"/>
        <v>231.74747938962707</v>
      </c>
      <c r="E47" s="2201">
        <f t="shared" si="29"/>
        <v>375.35938184826603</v>
      </c>
      <c r="F47" s="2201">
        <f t="shared" si="29"/>
        <v>216.78033510692495</v>
      </c>
      <c r="G47" s="3888"/>
      <c r="H47" s="2213">
        <v>2</v>
      </c>
      <c r="I47" s="2213">
        <v>0.02</v>
      </c>
      <c r="J47" s="2213">
        <v>0.12</v>
      </c>
      <c r="K47" s="2213">
        <v>-0.08</v>
      </c>
      <c r="L47" s="2214">
        <v>1.24</v>
      </c>
      <c r="N47" s="2203">
        <f t="shared" si="22"/>
        <v>2.0000000000000001E-4</v>
      </c>
      <c r="O47" s="2188">
        <f t="shared" si="22"/>
        <v>1.1999999999999999E-3</v>
      </c>
      <c r="P47" s="2188">
        <f t="shared" si="22"/>
        <v>-8.0000000000000004E-4</v>
      </c>
      <c r="Q47" s="2188">
        <f t="shared" si="22"/>
        <v>1.24E-2</v>
      </c>
      <c r="R47" s="2204"/>
      <c r="S47" s="2203"/>
      <c r="T47" s="2188"/>
      <c r="U47" s="2188"/>
      <c r="V47" s="2188"/>
    </row>
    <row r="48" spans="1:34" ht="13.5" thickBot="1">
      <c r="A48" s="2200" t="s">
        <v>472</v>
      </c>
      <c r="B48" s="2201">
        <f>B47/(1+N47)</f>
        <v>275.19025476197027</v>
      </c>
      <c r="C48" s="2252">
        <v>232</v>
      </c>
      <c r="D48" s="2252">
        <f t="shared" si="20"/>
        <v>232</v>
      </c>
      <c r="E48" s="2201">
        <f t="shared" si="29"/>
        <v>375.65990977608692</v>
      </c>
      <c r="F48" s="2201">
        <f t="shared" si="29"/>
        <v>214.12518283971252</v>
      </c>
      <c r="G48" s="3889"/>
      <c r="H48" s="2202">
        <v>1</v>
      </c>
      <c r="I48" s="2202">
        <v>0.02</v>
      </c>
      <c r="J48" s="2202">
        <v>0.13</v>
      </c>
      <c r="K48" s="2202">
        <v>-0.04</v>
      </c>
      <c r="L48" s="2208">
        <v>0.46</v>
      </c>
      <c r="N48" s="2203">
        <f t="shared" si="22"/>
        <v>2.0000000000000001E-4</v>
      </c>
      <c r="O48" s="2188">
        <f t="shared" si="22"/>
        <v>1.2999999999999999E-3</v>
      </c>
      <c r="P48" s="2188">
        <f t="shared" si="22"/>
        <v>-4.0000000000000002E-4</v>
      </c>
      <c r="Q48" s="2188">
        <f t="shared" si="22"/>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0"/>
        <v>232</v>
      </c>
      <c r="E49" s="2215">
        <v>376</v>
      </c>
      <c r="F49" s="2216">
        <v>213</v>
      </c>
      <c r="G49" s="3887">
        <v>2011</v>
      </c>
      <c r="H49" s="2221">
        <v>4</v>
      </c>
      <c r="I49" s="2221">
        <v>-0.2</v>
      </c>
      <c r="J49" s="2221">
        <v>0.04</v>
      </c>
      <c r="K49" s="2221">
        <v>-0.34</v>
      </c>
      <c r="L49" s="2222">
        <v>0.46</v>
      </c>
      <c r="N49" s="2223">
        <f t="shared" si="22"/>
        <v>-2E-3</v>
      </c>
      <c r="O49" s="2224">
        <f t="shared" si="22"/>
        <v>4.0000000000000002E-4</v>
      </c>
      <c r="P49" s="2224">
        <f t="shared" si="22"/>
        <v>-3.4000000000000002E-3</v>
      </c>
      <c r="Q49" s="2224">
        <f t="shared" si="22"/>
        <v>4.5999999999999999E-3</v>
      </c>
      <c r="R49" s="2204"/>
      <c r="S49" s="2217"/>
      <c r="T49" s="2218"/>
      <c r="U49" s="2218"/>
      <c r="V49" s="2218"/>
      <c r="X49" s="2218"/>
      <c r="Y49" s="2218"/>
      <c r="Z49" s="2218"/>
    </row>
    <row r="50" spans="1:26">
      <c r="A50" s="2200" t="s">
        <v>474</v>
      </c>
      <c r="B50" s="2201">
        <f t="shared" ref="B50:C52" si="30">B49/(1+N49)</f>
        <v>275.55110220440883</v>
      </c>
      <c r="C50" s="2201">
        <f t="shared" si="30"/>
        <v>231.90723710515795</v>
      </c>
      <c r="D50" s="2201">
        <f t="shared" si="20"/>
        <v>231.90723710515795</v>
      </c>
      <c r="E50" s="2201">
        <f t="shared" ref="E50:F52" si="31">E49/(1+P49)</f>
        <v>377.28276138872161</v>
      </c>
      <c r="F50" s="2201">
        <f t="shared" si="31"/>
        <v>212.02468644236512</v>
      </c>
      <c r="G50" s="3888">
        <v>2011</v>
      </c>
      <c r="H50" s="2226">
        <v>3</v>
      </c>
      <c r="I50" s="2226">
        <v>0.13</v>
      </c>
      <c r="J50" s="2226">
        <v>0.75</v>
      </c>
      <c r="K50" s="2226">
        <v>-0.08</v>
      </c>
      <c r="L50" s="2227">
        <v>0.53</v>
      </c>
      <c r="N50" s="2203">
        <f t="shared" si="22"/>
        <v>1.2999999999999999E-3</v>
      </c>
      <c r="O50" s="2228">
        <f t="shared" si="22"/>
        <v>7.4999999999999997E-3</v>
      </c>
      <c r="P50" s="2228">
        <f t="shared" si="22"/>
        <v>-8.0000000000000004E-4</v>
      </c>
      <c r="Q50" s="2228">
        <f t="shared" si="22"/>
        <v>5.3E-3</v>
      </c>
      <c r="R50" s="2204"/>
      <c r="S50" s="2203"/>
      <c r="T50" s="2188"/>
      <c r="U50" s="2188"/>
      <c r="V50" s="2188"/>
    </row>
    <row r="51" spans="1:26">
      <c r="A51" s="2200" t="s">
        <v>475</v>
      </c>
      <c r="B51" s="2201">
        <f t="shared" si="30"/>
        <v>275.19335084830601</v>
      </c>
      <c r="C51" s="2201">
        <f t="shared" si="30"/>
        <v>230.18088050139744</v>
      </c>
      <c r="D51" s="2201">
        <f t="shared" si="20"/>
        <v>230.18088050139744</v>
      </c>
      <c r="E51" s="2201">
        <f t="shared" si="31"/>
        <v>377.58482925212331</v>
      </c>
      <c r="F51" s="2201">
        <f t="shared" si="31"/>
        <v>210.90687997847917</v>
      </c>
      <c r="G51" s="3888">
        <v>2011</v>
      </c>
      <c r="H51" s="2213">
        <v>2</v>
      </c>
      <c r="I51" s="2213">
        <v>-0.4</v>
      </c>
      <c r="J51" s="2213">
        <v>0.17</v>
      </c>
      <c r="K51" s="2213">
        <v>-0.57999999999999996</v>
      </c>
      <c r="L51" s="2214">
        <v>-0.2</v>
      </c>
      <c r="N51" s="2203">
        <f t="shared" si="22"/>
        <v>-4.0000000000000001E-3</v>
      </c>
      <c r="O51" s="2228">
        <f t="shared" si="22"/>
        <v>1.7000000000000001E-3</v>
      </c>
      <c r="P51" s="2228">
        <f t="shared" si="22"/>
        <v>-5.7999999999999996E-3</v>
      </c>
      <c r="Q51" s="2228">
        <f t="shared" si="22"/>
        <v>-2E-3</v>
      </c>
      <c r="R51" s="2204"/>
      <c r="S51" s="2203"/>
      <c r="T51" s="2188"/>
      <c r="U51" s="2188"/>
      <c r="V51" s="2188"/>
    </row>
    <row r="52" spans="1:26" ht="13.5" thickBot="1">
      <c r="A52" s="2200" t="s">
        <v>476</v>
      </c>
      <c r="B52" s="2201">
        <f t="shared" si="30"/>
        <v>276.29854502841971</v>
      </c>
      <c r="C52" s="2201">
        <f t="shared" si="30"/>
        <v>229.79023709833027</v>
      </c>
      <c r="D52" s="2201">
        <f t="shared" si="20"/>
        <v>229.79023709833027</v>
      </c>
      <c r="E52" s="2201">
        <f t="shared" si="31"/>
        <v>379.78759731655936</v>
      </c>
      <c r="F52" s="2201">
        <f t="shared" si="31"/>
        <v>211.32953905659235</v>
      </c>
      <c r="G52" s="3889">
        <v>2011</v>
      </c>
      <c r="H52" s="2202">
        <v>1</v>
      </c>
      <c r="I52" s="2202">
        <v>2.65</v>
      </c>
      <c r="J52" s="2202">
        <v>3.76</v>
      </c>
      <c r="K52" s="2202">
        <v>1.89</v>
      </c>
      <c r="L52" s="2208">
        <v>7.95</v>
      </c>
      <c r="N52" s="2219">
        <f t="shared" si="22"/>
        <v>2.6499999999999999E-2</v>
      </c>
      <c r="O52" s="2220">
        <f t="shared" si="22"/>
        <v>3.7599999999999995E-2</v>
      </c>
      <c r="P52" s="2220">
        <f t="shared" si="22"/>
        <v>1.89E-2</v>
      </c>
      <c r="Q52" s="2220">
        <f t="shared" si="22"/>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0"/>
        <v>221</v>
      </c>
      <c r="E53" s="2215">
        <v>373</v>
      </c>
      <c r="F53" s="2216">
        <v>196</v>
      </c>
      <c r="G53" s="3887">
        <v>2010</v>
      </c>
      <c r="H53" s="2221">
        <v>4</v>
      </c>
      <c r="I53" s="2221">
        <v>5.72</v>
      </c>
      <c r="J53" s="2221">
        <v>6.57</v>
      </c>
      <c r="K53" s="2221">
        <v>5.72</v>
      </c>
      <c r="L53" s="2222">
        <v>2.72</v>
      </c>
      <c r="N53" s="2203">
        <f t="shared" si="22"/>
        <v>5.7200000000000001E-2</v>
      </c>
      <c r="O53" s="2188">
        <f t="shared" si="22"/>
        <v>6.5700000000000008E-2</v>
      </c>
      <c r="P53" s="2188">
        <f t="shared" si="22"/>
        <v>5.7200000000000001E-2</v>
      </c>
      <c r="Q53" s="2188">
        <f t="shared" si="22"/>
        <v>2.7200000000000002E-2</v>
      </c>
      <c r="R53" s="2204"/>
      <c r="S53" s="2217"/>
      <c r="T53" s="2218"/>
      <c r="U53" s="2218"/>
      <c r="V53" s="2218"/>
      <c r="X53" s="2218"/>
      <c r="Y53" s="2218"/>
      <c r="Z53" s="2218"/>
    </row>
    <row r="54" spans="1:26">
      <c r="A54" s="2200" t="s">
        <v>478</v>
      </c>
      <c r="B54" s="2201">
        <f t="shared" ref="B54:C56" si="32">B53/(1+N53)</f>
        <v>254.44570563753314</v>
      </c>
      <c r="C54" s="2201">
        <f t="shared" si="32"/>
        <v>207.37543398705074</v>
      </c>
      <c r="D54" s="2201">
        <f t="shared" si="20"/>
        <v>207.37543398705074</v>
      </c>
      <c r="E54" s="2201">
        <f t="shared" ref="E54:F56" si="33">E53/(1+P53)</f>
        <v>352.81876655315932</v>
      </c>
      <c r="F54" s="2201">
        <f t="shared" si="33"/>
        <v>190.809968847352</v>
      </c>
      <c r="G54" s="3888">
        <v>2010</v>
      </c>
      <c r="H54" s="2226">
        <v>3</v>
      </c>
      <c r="I54" s="2226">
        <v>4.7300000000000004</v>
      </c>
      <c r="J54" s="2226">
        <v>3.9</v>
      </c>
      <c r="K54" s="2226">
        <v>5.03</v>
      </c>
      <c r="L54" s="2227">
        <v>4.21</v>
      </c>
      <c r="N54" s="2203">
        <f t="shared" si="22"/>
        <v>4.7300000000000002E-2</v>
      </c>
      <c r="O54" s="2188">
        <f t="shared" si="22"/>
        <v>3.9E-2</v>
      </c>
      <c r="P54" s="2188">
        <f t="shared" si="22"/>
        <v>5.0300000000000004E-2</v>
      </c>
      <c r="Q54" s="2188">
        <f t="shared" si="22"/>
        <v>4.2099999999999999E-2</v>
      </c>
      <c r="R54" s="2204"/>
      <c r="S54" s="2203"/>
      <c r="T54" s="2188"/>
      <c r="U54" s="2188"/>
      <c r="V54" s="2188"/>
    </row>
    <row r="55" spans="1:26">
      <c r="A55" s="2200" t="s">
        <v>479</v>
      </c>
      <c r="B55" s="2201">
        <f t="shared" si="32"/>
        <v>242.95398227588385</v>
      </c>
      <c r="C55" s="2201">
        <f t="shared" si="32"/>
        <v>199.59137053614126</v>
      </c>
      <c r="D55" s="2201">
        <f t="shared" si="20"/>
        <v>199.59137053614126</v>
      </c>
      <c r="E55" s="2201">
        <f t="shared" si="33"/>
        <v>335.92189522342125</v>
      </c>
      <c r="F55" s="2201">
        <f t="shared" si="33"/>
        <v>183.10139991109489</v>
      </c>
      <c r="G55" s="3888">
        <v>2010</v>
      </c>
      <c r="H55" s="2213">
        <v>2</v>
      </c>
      <c r="I55" s="2213">
        <v>4.6900000000000004</v>
      </c>
      <c r="J55" s="2213">
        <v>3.55</v>
      </c>
      <c r="K55" s="2213">
        <v>5.07</v>
      </c>
      <c r="L55" s="2214">
        <v>4.2300000000000004</v>
      </c>
      <c r="N55" s="2203">
        <f t="shared" si="22"/>
        <v>4.6900000000000004E-2</v>
      </c>
      <c r="O55" s="2188">
        <f t="shared" si="22"/>
        <v>3.5499999999999997E-2</v>
      </c>
      <c r="P55" s="2188">
        <f t="shared" si="22"/>
        <v>5.0700000000000002E-2</v>
      </c>
      <c r="Q55" s="2188">
        <f t="shared" si="22"/>
        <v>4.2300000000000004E-2</v>
      </c>
      <c r="R55" s="2204"/>
      <c r="S55" s="2203"/>
      <c r="T55" s="2188"/>
      <c r="U55" s="2188"/>
      <c r="V55" s="2188"/>
    </row>
    <row r="56" spans="1:26" ht="13.5" thickBot="1">
      <c r="A56" s="2200" t="s">
        <v>480</v>
      </c>
      <c r="B56" s="2201">
        <f t="shared" si="32"/>
        <v>232.06990378821649</v>
      </c>
      <c r="C56" s="2201">
        <f t="shared" si="32"/>
        <v>192.74878854286936</v>
      </c>
      <c r="D56" s="2201">
        <f t="shared" si="20"/>
        <v>192.74878854286936</v>
      </c>
      <c r="E56" s="2201">
        <f t="shared" si="33"/>
        <v>319.71247284992984</v>
      </c>
      <c r="F56" s="2201">
        <f t="shared" si="33"/>
        <v>175.67053622862409</v>
      </c>
      <c r="G56" s="3889">
        <v>2010</v>
      </c>
      <c r="H56" s="2202">
        <v>1</v>
      </c>
      <c r="I56" s="2202">
        <v>5.4</v>
      </c>
      <c r="J56" s="2202">
        <v>3.2</v>
      </c>
      <c r="K56" s="2202">
        <v>6.16</v>
      </c>
      <c r="L56" s="2208">
        <v>4.51</v>
      </c>
      <c r="N56" s="2203">
        <f t="shared" si="22"/>
        <v>5.4000000000000006E-2</v>
      </c>
      <c r="O56" s="2188">
        <f t="shared" si="22"/>
        <v>3.2000000000000001E-2</v>
      </c>
      <c r="P56" s="2188">
        <f t="shared" si="22"/>
        <v>6.1600000000000002E-2</v>
      </c>
      <c r="Q56" s="2188">
        <f t="shared" si="22"/>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0"/>
        <v>187</v>
      </c>
      <c r="E57" s="2215">
        <v>301</v>
      </c>
      <c r="F57" s="2216">
        <v>168</v>
      </c>
      <c r="G57" s="3887">
        <v>2009</v>
      </c>
      <c r="H57" s="2221">
        <v>4</v>
      </c>
      <c r="I57" s="2221">
        <v>2.2999999999999998</v>
      </c>
      <c r="J57" s="2221">
        <v>1.04</v>
      </c>
      <c r="K57" s="2221">
        <v>2.84</v>
      </c>
      <c r="L57" s="2222">
        <v>0.67</v>
      </c>
      <c r="N57" s="2223">
        <f t="shared" si="22"/>
        <v>2.3E-2</v>
      </c>
      <c r="O57" s="2224">
        <f t="shared" si="22"/>
        <v>1.04E-2</v>
      </c>
      <c r="P57" s="2224">
        <f t="shared" si="22"/>
        <v>2.8399999999999998E-2</v>
      </c>
      <c r="Q57" s="2224">
        <f t="shared" si="22"/>
        <v>6.7000000000000002E-3</v>
      </c>
      <c r="R57" s="2204"/>
      <c r="S57" s="2217"/>
      <c r="T57" s="2218"/>
      <c r="U57" s="2218"/>
      <c r="V57" s="2218"/>
      <c r="X57" s="2218"/>
      <c r="Y57" s="2218"/>
      <c r="Z57" s="2218"/>
    </row>
    <row r="58" spans="1:26">
      <c r="A58" s="2200" t="s">
        <v>482</v>
      </c>
      <c r="B58" s="2201">
        <f t="shared" ref="B58:C60" si="34">B57/(1+N57)</f>
        <v>215.05376344086022</v>
      </c>
      <c r="C58" s="2201">
        <f t="shared" si="34"/>
        <v>185.0752177355503</v>
      </c>
      <c r="D58" s="2201">
        <f t="shared" si="20"/>
        <v>185.0752177355503</v>
      </c>
      <c r="E58" s="2201">
        <f t="shared" ref="E58:F60" si="35">E57/(1+P57)</f>
        <v>292.68767016725008</v>
      </c>
      <c r="F58" s="2201">
        <f t="shared" si="35"/>
        <v>166.88189132810174</v>
      </c>
      <c r="G58" s="3888">
        <v>2009</v>
      </c>
      <c r="H58" s="2226">
        <v>3</v>
      </c>
      <c r="I58" s="2226">
        <v>2.1</v>
      </c>
      <c r="J58" s="2226">
        <v>1.86</v>
      </c>
      <c r="K58" s="2226">
        <v>2.29</v>
      </c>
      <c r="L58" s="2227">
        <v>0.85</v>
      </c>
      <c r="N58" s="2203">
        <f t="shared" si="22"/>
        <v>2.1000000000000001E-2</v>
      </c>
      <c r="O58" s="2228">
        <f t="shared" si="22"/>
        <v>1.8600000000000002E-2</v>
      </c>
      <c r="P58" s="2228">
        <f t="shared" si="22"/>
        <v>2.29E-2</v>
      </c>
      <c r="Q58" s="2228">
        <f t="shared" si="22"/>
        <v>8.5000000000000006E-3</v>
      </c>
      <c r="R58" s="2204"/>
      <c r="S58" s="2203"/>
      <c r="T58" s="2188"/>
      <c r="U58" s="2188"/>
      <c r="V58" s="2188"/>
    </row>
    <row r="59" spans="1:26">
      <c r="A59" s="2200" t="s">
        <v>483</v>
      </c>
      <c r="B59" s="2201">
        <f t="shared" si="34"/>
        <v>210.630522469011</v>
      </c>
      <c r="C59" s="2201">
        <f t="shared" si="34"/>
        <v>181.69567812247232</v>
      </c>
      <c r="D59" s="2201">
        <f t="shared" si="20"/>
        <v>181.69567812247232</v>
      </c>
      <c r="E59" s="2201">
        <f t="shared" si="35"/>
        <v>286.13517466736738</v>
      </c>
      <c r="F59" s="2201">
        <f t="shared" si="35"/>
        <v>165.47535084591149</v>
      </c>
      <c r="G59" s="3888">
        <v>2009</v>
      </c>
      <c r="H59" s="2213">
        <v>2</v>
      </c>
      <c r="I59" s="2213">
        <v>0.86</v>
      </c>
      <c r="J59" s="2213">
        <v>-1.1299999999999999</v>
      </c>
      <c r="K59" s="2213">
        <v>1.79</v>
      </c>
      <c r="L59" s="2214">
        <v>-2.0699999999999998</v>
      </c>
      <c r="N59" s="2203">
        <f t="shared" si="22"/>
        <v>8.6E-3</v>
      </c>
      <c r="O59" s="2228">
        <f t="shared" si="22"/>
        <v>-1.1299999999999999E-2</v>
      </c>
      <c r="P59" s="2228">
        <f t="shared" si="22"/>
        <v>1.7899999999999999E-2</v>
      </c>
      <c r="Q59" s="2228">
        <f t="shared" si="22"/>
        <v>-2.07E-2</v>
      </c>
      <c r="R59" s="2204"/>
      <c r="S59" s="2203"/>
      <c r="T59" s="2188"/>
      <c r="U59" s="2188"/>
      <c r="V59" s="2188"/>
    </row>
    <row r="60" spans="1:26">
      <c r="A60" s="2200" t="s">
        <v>484</v>
      </c>
      <c r="B60" s="2201">
        <f t="shared" si="34"/>
        <v>208.83454537875372</v>
      </c>
      <c r="C60" s="2201">
        <f t="shared" si="34"/>
        <v>183.77230517090351</v>
      </c>
      <c r="D60" s="2201">
        <f t="shared" si="20"/>
        <v>183.77230517090351</v>
      </c>
      <c r="E60" s="2201">
        <f t="shared" si="35"/>
        <v>281.10342338870947</v>
      </c>
      <c r="F60" s="2201">
        <f t="shared" si="35"/>
        <v>168.97309388942256</v>
      </c>
      <c r="G60" s="3889">
        <v>2009</v>
      </c>
      <c r="H60" s="2202">
        <v>1</v>
      </c>
      <c r="I60" s="2202">
        <v>-2.64</v>
      </c>
      <c r="J60" s="2202">
        <v>-2.5299999999999998</v>
      </c>
      <c r="K60" s="2202">
        <v>-3.02</v>
      </c>
      <c r="L60" s="2208">
        <v>1.52</v>
      </c>
      <c r="N60" s="2219">
        <f t="shared" si="22"/>
        <v>-2.64E-2</v>
      </c>
      <c r="O60" s="2220">
        <f t="shared" si="22"/>
        <v>-2.53E-2</v>
      </c>
      <c r="P60" s="2220">
        <f t="shared" si="22"/>
        <v>-3.0200000000000001E-2</v>
      </c>
      <c r="Q60" s="2220">
        <f t="shared" si="22"/>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0"/>
        <v>188</v>
      </c>
      <c r="E61" s="2250">
        <v>289</v>
      </c>
      <c r="F61" s="2251">
        <v>166</v>
      </c>
      <c r="G61" s="3887">
        <v>2008</v>
      </c>
      <c r="H61" s="2221">
        <v>4</v>
      </c>
      <c r="I61" s="2221">
        <v>1.73</v>
      </c>
      <c r="J61" s="2221">
        <v>0.03</v>
      </c>
      <c r="K61" s="2221">
        <v>2.59</v>
      </c>
      <c r="L61" s="2222">
        <v>-1.66</v>
      </c>
      <c r="N61" s="2203">
        <f t="shared" si="22"/>
        <v>1.7299999999999999E-2</v>
      </c>
      <c r="O61" s="2188">
        <f t="shared" si="22"/>
        <v>2.9999999999999997E-4</v>
      </c>
      <c r="P61" s="2188">
        <f t="shared" si="22"/>
        <v>2.5899999999999999E-2</v>
      </c>
      <c r="Q61" s="2188">
        <f t="shared" si="22"/>
        <v>-1.66E-2</v>
      </c>
      <c r="R61" s="2204"/>
      <c r="S61" s="2217"/>
      <c r="T61" s="2218"/>
      <c r="U61" s="2218"/>
      <c r="V61" s="2218"/>
      <c r="X61" s="2218"/>
      <c r="Y61" s="2218"/>
      <c r="Z61" s="2218"/>
    </row>
    <row r="62" spans="1:26">
      <c r="A62" s="2200" t="s">
        <v>486</v>
      </c>
      <c r="B62" s="2201">
        <f t="shared" ref="B62:C64" si="36">B61/(1+N61)</f>
        <v>210.36075887152265</v>
      </c>
      <c r="C62" s="2201">
        <f t="shared" si="36"/>
        <v>187.94361691492554</v>
      </c>
      <c r="D62" s="2201">
        <f t="shared" si="20"/>
        <v>187.94361691492554</v>
      </c>
      <c r="E62" s="2201">
        <f t="shared" ref="E62:F64" si="37">E61/(1+P61)</f>
        <v>281.70386977288234</v>
      </c>
      <c r="F62" s="2201">
        <f t="shared" si="37"/>
        <v>168.80211511083994</v>
      </c>
      <c r="G62" s="3888">
        <v>2008</v>
      </c>
      <c r="H62" s="2226">
        <v>3</v>
      </c>
      <c r="I62" s="2226">
        <v>1.96</v>
      </c>
      <c r="J62" s="2226">
        <v>2.36</v>
      </c>
      <c r="K62" s="2226">
        <v>1.82</v>
      </c>
      <c r="L62" s="2227">
        <v>2.2200000000000002</v>
      </c>
      <c r="N62" s="2203">
        <f t="shared" si="22"/>
        <v>1.9599999999999999E-2</v>
      </c>
      <c r="O62" s="2188">
        <f t="shared" si="22"/>
        <v>2.3599999999999999E-2</v>
      </c>
      <c r="P62" s="2188">
        <f t="shared" si="22"/>
        <v>1.8200000000000001E-2</v>
      </c>
      <c r="Q62" s="2188">
        <f t="shared" si="22"/>
        <v>2.2200000000000001E-2</v>
      </c>
      <c r="R62" s="2204"/>
      <c r="S62" s="2203"/>
      <c r="T62" s="2188"/>
      <c r="U62" s="2188"/>
      <c r="V62" s="2188"/>
    </row>
    <row r="63" spans="1:26">
      <c r="A63" s="2200" t="s">
        <v>487</v>
      </c>
      <c r="B63" s="2201">
        <f t="shared" si="36"/>
        <v>206.31694671589116</v>
      </c>
      <c r="C63" s="2201">
        <f t="shared" si="36"/>
        <v>183.61041121036101</v>
      </c>
      <c r="D63" s="2201">
        <f t="shared" si="20"/>
        <v>183.61041121036101</v>
      </c>
      <c r="E63" s="2201">
        <f t="shared" si="37"/>
        <v>276.66850301795557</v>
      </c>
      <c r="F63" s="2201">
        <f t="shared" si="37"/>
        <v>165.1360938278614</v>
      </c>
      <c r="G63" s="3888">
        <v>2008</v>
      </c>
      <c r="H63" s="2213">
        <v>2</v>
      </c>
      <c r="I63" s="2213">
        <v>4.93</v>
      </c>
      <c r="J63" s="2213">
        <v>7.38</v>
      </c>
      <c r="K63" s="2213">
        <v>3.98</v>
      </c>
      <c r="L63" s="2214">
        <v>6.86</v>
      </c>
      <c r="N63" s="2203">
        <f t="shared" si="22"/>
        <v>4.9299999999999997E-2</v>
      </c>
      <c r="O63" s="2188">
        <f t="shared" si="22"/>
        <v>7.3800000000000004E-2</v>
      </c>
      <c r="P63" s="2188">
        <f t="shared" si="22"/>
        <v>3.9800000000000002E-2</v>
      </c>
      <c r="Q63" s="2188">
        <f t="shared" si="22"/>
        <v>6.8600000000000008E-2</v>
      </c>
      <c r="R63" s="2204"/>
      <c r="S63" s="2203"/>
      <c r="T63" s="2188"/>
      <c r="U63" s="2188"/>
      <c r="V63" s="2188"/>
    </row>
    <row r="64" spans="1:26" s="2256" customFormat="1" ht="13.5" thickBot="1">
      <c r="A64" s="2200" t="s">
        <v>488</v>
      </c>
      <c r="B64" s="2253">
        <f t="shared" si="36"/>
        <v>196.62341248059772</v>
      </c>
      <c r="C64" s="2253">
        <f t="shared" si="36"/>
        <v>170.99125648199012</v>
      </c>
      <c r="D64" s="2253">
        <f t="shared" si="20"/>
        <v>170.99125648199012</v>
      </c>
      <c r="E64" s="2253">
        <f t="shared" si="37"/>
        <v>266.07857570490052</v>
      </c>
      <c r="F64" s="2253">
        <f t="shared" si="37"/>
        <v>154.53499328828505</v>
      </c>
      <c r="G64" s="3889">
        <v>2008</v>
      </c>
      <c r="H64" s="2254">
        <v>1</v>
      </c>
      <c r="I64" s="2254">
        <v>4.1399999999999997</v>
      </c>
      <c r="J64" s="2254">
        <v>3.45</v>
      </c>
      <c r="K64" s="2254">
        <v>4.95</v>
      </c>
      <c r="L64" s="2255">
        <v>4.82</v>
      </c>
      <c r="N64" s="2257">
        <f t="shared" si="22"/>
        <v>4.1399999999999999E-2</v>
      </c>
      <c r="O64" s="2258">
        <f t="shared" si="22"/>
        <v>3.4500000000000003E-2</v>
      </c>
      <c r="P64" s="2258">
        <f t="shared" si="22"/>
        <v>4.9500000000000002E-2</v>
      </c>
      <c r="Q64" s="2258">
        <f t="shared" si="22"/>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0"/>
        <v>165</v>
      </c>
      <c r="E65" s="2215">
        <v>254</v>
      </c>
      <c r="F65" s="2216">
        <v>148</v>
      </c>
      <c r="G65" s="3887">
        <v>2007</v>
      </c>
      <c r="H65" s="2260">
        <v>4</v>
      </c>
      <c r="I65" s="2260">
        <v>5.51</v>
      </c>
      <c r="J65" s="2260">
        <v>4.8899999999999997</v>
      </c>
      <c r="K65" s="2260">
        <v>6.43</v>
      </c>
      <c r="L65" s="2261">
        <v>5.36</v>
      </c>
      <c r="N65" s="2262">
        <f t="shared" ref="N65:O68" si="38">B65/B66-1</f>
        <v>4.1339718365245526E-2</v>
      </c>
      <c r="O65" s="2263">
        <f t="shared" si="38"/>
        <v>4.0324492593776018E-2</v>
      </c>
      <c r="P65" s="2263">
        <f t="shared" ref="P65:Q68" si="39">E65/E66-1</f>
        <v>6.1625555347990968E-2</v>
      </c>
      <c r="Q65" s="2263">
        <f t="shared" si="39"/>
        <v>4.6757569250590603E-2</v>
      </c>
      <c r="R65" s="2204"/>
      <c r="S65" s="2217"/>
      <c r="T65" s="2218"/>
      <c r="U65" s="2218"/>
      <c r="V65" s="2218"/>
      <c r="X65" s="2218"/>
      <c r="Y65" s="2218"/>
      <c r="Z65" s="2218"/>
    </row>
    <row r="66" spans="1:26">
      <c r="A66" s="2200" t="s">
        <v>490</v>
      </c>
      <c r="B66" s="2201">
        <f t="shared" ref="B66:C68" si="40">B67+(B$65-B$69)*I66/SUM(I$65:I$68)</f>
        <v>180.5366651097618</v>
      </c>
      <c r="C66" s="2201">
        <f t="shared" si="40"/>
        <v>158.60435967302453</v>
      </c>
      <c r="D66" s="2201">
        <f t="shared" si="20"/>
        <v>158.60435967302453</v>
      </c>
      <c r="E66" s="2201">
        <f t="shared" ref="E66:F68" si="41">E67+(E$65-E$69)*K66/SUM(K$65:K$68)</f>
        <v>239.25573260785075</v>
      </c>
      <c r="F66" s="2201">
        <f t="shared" si="41"/>
        <v>141.38899430740037</v>
      </c>
      <c r="G66" s="3888">
        <v>2007</v>
      </c>
      <c r="H66" s="2226">
        <v>3</v>
      </c>
      <c r="I66" s="2226">
        <v>8.65</v>
      </c>
      <c r="J66" s="2226">
        <v>8.06</v>
      </c>
      <c r="K66" s="2226">
        <v>9.94</v>
      </c>
      <c r="L66" s="2227">
        <v>5.8</v>
      </c>
      <c r="N66" s="2262">
        <f t="shared" si="38"/>
        <v>6.940217571740015E-2</v>
      </c>
      <c r="O66" s="2263">
        <f t="shared" si="38"/>
        <v>7.1197482471153428E-2</v>
      </c>
      <c r="P66" s="2263">
        <f t="shared" si="39"/>
        <v>0.10529679922579582</v>
      </c>
      <c r="Q66" s="2263">
        <f t="shared" si="39"/>
        <v>5.3292245059512133E-2</v>
      </c>
      <c r="R66" s="2204"/>
      <c r="S66" s="2203"/>
      <c r="T66" s="2188"/>
      <c r="U66" s="2188"/>
      <c r="V66" s="2188"/>
      <c r="X66" s="2264"/>
      <c r="Y66" s="2264"/>
      <c r="Z66" s="2264"/>
    </row>
    <row r="67" spans="1:26">
      <c r="A67" s="2200" t="s">
        <v>491</v>
      </c>
      <c r="B67" s="2201">
        <f t="shared" si="40"/>
        <v>168.82017748715555</v>
      </c>
      <c r="C67" s="2201">
        <f t="shared" si="40"/>
        <v>148.06267029972753</v>
      </c>
      <c r="D67" s="2201">
        <f t="shared" si="20"/>
        <v>148.06267029972753</v>
      </c>
      <c r="E67" s="2201">
        <f t="shared" si="41"/>
        <v>216.46288379323747</v>
      </c>
      <c r="F67" s="2201">
        <f t="shared" si="41"/>
        <v>134.23529411764704</v>
      </c>
      <c r="G67" s="3888">
        <v>2007</v>
      </c>
      <c r="H67" s="2213">
        <v>2</v>
      </c>
      <c r="I67" s="2213">
        <v>3.67</v>
      </c>
      <c r="J67" s="2213">
        <v>2.3199999999999998</v>
      </c>
      <c r="K67" s="2213">
        <v>5.0199999999999996</v>
      </c>
      <c r="L67" s="2214">
        <v>6.71</v>
      </c>
      <c r="N67" s="2262">
        <f t="shared" si="38"/>
        <v>3.0339138143848032E-2</v>
      </c>
      <c r="O67" s="2263">
        <f t="shared" si="38"/>
        <v>2.0922341588790472E-2</v>
      </c>
      <c r="P67" s="2263">
        <f t="shared" si="39"/>
        <v>5.6164796592717003E-2</v>
      </c>
      <c r="Q67" s="2263">
        <f t="shared" si="39"/>
        <v>6.5704536723887319E-2</v>
      </c>
      <c r="R67" s="2204"/>
      <c r="S67" s="2203"/>
      <c r="T67" s="2188"/>
      <c r="U67" s="2188"/>
      <c r="V67" s="2188"/>
      <c r="X67" s="2264"/>
      <c r="Y67" s="2264"/>
      <c r="Z67" s="2264"/>
    </row>
    <row r="68" spans="1:26">
      <c r="A68" s="2200" t="s">
        <v>492</v>
      </c>
      <c r="B68" s="2201">
        <f t="shared" si="40"/>
        <v>163.84913591779542</v>
      </c>
      <c r="C68" s="2201">
        <f t="shared" si="40"/>
        <v>145.0283378746594</v>
      </c>
      <c r="D68" s="2201">
        <f t="shared" si="20"/>
        <v>145.0283378746594</v>
      </c>
      <c r="E68" s="2201">
        <f t="shared" si="41"/>
        <v>204.95180722891567</v>
      </c>
      <c r="F68" s="2201">
        <f t="shared" si="41"/>
        <v>125.95920303605313</v>
      </c>
      <c r="G68" s="3889">
        <v>2007</v>
      </c>
      <c r="H68" s="2202">
        <v>1</v>
      </c>
      <c r="I68" s="2202">
        <v>3.58</v>
      </c>
      <c r="J68" s="2202">
        <v>3.08</v>
      </c>
      <c r="K68" s="2202">
        <v>4.34</v>
      </c>
      <c r="L68" s="2208">
        <v>3.21</v>
      </c>
      <c r="N68" s="2265">
        <f t="shared" si="38"/>
        <v>3.0497710174814063E-2</v>
      </c>
      <c r="O68" s="2266">
        <f t="shared" si="38"/>
        <v>2.8569772160704998E-2</v>
      </c>
      <c r="P68" s="2266">
        <f t="shared" si="39"/>
        <v>5.1034908866234296E-2</v>
      </c>
      <c r="Q68" s="2266">
        <f t="shared" si="39"/>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0"/>
        <v>141</v>
      </c>
      <c r="E69" s="2229">
        <v>195</v>
      </c>
      <c r="F69" s="2230">
        <v>122</v>
      </c>
      <c r="G69" s="3887">
        <v>2006</v>
      </c>
      <c r="H69" s="2221">
        <v>4</v>
      </c>
      <c r="I69" s="2221">
        <v>3.79</v>
      </c>
      <c r="J69" s="2221">
        <v>2.21</v>
      </c>
      <c r="K69" s="2221">
        <v>5.65</v>
      </c>
      <c r="L69" s="2222">
        <v>5.41</v>
      </c>
      <c r="N69" s="2262">
        <f t="shared" ref="N69:O72" si="42">I69/SUM(I$69:I$72)*(B$69/B$73-1)</f>
        <v>7.245466462748526E-2</v>
      </c>
      <c r="O69" s="2263">
        <f t="shared" si="42"/>
        <v>2.3237230038062766E-2</v>
      </c>
      <c r="P69" s="2263">
        <f t="shared" ref="P69:Q72" si="43">K69/SUM(K$69:K$72)*(E$69/E$73-1)</f>
        <v>0.16146893866323722</v>
      </c>
      <c r="Q69" s="2263">
        <f t="shared" si="43"/>
        <v>5.0755230321793784E-2</v>
      </c>
      <c r="R69" s="2204"/>
      <c r="S69" s="2217"/>
      <c r="T69" s="2218"/>
      <c r="U69" s="2218"/>
      <c r="V69" s="2218"/>
      <c r="X69" s="2264"/>
      <c r="Y69" s="2264"/>
      <c r="Z69" s="2264"/>
    </row>
    <row r="70" spans="1:26">
      <c r="A70" s="2200" t="s">
        <v>494</v>
      </c>
      <c r="B70" s="2201">
        <f t="shared" ref="B70:C72" si="44">B71+(B$69-B$73)*I70/SUM(I$69:I$72)</f>
        <v>149.00125628140702</v>
      </c>
      <c r="C70" s="2201">
        <f t="shared" si="44"/>
        <v>137.95592286501378</v>
      </c>
      <c r="D70" s="2201">
        <f t="shared" si="20"/>
        <v>137.95592286501378</v>
      </c>
      <c r="E70" s="2201">
        <f t="shared" ref="E70:F72" si="45">E71+(E$69-E$73)*K70/SUM(K$69:K$72)</f>
        <v>169.97231450719823</v>
      </c>
      <c r="F70" s="2201">
        <f t="shared" si="45"/>
        <v>116.21390374331551</v>
      </c>
      <c r="G70" s="3888">
        <v>2006</v>
      </c>
      <c r="H70" s="2226">
        <v>3</v>
      </c>
      <c r="I70" s="2226">
        <v>0.92</v>
      </c>
      <c r="J70" s="2226">
        <v>1.08</v>
      </c>
      <c r="K70" s="2226">
        <v>0.73</v>
      </c>
      <c r="L70" s="2227">
        <v>1.08</v>
      </c>
      <c r="N70" s="2262">
        <f t="shared" si="42"/>
        <v>1.7587939698492462E-2</v>
      </c>
      <c r="O70" s="2263">
        <f t="shared" si="42"/>
        <v>1.1355750425840628E-2</v>
      </c>
      <c r="P70" s="2263">
        <f t="shared" si="43"/>
        <v>2.0862358446754544E-2</v>
      </c>
      <c r="Q70" s="2263">
        <f t="shared" si="43"/>
        <v>1.0132282578103011E-2</v>
      </c>
      <c r="R70" s="2204"/>
      <c r="S70" s="2203"/>
      <c r="T70" s="2188"/>
      <c r="U70" s="2188"/>
      <c r="V70" s="2188"/>
      <c r="X70" s="2264"/>
      <c r="Y70" s="2264"/>
      <c r="Z70" s="2264"/>
    </row>
    <row r="71" spans="1:26">
      <c r="A71" s="2200" t="s">
        <v>495</v>
      </c>
      <c r="B71" s="2201">
        <f t="shared" si="44"/>
        <v>146.57412060301507</v>
      </c>
      <c r="C71" s="2201">
        <f t="shared" si="44"/>
        <v>136.46831955922866</v>
      </c>
      <c r="D71" s="2201">
        <f t="shared" si="20"/>
        <v>136.46831955922866</v>
      </c>
      <c r="E71" s="2201">
        <f t="shared" si="45"/>
        <v>166.73864894795128</v>
      </c>
      <c r="F71" s="2201">
        <f t="shared" si="45"/>
        <v>115.05882352941177</v>
      </c>
      <c r="G71" s="3888">
        <v>2006</v>
      </c>
      <c r="H71" s="2213">
        <v>2</v>
      </c>
      <c r="I71" s="2213">
        <v>0.96</v>
      </c>
      <c r="J71" s="2213">
        <v>0.25</v>
      </c>
      <c r="K71" s="2213">
        <v>1.9</v>
      </c>
      <c r="L71" s="2214">
        <v>0.95</v>
      </c>
      <c r="N71" s="2262">
        <f t="shared" si="42"/>
        <v>1.8352632728861701E-2</v>
      </c>
      <c r="O71" s="2263">
        <f t="shared" si="42"/>
        <v>2.6286459319075526E-3</v>
      </c>
      <c r="P71" s="2263">
        <f t="shared" si="43"/>
        <v>5.4299289107991269E-2</v>
      </c>
      <c r="Q71" s="2263">
        <f t="shared" si="43"/>
        <v>8.9126559714794995E-3</v>
      </c>
      <c r="R71" s="2204"/>
      <c r="S71" s="2203"/>
      <c r="T71" s="2188"/>
      <c r="U71" s="2188"/>
      <c r="V71" s="2188"/>
      <c r="X71" s="2264"/>
      <c r="Y71" s="2264"/>
      <c r="Z71" s="2264"/>
    </row>
    <row r="72" spans="1:26">
      <c r="A72" s="2200" t="s">
        <v>496</v>
      </c>
      <c r="B72" s="2201">
        <f t="shared" si="44"/>
        <v>144.04145728643215</v>
      </c>
      <c r="C72" s="2201">
        <f t="shared" si="44"/>
        <v>136.12396694214877</v>
      </c>
      <c r="D72" s="2201">
        <f t="shared" si="20"/>
        <v>136.12396694214877</v>
      </c>
      <c r="E72" s="2201">
        <f t="shared" si="45"/>
        <v>158.32225913621264</v>
      </c>
      <c r="F72" s="2201">
        <f t="shared" si="45"/>
        <v>114.04278074866311</v>
      </c>
      <c r="G72" s="3889">
        <v>2006</v>
      </c>
      <c r="H72" s="2202">
        <v>1</v>
      </c>
      <c r="I72" s="2202">
        <v>2.29</v>
      </c>
      <c r="J72" s="2202">
        <v>3.72</v>
      </c>
      <c r="K72" s="2202">
        <v>0.75</v>
      </c>
      <c r="L72" s="2208">
        <v>0.04</v>
      </c>
      <c r="N72" s="2265">
        <f t="shared" si="42"/>
        <v>4.3778675988638847E-2</v>
      </c>
      <c r="O72" s="2266">
        <f t="shared" si="42"/>
        <v>3.9114251466784385E-2</v>
      </c>
      <c r="P72" s="2266">
        <f t="shared" si="43"/>
        <v>2.1433929911049188E-2</v>
      </c>
      <c r="Q72" s="2266">
        <f t="shared" si="43"/>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0"/>
        <v>131</v>
      </c>
      <c r="E73" s="2229">
        <v>155</v>
      </c>
      <c r="F73" s="2230">
        <v>114</v>
      </c>
      <c r="G73" s="3887">
        <v>2005</v>
      </c>
      <c r="H73" s="2221">
        <v>4</v>
      </c>
      <c r="I73" s="2221">
        <v>3.29</v>
      </c>
      <c r="J73" s="2221">
        <v>1.44</v>
      </c>
      <c r="K73" s="2221">
        <v>0.66</v>
      </c>
      <c r="L73" s="2222">
        <v>7.78</v>
      </c>
      <c r="N73" s="2262">
        <f t="shared" ref="N73:O76" si="46">I73/SUM(I$73:I$76)*(B$73/B$77-1)</f>
        <v>9.9404603216919935E-2</v>
      </c>
      <c r="O73" s="2263">
        <f t="shared" si="46"/>
        <v>4.7636550760861554E-2</v>
      </c>
      <c r="P73" s="2263">
        <f t="shared" ref="P73:Q76" si="47">K73/SUM(K$73:K$76)*(E$73/E$77-1)</f>
        <v>8.3756345177664976E-2</v>
      </c>
      <c r="Q73" s="2263">
        <f t="shared" si="47"/>
        <v>5.2148766661559584E-2</v>
      </c>
      <c r="R73" s="2204"/>
      <c r="S73" s="2217"/>
      <c r="T73" s="2218"/>
      <c r="U73" s="2218"/>
      <c r="V73" s="2218"/>
      <c r="X73" s="2264"/>
      <c r="Y73" s="2264"/>
      <c r="Z73" s="2264"/>
    </row>
    <row r="74" spans="1:26">
      <c r="A74" s="2200" t="s">
        <v>498</v>
      </c>
      <c r="B74" s="2201">
        <f t="shared" ref="B74:C76" si="48">B75+(B$73-B$77)*I74/SUM(I$73:I$76)</f>
        <v>125.9720430107527</v>
      </c>
      <c r="C74" s="2201">
        <f t="shared" si="48"/>
        <v>125.1883408071749</v>
      </c>
      <c r="D74" s="2201">
        <f t="shared" si="20"/>
        <v>125.1883408071749</v>
      </c>
      <c r="E74" s="2201">
        <f t="shared" ref="E74:F76" si="49">E75+(E$73-E$77)*K74/SUM(K$73:K$76)</f>
        <v>144.61421319796952</v>
      </c>
      <c r="F74" s="2201">
        <f t="shared" si="49"/>
        <v>108.42008196721311</v>
      </c>
      <c r="G74" s="3888">
        <v>2005</v>
      </c>
      <c r="H74" s="2226">
        <v>3</v>
      </c>
      <c r="I74" s="2226">
        <v>0.46</v>
      </c>
      <c r="J74" s="2226">
        <v>0.32</v>
      </c>
      <c r="K74" s="2226">
        <v>0.42</v>
      </c>
      <c r="L74" s="2227">
        <v>0.64</v>
      </c>
      <c r="N74" s="2262">
        <f t="shared" si="46"/>
        <v>1.3898515951301874E-2</v>
      </c>
      <c r="O74" s="2263">
        <f t="shared" si="46"/>
        <v>1.0585900169080346E-2</v>
      </c>
      <c r="P74" s="2263">
        <f t="shared" si="47"/>
        <v>5.3299492385786795E-2</v>
      </c>
      <c r="Q74" s="2263">
        <f t="shared" si="47"/>
        <v>4.2898728359123568E-3</v>
      </c>
      <c r="R74" s="2204"/>
      <c r="S74" s="2203"/>
      <c r="T74" s="2188"/>
      <c r="U74" s="2188"/>
      <c r="V74" s="2188"/>
      <c r="X74" s="2264"/>
      <c r="Y74" s="2264"/>
      <c r="Z74" s="2264"/>
    </row>
    <row r="75" spans="1:26">
      <c r="A75" s="2200" t="s">
        <v>499</v>
      </c>
      <c r="B75" s="2201">
        <f t="shared" si="48"/>
        <v>124.29032258064517</v>
      </c>
      <c r="C75" s="2201">
        <f t="shared" si="48"/>
        <v>123.8968609865471</v>
      </c>
      <c r="D75" s="2201">
        <f t="shared" si="20"/>
        <v>123.8968609865471</v>
      </c>
      <c r="E75" s="2201">
        <f t="shared" si="49"/>
        <v>138.00507614213197</v>
      </c>
      <c r="F75" s="2201">
        <f t="shared" si="49"/>
        <v>107.96106557377048</v>
      </c>
      <c r="G75" s="3888">
        <v>2005</v>
      </c>
      <c r="H75" s="2213">
        <v>2</v>
      </c>
      <c r="I75" s="2213">
        <v>0.47</v>
      </c>
      <c r="J75" s="2213">
        <v>0.1</v>
      </c>
      <c r="K75" s="2213">
        <v>0.52</v>
      </c>
      <c r="L75" s="2214">
        <v>0.79</v>
      </c>
      <c r="N75" s="2262">
        <f t="shared" si="46"/>
        <v>1.420065760241713E-2</v>
      </c>
      <c r="O75" s="2263">
        <f t="shared" si="46"/>
        <v>3.3080938028376083E-3</v>
      </c>
      <c r="P75" s="2263">
        <f t="shared" si="47"/>
        <v>6.598984771573603E-2</v>
      </c>
      <c r="Q75" s="2263">
        <f t="shared" si="47"/>
        <v>5.2953117818293153E-3</v>
      </c>
      <c r="R75" s="2204"/>
      <c r="S75" s="2203"/>
      <c r="T75" s="2188"/>
      <c r="U75" s="2188"/>
      <c r="V75" s="2188"/>
      <c r="X75" s="2264"/>
      <c r="Y75" s="2264"/>
      <c r="Z75" s="2264"/>
    </row>
    <row r="76" spans="1:26">
      <c r="A76" s="2200" t="s">
        <v>500</v>
      </c>
      <c r="B76" s="2201">
        <f t="shared" si="48"/>
        <v>122.57204301075269</v>
      </c>
      <c r="C76" s="2201">
        <f t="shared" si="48"/>
        <v>123.4932735426009</v>
      </c>
      <c r="D76" s="2201">
        <f t="shared" si="20"/>
        <v>123.4932735426009</v>
      </c>
      <c r="E76" s="2201">
        <f t="shared" si="49"/>
        <v>129.82233502538071</v>
      </c>
      <c r="F76" s="2201">
        <f t="shared" si="49"/>
        <v>107.39446721311475</v>
      </c>
      <c r="G76" s="3889">
        <v>2005</v>
      </c>
      <c r="H76" s="2202">
        <v>1</v>
      </c>
      <c r="I76" s="2202">
        <v>0.43</v>
      </c>
      <c r="J76" s="2202">
        <v>0.37</v>
      </c>
      <c r="K76" s="2202">
        <v>0.37</v>
      </c>
      <c r="L76" s="2208">
        <v>0.55000000000000004</v>
      </c>
      <c r="N76" s="2265">
        <f t="shared" si="46"/>
        <v>1.2992090997956099E-2</v>
      </c>
      <c r="O76" s="2266">
        <f t="shared" si="46"/>
        <v>1.2239947070499151E-2</v>
      </c>
      <c r="P76" s="2266">
        <f t="shared" si="47"/>
        <v>4.6954314720812178E-2</v>
      </c>
      <c r="Q76" s="2266">
        <f t="shared" si="47"/>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0"/>
        <v>122</v>
      </c>
      <c r="E77" s="2250">
        <v>124</v>
      </c>
      <c r="F77" s="2251">
        <v>107</v>
      </c>
      <c r="G77" s="3887">
        <v>2004</v>
      </c>
      <c r="H77" s="2221">
        <v>4</v>
      </c>
      <c r="I77" s="2221">
        <v>0.33</v>
      </c>
      <c r="J77" s="2221">
        <v>0.5</v>
      </c>
      <c r="K77" s="2221">
        <v>0.5</v>
      </c>
      <c r="L77" s="2222">
        <v>0</v>
      </c>
      <c r="N77" s="2262">
        <f t="shared" ref="N77:O80" si="50">I77/SUM(I$77:I$80)*(B$77/B$81-1)</f>
        <v>1.3391770148526898E-2</v>
      </c>
      <c r="O77" s="2263">
        <f t="shared" si="50"/>
        <v>1.063264221158958E-2</v>
      </c>
      <c r="P77" s="2263">
        <f t="shared" ref="P77:Q80" si="51">K77/SUM(K$77:K$80)*(E$77/E$81-1)</f>
        <v>2.2244466688911134E-2</v>
      </c>
      <c r="Q77" s="2263">
        <f t="shared" si="51"/>
        <v>0</v>
      </c>
      <c r="R77" s="2204"/>
      <c r="S77" s="2217"/>
      <c r="T77" s="2218"/>
      <c r="U77" s="2218"/>
      <c r="V77" s="2218"/>
      <c r="X77" s="2264"/>
      <c r="Y77" s="2264"/>
      <c r="Z77" s="2264"/>
    </row>
    <row r="78" spans="1:26">
      <c r="A78" s="2200" t="s">
        <v>502</v>
      </c>
      <c r="B78" s="2201">
        <f t="shared" ref="B78:C80" si="52">B79+(B$77-B$81)*I78/SUM(I$77:I$80)</f>
        <v>119.51351351351352</v>
      </c>
      <c r="C78" s="2201">
        <f t="shared" si="52"/>
        <v>120.7878787878788</v>
      </c>
      <c r="D78" s="2201">
        <f t="shared" si="20"/>
        <v>120.7878787878788</v>
      </c>
      <c r="E78" s="2201">
        <f t="shared" ref="E78:F80" si="53">E79+(E$77-E$81)*K78/SUM(K$77:K$80)</f>
        <v>121.5975975975976</v>
      </c>
      <c r="F78" s="2201">
        <f t="shared" si="53"/>
        <v>107</v>
      </c>
      <c r="G78" s="3888">
        <v>2004</v>
      </c>
      <c r="H78" s="2226">
        <v>3</v>
      </c>
      <c r="I78" s="2226">
        <v>0.56000000000000005</v>
      </c>
      <c r="J78" s="2226">
        <v>0.8</v>
      </c>
      <c r="K78" s="2226">
        <v>0.83</v>
      </c>
      <c r="L78" s="2227">
        <v>0.06</v>
      </c>
      <c r="N78" s="2262">
        <f t="shared" si="50"/>
        <v>2.2725428130833527E-2</v>
      </c>
      <c r="O78" s="2263">
        <f t="shared" si="50"/>
        <v>1.7012227538543329E-2</v>
      </c>
      <c r="P78" s="2263">
        <f t="shared" si="51"/>
        <v>3.6925814703592477E-2</v>
      </c>
      <c r="Q78" s="2263">
        <f t="shared" si="51"/>
        <v>2.8846153846153744E-2</v>
      </c>
      <c r="R78" s="2204"/>
      <c r="S78" s="2203"/>
      <c r="T78" s="2188"/>
      <c r="U78" s="2188"/>
      <c r="V78" s="2188"/>
      <c r="X78" s="2264"/>
      <c r="Y78" s="2264"/>
      <c r="Z78" s="2264"/>
    </row>
    <row r="79" spans="1:26">
      <c r="A79" s="2200" t="s">
        <v>503</v>
      </c>
      <c r="B79" s="2201">
        <f t="shared" si="52"/>
        <v>116.99099099099099</v>
      </c>
      <c r="C79" s="2201">
        <f t="shared" si="52"/>
        <v>118.84848484848486</v>
      </c>
      <c r="D79" s="2201">
        <f t="shared" si="20"/>
        <v>118.84848484848486</v>
      </c>
      <c r="E79" s="2201">
        <f t="shared" si="53"/>
        <v>117.60960960960961</v>
      </c>
      <c r="F79" s="2201">
        <f t="shared" si="53"/>
        <v>104</v>
      </c>
      <c r="G79" s="3888">
        <v>2004</v>
      </c>
      <c r="H79" s="2213">
        <v>2</v>
      </c>
      <c r="I79" s="2213">
        <v>1</v>
      </c>
      <c r="J79" s="2213">
        <v>1.5</v>
      </c>
      <c r="K79" s="2213">
        <v>1.5</v>
      </c>
      <c r="L79" s="2214">
        <v>0</v>
      </c>
      <c r="N79" s="2262">
        <f t="shared" si="50"/>
        <v>4.0581121662202721E-2</v>
      </c>
      <c r="O79" s="2263">
        <f t="shared" si="50"/>
        <v>3.1897926634768738E-2</v>
      </c>
      <c r="P79" s="2263">
        <f t="shared" si="51"/>
        <v>6.6733400066733395E-2</v>
      </c>
      <c r="Q79" s="2263">
        <f t="shared" si="51"/>
        <v>0</v>
      </c>
      <c r="R79" s="2204"/>
      <c r="S79" s="2203"/>
      <c r="T79" s="2188"/>
      <c r="U79" s="2188"/>
      <c r="V79" s="2188"/>
      <c r="X79" s="2264"/>
      <c r="Y79" s="2264"/>
      <c r="Z79" s="2264"/>
    </row>
    <row r="80" spans="1:26" s="2256" customFormat="1" ht="13.5" thickBot="1">
      <c r="A80" s="2200" t="s">
        <v>504</v>
      </c>
      <c r="B80" s="2253">
        <f t="shared" si="52"/>
        <v>112.48648648648648</v>
      </c>
      <c r="C80" s="2253">
        <f t="shared" si="52"/>
        <v>115.21212121212122</v>
      </c>
      <c r="D80" s="2253">
        <f t="shared" si="20"/>
        <v>115.21212121212122</v>
      </c>
      <c r="E80" s="2253">
        <f t="shared" si="53"/>
        <v>110.4024024024024</v>
      </c>
      <c r="F80" s="2253">
        <f t="shared" si="53"/>
        <v>104</v>
      </c>
      <c r="G80" s="3889">
        <v>2004</v>
      </c>
      <c r="H80" s="2254">
        <v>1</v>
      </c>
      <c r="I80" s="2254">
        <v>0.33</v>
      </c>
      <c r="J80" s="2254">
        <v>0.5</v>
      </c>
      <c r="K80" s="2254">
        <v>0.5</v>
      </c>
      <c r="L80" s="2255">
        <v>0</v>
      </c>
      <c r="N80" s="2267">
        <f t="shared" si="50"/>
        <v>1.3391770148526898E-2</v>
      </c>
      <c r="O80" s="2268">
        <f t="shared" si="50"/>
        <v>1.063264221158958E-2</v>
      </c>
      <c r="P80" s="2268">
        <f t="shared" si="51"/>
        <v>2.2244466688911134E-2</v>
      </c>
      <c r="Q80" s="2268">
        <f t="shared" si="51"/>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0"/>
        <v>114</v>
      </c>
      <c r="E81" s="2270">
        <v>108</v>
      </c>
      <c r="F81" s="2271">
        <v>104</v>
      </c>
      <c r="G81" s="388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54">B83+(B$81-B$85)/4</f>
        <v>109.75</v>
      </c>
      <c r="C82" s="2274">
        <f t="shared" si="54"/>
        <v>112.25</v>
      </c>
      <c r="D82" s="2274">
        <f t="shared" si="20"/>
        <v>112.25</v>
      </c>
      <c r="E82" s="2274">
        <f t="shared" ref="E82:F84" si="55">E83+(E$81-E$85)/4</f>
        <v>107.25</v>
      </c>
      <c r="F82" s="2274">
        <f t="shared" si="55"/>
        <v>103.5</v>
      </c>
      <c r="G82" s="3888">
        <v>2003</v>
      </c>
      <c r="H82" s="2226">
        <v>3</v>
      </c>
      <c r="I82" s="2272"/>
      <c r="J82" s="2272"/>
      <c r="K82" s="2272"/>
      <c r="L82" s="2272"/>
      <c r="X82" s="2264"/>
      <c r="Y82" s="2264"/>
      <c r="Z82" s="2264"/>
    </row>
    <row r="83" spans="1:26">
      <c r="A83" s="2200" t="s">
        <v>507</v>
      </c>
      <c r="B83" s="2274">
        <f t="shared" si="54"/>
        <v>108.5</v>
      </c>
      <c r="C83" s="2274">
        <f t="shared" si="54"/>
        <v>110.5</v>
      </c>
      <c r="D83" s="2274">
        <f t="shared" si="20"/>
        <v>110.5</v>
      </c>
      <c r="E83" s="2274">
        <f t="shared" si="55"/>
        <v>106.5</v>
      </c>
      <c r="F83" s="2274">
        <f t="shared" si="55"/>
        <v>103</v>
      </c>
      <c r="G83" s="3888">
        <v>2003</v>
      </c>
      <c r="H83" s="2213">
        <v>2</v>
      </c>
      <c r="I83" s="2272"/>
      <c r="J83" s="2272"/>
      <c r="K83" s="2272"/>
      <c r="L83" s="2272"/>
      <c r="X83" s="2264"/>
      <c r="Y83" s="2264"/>
      <c r="Z83" s="2264"/>
    </row>
    <row r="84" spans="1:26" ht="13.5" thickBot="1">
      <c r="A84" s="2200" t="s">
        <v>508</v>
      </c>
      <c r="B84" s="2274">
        <f t="shared" si="54"/>
        <v>107.25</v>
      </c>
      <c r="C84" s="2274">
        <f t="shared" si="54"/>
        <v>108.75</v>
      </c>
      <c r="D84" s="2274">
        <f t="shared" si="20"/>
        <v>108.75</v>
      </c>
      <c r="E84" s="2274">
        <f t="shared" si="55"/>
        <v>105.75</v>
      </c>
      <c r="F84" s="2274">
        <f t="shared" si="55"/>
        <v>102.5</v>
      </c>
      <c r="G84" s="388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0"/>
        <v>107</v>
      </c>
      <c r="E85" s="2276">
        <v>105</v>
      </c>
      <c r="F85" s="2277">
        <v>102</v>
      </c>
      <c r="G85" s="388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56">B87+(B$85-B$89)/4</f>
        <v>105</v>
      </c>
      <c r="C86" s="2274">
        <f t="shared" si="56"/>
        <v>106</v>
      </c>
      <c r="D86" s="2274">
        <f t="shared" si="20"/>
        <v>106</v>
      </c>
      <c r="E86" s="2274">
        <f t="shared" ref="E86:F88" si="57">E87+(E$85-E$89)/4</f>
        <v>104.5</v>
      </c>
      <c r="F86" s="2274">
        <f t="shared" si="57"/>
        <v>101.5</v>
      </c>
      <c r="G86" s="3888">
        <v>2002</v>
      </c>
      <c r="H86" s="2226">
        <v>3</v>
      </c>
      <c r="I86" s="2272"/>
      <c r="J86" s="2272"/>
      <c r="K86" s="2272"/>
      <c r="L86" s="2272"/>
      <c r="X86" s="2264"/>
      <c r="Y86" s="2264"/>
      <c r="Z86" s="2264"/>
    </row>
    <row r="87" spans="1:26">
      <c r="A87" s="2200" t="s">
        <v>511</v>
      </c>
      <c r="B87" s="2274">
        <f t="shared" si="56"/>
        <v>104</v>
      </c>
      <c r="C87" s="2274">
        <f t="shared" si="56"/>
        <v>105</v>
      </c>
      <c r="D87" s="2274">
        <f t="shared" si="20"/>
        <v>105</v>
      </c>
      <c r="E87" s="2274">
        <f t="shared" si="57"/>
        <v>104</v>
      </c>
      <c r="F87" s="2274">
        <f t="shared" si="57"/>
        <v>101</v>
      </c>
      <c r="G87" s="3888">
        <v>2002</v>
      </c>
      <c r="H87" s="2213">
        <v>2</v>
      </c>
      <c r="I87" s="2272"/>
      <c r="J87" s="2272"/>
      <c r="K87" s="2272"/>
      <c r="L87" s="2272"/>
      <c r="X87" s="2264"/>
      <c r="Y87" s="2264"/>
      <c r="Z87" s="2264"/>
    </row>
    <row r="88" spans="1:26" s="2237" customFormat="1" ht="13.5" thickBot="1">
      <c r="A88" s="2233" t="s">
        <v>512</v>
      </c>
      <c r="B88" s="2240">
        <f t="shared" si="56"/>
        <v>103</v>
      </c>
      <c r="C88" s="2240">
        <f t="shared" si="56"/>
        <v>104</v>
      </c>
      <c r="D88" s="2240">
        <f t="shared" si="20"/>
        <v>104</v>
      </c>
      <c r="E88" s="2240">
        <f t="shared" si="57"/>
        <v>103.5</v>
      </c>
      <c r="F88" s="2240">
        <f t="shared" si="57"/>
        <v>100.5</v>
      </c>
      <c r="G88" s="3889">
        <v>2002</v>
      </c>
      <c r="H88" s="2278">
        <v>1</v>
      </c>
      <c r="I88" s="2279"/>
      <c r="J88" s="2279"/>
      <c r="K88" s="2279"/>
      <c r="L88" s="2279"/>
      <c r="N88" s="2280"/>
      <c r="S88" s="2280"/>
      <c r="X88" s="2281"/>
      <c r="Y88" s="2281"/>
      <c r="Z88" s="2281"/>
    </row>
    <row r="89" spans="1:26" ht="13.5" thickBot="1">
      <c r="B89" s="2282">
        <v>102</v>
      </c>
      <c r="C89" s="2283">
        <v>103</v>
      </c>
      <c r="D89" s="2283">
        <f t="shared" si="20"/>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45258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6" t="s">
        <v>945</v>
      </c>
      <c r="B1" s="3566"/>
      <c r="C1" s="3566"/>
      <c r="D1" s="3566"/>
    </row>
    <row r="2" spans="1:4" ht="18">
      <c r="A2" s="3567" t="s">
        <v>929</v>
      </c>
      <c r="B2" s="3567"/>
      <c r="C2" s="3567"/>
      <c r="D2" s="3567"/>
    </row>
    <row r="3" spans="1:4" ht="18.75">
      <c r="A3" s="1504" t="s">
        <v>930</v>
      </c>
      <c r="B3" s="1504" t="s">
        <v>931</v>
      </c>
      <c r="C3" s="1504" t="s">
        <v>932</v>
      </c>
      <c r="D3" s="1504" t="s">
        <v>933</v>
      </c>
    </row>
    <row r="4" spans="1:4" ht="56.25" customHeight="1">
      <c r="A4" s="1505" t="str">
        <f>项目基本情况!B4</f>
        <v>吴薇</v>
      </c>
      <c r="B4" s="1506">
        <f ca="1">项目基本情况!C4</f>
        <v>1419970001</v>
      </c>
      <c r="C4" s="1507"/>
      <c r="D4" s="1508" t="s">
        <v>934</v>
      </c>
    </row>
    <row r="5" spans="1:4" ht="56.25" customHeight="1">
      <c r="A5" s="1505" t="str">
        <f>项目基本情况!D4</f>
        <v>郑燚</v>
      </c>
      <c r="B5" s="1506">
        <f ca="1">项目基本情况!E4</f>
        <v>1120070131</v>
      </c>
      <c r="C5" s="1509"/>
      <c r="D5" s="1508" t="s">
        <v>934</v>
      </c>
    </row>
    <row r="6" spans="1:4" ht="18">
      <c r="A6" s="3567" t="s">
        <v>935</v>
      </c>
      <c r="B6" s="3567"/>
      <c r="C6" s="3567"/>
      <c r="D6" s="3567"/>
    </row>
    <row r="7" spans="1:4" ht="18.75">
      <c r="A7" s="1504" t="s">
        <v>930</v>
      </c>
      <c r="B7" s="1506" t="s">
        <v>936</v>
      </c>
      <c r="C7" s="1504" t="s">
        <v>932</v>
      </c>
      <c r="D7" s="1504" t="s">
        <v>933</v>
      </c>
    </row>
    <row r="8" spans="1:4" ht="56.25" customHeight="1">
      <c r="A8" s="1510" t="s">
        <v>390</v>
      </c>
      <c r="B8" s="1510" t="s">
        <v>0</v>
      </c>
      <c r="C8" s="1507"/>
      <c r="D8" s="1508" t="s">
        <v>934</v>
      </c>
    </row>
    <row r="9" spans="1:4">
      <c r="A9" s="675"/>
      <c r="B9" s="675"/>
      <c r="C9" s="675"/>
      <c r="D9" s="675"/>
    </row>
    <row r="10" spans="1:4" ht="18.75">
      <c r="A10" s="1511" t="s">
        <v>937</v>
      </c>
      <c r="B10" s="675"/>
      <c r="C10" s="675"/>
      <c r="D10" s="675"/>
    </row>
    <row r="11" spans="1:4" ht="30" customHeight="1">
      <c r="A11" s="3568" t="s">
        <v>938</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9" t="str">
        <f>IF(项目基本情况!B8="抵押","4.本次评估估价师所知悉的法定优先受偿款情况说明如下：","——")</f>
        <v>4.本次评估估价师所知悉的法定优先受偿款情况说明如下：</v>
      </c>
      <c r="B14" s="3570"/>
      <c r="C14" s="3570"/>
      <c r="D14" s="3570"/>
    </row>
    <row r="15" spans="1:4" ht="42" customHeight="1">
      <c r="A15" s="35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2" t="s">
        <v>939</v>
      </c>
      <c r="B16" s="3572"/>
      <c r="C16" s="3572"/>
      <c r="D16" s="3572"/>
    </row>
    <row r="17" spans="1:4" ht="144" customHeight="1">
      <c r="A17" s="3572" t="s">
        <v>940</v>
      </c>
      <c r="B17" s="3572"/>
      <c r="C17" s="3572"/>
      <c r="D17" s="3572"/>
    </row>
    <row r="18" spans="1:4" ht="15.75" customHeight="1">
      <c r="A18" s="3569" t="str">
        <f>IF(项目基本情况!B8="抵押",'结果表-办公'!K120,"——")</f>
        <v>故，本次评估不存在估价师知悉的法定优先受偿款</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9"/>
      <c r="C20" s="3569"/>
      <c r="D20" s="3569"/>
    </row>
    <row r="21" spans="1:4" ht="57.75" customHeight="1">
      <c r="A21" s="357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3"/>
      <c r="C21" s="3573"/>
      <c r="D21" s="3573"/>
    </row>
    <row r="22" spans="1:4" ht="18.75" customHeight="1">
      <c r="A22" s="3574" t="s">
        <v>941</v>
      </c>
      <c r="B22" s="3574"/>
      <c r="C22" s="3574"/>
      <c r="D22" s="3574"/>
    </row>
    <row r="23" spans="1:4">
      <c r="A23" s="1512"/>
      <c r="B23" s="1484"/>
      <c r="C23" s="1484"/>
      <c r="D23" s="1484"/>
    </row>
    <row r="24" spans="1:4">
      <c r="A24" s="1512"/>
      <c r="B24" s="1484"/>
      <c r="C24" s="1484"/>
      <c r="D24" s="1484"/>
    </row>
    <row r="25" spans="1:4" ht="18.75">
      <c r="A25" s="1513" t="s">
        <v>942</v>
      </c>
    </row>
    <row r="26" spans="1:4" ht="18">
      <c r="A26" s="1482"/>
    </row>
    <row r="27" spans="1:4" ht="18.75">
      <c r="A27" s="1482" t="s">
        <v>943</v>
      </c>
    </row>
    <row r="30" spans="1:4" ht="18.75">
      <c r="D30" s="1513" t="s">
        <v>944</v>
      </c>
    </row>
    <row r="31" spans="1:4" ht="13.5" customHeight="1">
      <c r="C31" s="3571">
        <v>42551</v>
      </c>
      <c r="D31" s="35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946</v>
      </c>
    </row>
    <row r="3" spans="1:7">
      <c r="A3" s="1518" t="s">
        <v>55</v>
      </c>
      <c r="B3" s="1502" t="s">
        <v>947</v>
      </c>
      <c r="G3" s="1519"/>
    </row>
    <row r="4" spans="1:7">
      <c r="G4" s="1519"/>
    </row>
    <row r="5" spans="1:7">
      <c r="A5" s="1521" t="s">
        <v>46</v>
      </c>
      <c r="B5" s="1502" t="s">
        <v>948</v>
      </c>
      <c r="G5" s="1519"/>
    </row>
    <row r="6" spans="1:7">
      <c r="G6" s="1519"/>
    </row>
    <row r="7" spans="1:7">
      <c r="A7" s="1522" t="s">
        <v>108</v>
      </c>
      <c r="B7" s="1502" t="s">
        <v>949</v>
      </c>
      <c r="G7" s="1519"/>
    </row>
    <row r="8" spans="1:7">
      <c r="G8" s="1519"/>
    </row>
    <row r="9" spans="1:7">
      <c r="A9" s="1523" t="s">
        <v>47</v>
      </c>
      <c r="B9" s="1502" t="s">
        <v>950</v>
      </c>
    </row>
    <row r="11" spans="1:7">
      <c r="A11" s="1524" t="s">
        <v>48</v>
      </c>
      <c r="B11" s="1525" t="s">
        <v>45</v>
      </c>
    </row>
    <row r="13" spans="1:7">
      <c r="A13" s="1526" t="s">
        <v>951</v>
      </c>
    </row>
    <row r="15" spans="1:7" ht="13.5">
      <c r="A15" s="3580" t="s">
        <v>952</v>
      </c>
      <c r="B15" s="3575" t="s">
        <v>109</v>
      </c>
      <c r="C15" s="3576"/>
    </row>
    <row r="16" spans="1:7" ht="13.5">
      <c r="A16" s="3581"/>
      <c r="B16" s="3575" t="s">
        <v>42</v>
      </c>
      <c r="C16" s="3576"/>
    </row>
    <row r="17" spans="1:3" ht="13.5">
      <c r="A17" s="3581"/>
      <c r="B17" s="3578" t="s">
        <v>953</v>
      </c>
      <c r="C17" s="1527" t="s">
        <v>952</v>
      </c>
    </row>
    <row r="18" spans="1:3" ht="13.5">
      <c r="A18" s="3581"/>
      <c r="B18" s="3578"/>
      <c r="C18" s="1527" t="s">
        <v>954</v>
      </c>
    </row>
    <row r="19" spans="1:3" ht="13.5">
      <c r="A19" s="3581"/>
      <c r="B19" s="3578"/>
      <c r="C19" s="1527" t="s">
        <v>955</v>
      </c>
    </row>
    <row r="20" spans="1:3" ht="13.5">
      <c r="A20" s="3582"/>
      <c r="B20" s="3577" t="s">
        <v>956</v>
      </c>
      <c r="C20" s="3576"/>
    </row>
    <row r="21" spans="1:3" ht="13.5">
      <c r="A21" s="1528" t="s">
        <v>957</v>
      </c>
      <c r="B21" s="1529"/>
      <c r="C21" s="1530"/>
    </row>
    <row r="22" spans="1:3" ht="13.5">
      <c r="A22" s="3579" t="s">
        <v>958</v>
      </c>
      <c r="B22" s="3577" t="s">
        <v>959</v>
      </c>
      <c r="C22" s="3576"/>
    </row>
    <row r="23" spans="1:3" ht="13.5">
      <c r="A23" s="3579"/>
      <c r="B23" s="3577" t="s">
        <v>960</v>
      </c>
      <c r="C23" s="3576"/>
    </row>
    <row r="24" spans="1:3" ht="13.5">
      <c r="A24" s="3579"/>
      <c r="B24" s="3577" t="s">
        <v>961</v>
      </c>
      <c r="C24" s="3576"/>
    </row>
    <row r="25" spans="1:3" ht="13.5">
      <c r="A25" s="3579"/>
      <c r="B25" s="3578" t="s">
        <v>962</v>
      </c>
      <c r="C25" s="1527" t="s">
        <v>963</v>
      </c>
    </row>
    <row r="26" spans="1:3" ht="13.5">
      <c r="A26" s="3579"/>
      <c r="B26" s="3578"/>
      <c r="C26" s="1527" t="s">
        <v>964</v>
      </c>
    </row>
    <row r="27" spans="1:3" ht="13.5">
      <c r="A27" s="3579"/>
      <c r="B27" s="3578"/>
      <c r="C27" s="1527" t="s">
        <v>965</v>
      </c>
    </row>
    <row r="28" spans="1:3" ht="13.5">
      <c r="A28" s="3579"/>
      <c r="B28" s="3578"/>
      <c r="C28" s="1527" t="s">
        <v>966</v>
      </c>
    </row>
    <row r="29" spans="1:3" ht="13.5">
      <c r="A29" s="3579"/>
      <c r="B29" s="3578"/>
      <c r="C29" s="1527" t="s">
        <v>967</v>
      </c>
    </row>
    <row r="30" spans="1:3" ht="13.5">
      <c r="A30" s="3579"/>
      <c r="B30" s="3578"/>
      <c r="C30" s="1527" t="s">
        <v>968</v>
      </c>
    </row>
    <row r="31" spans="1:3" ht="13.5">
      <c r="A31" s="3579"/>
      <c r="B31" s="3578"/>
      <c r="C31" s="1527" t="s">
        <v>969</v>
      </c>
    </row>
    <row r="32" spans="1:3" ht="13.5">
      <c r="A32" s="3579"/>
      <c r="B32" s="3578"/>
      <c r="C32" s="1527" t="s">
        <v>970</v>
      </c>
    </row>
    <row r="33" spans="1:3" ht="13.5">
      <c r="A33" s="3579"/>
      <c r="B33" s="3578"/>
      <c r="C33" s="1527" t="s">
        <v>971</v>
      </c>
    </row>
    <row r="34" spans="1:3">
      <c r="A34" s="1531" t="s">
        <v>49</v>
      </c>
    </row>
    <row r="37" spans="1:3">
      <c r="A37" s="1531" t="s">
        <v>972</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2130</v>
      </c>
      <c r="B2" s="2334">
        <f ca="1">TODAY()</f>
        <v>45271</v>
      </c>
      <c r="C2" s="2335" t="s">
        <v>2131</v>
      </c>
      <c r="D2" s="2335"/>
      <c r="E2" s="2335"/>
      <c r="F2" s="2331"/>
      <c r="G2" s="2331"/>
      <c r="H2" s="2331"/>
    </row>
    <row r="3" spans="1:8" ht="24" customHeight="1">
      <c r="A3" s="2336" t="s">
        <v>2132</v>
      </c>
      <c r="B3" s="2337" t="s">
        <v>2133</v>
      </c>
      <c r="C3" s="2337" t="s">
        <v>2134</v>
      </c>
      <c r="D3" s="2338" t="s">
        <v>2135</v>
      </c>
      <c r="E3" s="2339" t="s">
        <v>2136</v>
      </c>
      <c r="F3" s="1299" t="s">
        <v>2137</v>
      </c>
      <c r="G3" s="2337" t="s">
        <v>2134</v>
      </c>
      <c r="H3" s="2338" t="s">
        <v>2138</v>
      </c>
    </row>
    <row r="4" spans="1:8" ht="24" customHeight="1">
      <c r="A4" s="1299" t="s">
        <v>2139</v>
      </c>
      <c r="B4" s="1299">
        <f ca="1">IF(C4&lt;B2,"已过期",1119970066)</f>
        <v>1119970066</v>
      </c>
      <c r="C4" s="2340">
        <v>45937</v>
      </c>
      <c r="D4" s="2341" t="str">
        <f ca="1">A4&amp;"（注册号："&amp;B4&amp;"）"</f>
        <v>梁津（注册号：1119970066）</v>
      </c>
      <c r="E4" s="2342" t="s">
        <v>2139</v>
      </c>
      <c r="F4" s="1299">
        <f ca="1">IF(G4&lt;B2,"已过期",96010014)</f>
        <v>96010014</v>
      </c>
      <c r="G4" s="2343">
        <v>47118</v>
      </c>
      <c r="H4" s="2344" t="str">
        <f ca="1">E4&amp;"（注册号："&amp;F4&amp;"）"</f>
        <v>梁津（注册号：96010014）</v>
      </c>
    </row>
    <row r="5" spans="1:8" ht="24" customHeight="1">
      <c r="A5" s="1299" t="s">
        <v>2140</v>
      </c>
      <c r="B5" s="1299">
        <f ca="1">IF(C5&lt;B2,"已过期",1119970111)</f>
        <v>1119970111</v>
      </c>
      <c r="C5" s="2340">
        <v>45937</v>
      </c>
      <c r="D5" s="2341" t="str">
        <f t="shared" ref="D5:D15" ca="1" si="0">A5&amp;"（注册号："&amp;B5&amp;"）"</f>
        <v>叶凌（注册号：1119970111）</v>
      </c>
      <c r="E5" s="2342" t="s">
        <v>2140</v>
      </c>
      <c r="F5" s="1299">
        <f ca="1">IF(G5&lt;B2,"已过期",94010078)</f>
        <v>94010078</v>
      </c>
      <c r="G5" s="2343">
        <v>46387</v>
      </c>
      <c r="H5" s="2344" t="str">
        <f t="shared" ref="H5:H16" ca="1" si="1">E5&amp;"（注册号："&amp;F5&amp;"）"</f>
        <v>叶凌（注册号：94010078）</v>
      </c>
    </row>
    <row r="6" spans="1:8" ht="24" customHeight="1">
      <c r="A6" s="1299" t="s">
        <v>2141</v>
      </c>
      <c r="B6" s="1299">
        <f ca="1">IF(C6&lt;B2,"已过期",1120050019)</f>
        <v>1120050019</v>
      </c>
      <c r="C6" s="2340">
        <v>45410</v>
      </c>
      <c r="D6" s="2341" t="str">
        <f t="shared" ca="1" si="0"/>
        <v>王鹏（注册号：1120050019）</v>
      </c>
      <c r="E6" s="2342" t="s">
        <v>2141</v>
      </c>
      <c r="F6" s="1299">
        <f ca="1">IF(G6&lt;B2,"已过期",2002110030)</f>
        <v>2002110030</v>
      </c>
      <c r="G6" s="2343">
        <v>46387</v>
      </c>
      <c r="H6" s="2344" t="str">
        <f t="shared" ca="1" si="1"/>
        <v>王鹏（注册号：2002110030）</v>
      </c>
    </row>
    <row r="7" spans="1:8" ht="24" customHeight="1">
      <c r="A7" s="1299" t="s">
        <v>2142</v>
      </c>
      <c r="B7" s="1299">
        <f ca="1">IF(C7&lt;B2,"已过期",1120000080)</f>
        <v>1120000080</v>
      </c>
      <c r="C7" s="2340">
        <v>45937</v>
      </c>
      <c r="D7" s="2341" t="str">
        <f t="shared" ca="1" si="0"/>
        <v>欧红伟（注册号：1120000080）</v>
      </c>
      <c r="E7" s="2342" t="s">
        <v>2142</v>
      </c>
      <c r="F7" s="1299">
        <f ca="1">IF(G7&lt;B2,"已过期",2000110082)</f>
        <v>2000110082</v>
      </c>
      <c r="G7" s="2343">
        <v>46387</v>
      </c>
      <c r="H7" s="2344" t="str">
        <f t="shared" ca="1" si="1"/>
        <v>欧红伟（注册号：2000110082）</v>
      </c>
    </row>
    <row r="8" spans="1:8" ht="24" customHeight="1">
      <c r="A8" s="1299" t="s">
        <v>2143</v>
      </c>
      <c r="B8" s="1299">
        <f ca="1">IF(C8&lt;B2,"已过期",1419970001)</f>
        <v>1419970001</v>
      </c>
      <c r="C8" s="2340">
        <v>45937</v>
      </c>
      <c r="D8" s="2341" t="str">
        <f t="shared" ca="1" si="0"/>
        <v>吴薇（注册号：1419970001）</v>
      </c>
      <c r="E8" s="2342" t="s">
        <v>2143</v>
      </c>
      <c r="F8" s="1299">
        <f ca="1">IF(G8&lt;B2,"已过期",2002110125)</f>
        <v>2002110125</v>
      </c>
      <c r="G8" s="2343">
        <v>47118</v>
      </c>
      <c r="H8" s="2344" t="str">
        <f t="shared" ca="1" si="1"/>
        <v>吴薇（注册号：2002110125）</v>
      </c>
    </row>
    <row r="9" spans="1:8" ht="24" customHeight="1">
      <c r="A9" s="1299" t="s">
        <v>2144</v>
      </c>
      <c r="B9" s="1299">
        <f ca="1">IF(C9&lt;B2,"已过期",1120060040)</f>
        <v>1120060040</v>
      </c>
      <c r="C9" s="2345">
        <v>45592</v>
      </c>
      <c r="D9" s="2341" t="str">
        <f t="shared" ca="1" si="0"/>
        <v>陈颖（注册号：1120060040）</v>
      </c>
      <c r="E9" s="2342" t="s">
        <v>2144</v>
      </c>
      <c r="F9" s="1299">
        <f ca="1">IF(G9&lt;B2,"已过期",2004110096)</f>
        <v>2004110096</v>
      </c>
      <c r="G9" s="2343">
        <v>47118</v>
      </c>
      <c r="H9" s="2344" t="str">
        <f t="shared" ca="1" si="1"/>
        <v>陈颖（注册号：2004110096）</v>
      </c>
    </row>
    <row r="10" spans="1:8" ht="24" customHeight="1">
      <c r="A10" s="1299" t="s">
        <v>2145</v>
      </c>
      <c r="B10" s="1299">
        <f ca="1">IF(C10&lt;B2,"已过期",1120100036)</f>
        <v>1120100036</v>
      </c>
      <c r="C10" s="2345">
        <v>45752</v>
      </c>
      <c r="D10" s="2341" t="str">
        <f t="shared" ca="1" si="0"/>
        <v>崔锴（注册号：1120100036）</v>
      </c>
      <c r="E10" s="2342" t="s">
        <v>2145</v>
      </c>
      <c r="F10" s="1299">
        <f ca="1">IF(G10&lt;B2,"已过期",2010110070)</f>
        <v>2010110070</v>
      </c>
      <c r="G10" s="2343">
        <v>47907</v>
      </c>
      <c r="H10" s="2344" t="str">
        <f t="shared" ca="1" si="1"/>
        <v>崔锴（注册号：2010110070）</v>
      </c>
    </row>
    <row r="11" spans="1:8" ht="24" customHeight="1">
      <c r="A11" s="1299" t="s">
        <v>2146</v>
      </c>
      <c r="B11" s="1299">
        <f ca="1">IF(C11&lt;B2,"已过期",1120070131)</f>
        <v>1120070131</v>
      </c>
      <c r="C11" s="2340">
        <v>45937</v>
      </c>
      <c r="D11" s="2341" t="str">
        <f t="shared" ca="1" si="0"/>
        <v>郑燚（注册号：1120070131）</v>
      </c>
      <c r="E11" s="2342" t="s">
        <v>2146</v>
      </c>
      <c r="F11" s="1299">
        <f ca="1">IF(G11&lt;B2,"已过期",2014110011)</f>
        <v>2014110011</v>
      </c>
      <c r="G11" s="2343">
        <v>49302</v>
      </c>
      <c r="H11" s="2344" t="str">
        <f t="shared" ca="1" si="1"/>
        <v>郑燚（注册号：2014110011）</v>
      </c>
    </row>
    <row r="12" spans="1:8" ht="24" customHeight="1">
      <c r="A12" s="1299" t="s">
        <v>2147</v>
      </c>
      <c r="B12" s="1299">
        <f ca="1">IF(C12&lt;B2,"已过期",1120040230)</f>
        <v>1120040230</v>
      </c>
      <c r="C12" s="2345">
        <v>45937</v>
      </c>
      <c r="D12" s="2341" t="str">
        <f t="shared" ca="1" si="0"/>
        <v>苏海（注册号：1120040230）</v>
      </c>
      <c r="E12" s="2342" t="s">
        <v>2147</v>
      </c>
      <c r="F12" s="1299">
        <f ca="1">IF(G12&lt;B2,"已过期",98030020)</f>
        <v>98030020</v>
      </c>
      <c r="G12" s="2343">
        <v>47118</v>
      </c>
      <c r="H12" s="2344" t="str">
        <f t="shared" ca="1" si="1"/>
        <v>苏海（注册号：98030020）</v>
      </c>
    </row>
    <row r="13" spans="1:8" ht="24" customHeight="1">
      <c r="A13" s="1299" t="s">
        <v>2148</v>
      </c>
      <c r="B13" s="1299">
        <f ca="1">IF(C13&lt;B2,"已过期",1120020033)</f>
        <v>1120020033</v>
      </c>
      <c r="C13" s="2340">
        <v>45375</v>
      </c>
      <c r="D13" s="2341" t="str">
        <f t="shared" ca="1" si="0"/>
        <v>刘敬东（注册号：1120020033）</v>
      </c>
      <c r="E13" s="2342" t="s">
        <v>2148</v>
      </c>
      <c r="F13" s="1299">
        <f ca="1">IF(G13&lt;B2,"已过期",2000110137)</f>
        <v>2000110137</v>
      </c>
      <c r="G13" s="2343">
        <v>46387</v>
      </c>
      <c r="H13" s="2344" t="str">
        <f t="shared" ca="1" si="1"/>
        <v>刘敬东（注册号：2000110137）</v>
      </c>
    </row>
    <row r="14" spans="1:8" ht="24" customHeight="1">
      <c r="A14" s="1299" t="s">
        <v>2149</v>
      </c>
      <c r="B14" s="1299" t="str">
        <f ca="1">IF(C14&lt;B2,"已过期",1119980106)</f>
        <v>已过期</v>
      </c>
      <c r="C14" s="2345">
        <v>44969</v>
      </c>
      <c r="D14" s="2341" t="str">
        <f t="shared" ca="1" si="0"/>
        <v>刘俊财（注册号：已过期）</v>
      </c>
      <c r="E14" s="2342" t="s">
        <v>2149</v>
      </c>
      <c r="F14" s="1299">
        <f ca="1">IF(G14&lt;B2,"已过期",96010063)</f>
        <v>96010063</v>
      </c>
      <c r="G14" s="2343">
        <v>47483</v>
      </c>
      <c r="H14" s="2344" t="str">
        <f t="shared" ca="1" si="1"/>
        <v>刘俊财（注册号：96010063）</v>
      </c>
    </row>
    <row r="15" spans="1:8" ht="24" customHeight="1">
      <c r="A15" s="1299" t="s">
        <v>2432</v>
      </c>
      <c r="B15" s="1299">
        <v>1120210056</v>
      </c>
      <c r="C15" s="2345">
        <v>45410</v>
      </c>
      <c r="D15" s="2341" t="str">
        <f t="shared" si="0"/>
        <v>宁小鳗（注册号：1120210056）</v>
      </c>
      <c r="E15" s="2342" t="s">
        <v>2150</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3" t="s">
        <v>2151</v>
      </c>
      <c r="B17" s="3583"/>
      <c r="C17" s="3583"/>
      <c r="D17" s="3583"/>
      <c r="E17" s="3583"/>
      <c r="F17" s="3583"/>
      <c r="G17" s="3583"/>
      <c r="H17" s="3583"/>
    </row>
    <row r="18" spans="1:8" ht="24" customHeight="1">
      <c r="A18" s="3584" t="s">
        <v>2152</v>
      </c>
      <c r="B18" s="3584"/>
      <c r="C18" s="3584"/>
      <c r="D18" s="2338"/>
      <c r="E18" s="3585" t="s">
        <v>2153</v>
      </c>
      <c r="F18" s="3584"/>
      <c r="G18" s="3584"/>
    </row>
    <row r="19" spans="1:8" s="2349" customFormat="1" ht="24" customHeight="1">
      <c r="A19" s="2348" t="s">
        <v>2154</v>
      </c>
      <c r="B19" s="2337" t="s">
        <v>2155</v>
      </c>
      <c r="C19" s="2337" t="s">
        <v>2134</v>
      </c>
      <c r="D19" s="2338"/>
      <c r="E19" s="2342" t="s">
        <v>2154</v>
      </c>
      <c r="F19" s="2337" t="s">
        <v>2155</v>
      </c>
      <c r="G19" s="2337" t="s">
        <v>2134</v>
      </c>
    </row>
    <row r="20" spans="1:8" s="2349" customFormat="1" ht="24" customHeight="1">
      <c r="A20" s="2350" t="s">
        <v>2156</v>
      </c>
      <c r="B20" s="2350" t="s">
        <v>2157</v>
      </c>
      <c r="C20" s="2343">
        <v>45898</v>
      </c>
      <c r="D20" s="2351"/>
      <c r="E20" s="2352" t="s">
        <v>2158</v>
      </c>
      <c r="F20" s="2355" t="s">
        <v>2433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成本法</vt:lpstr>
      <vt:lpstr>成本法 (元)</vt:lpstr>
      <vt:lpstr>假设开发法</vt:lpstr>
      <vt:lpstr>收益法</vt:lpstr>
      <vt:lpstr>拆分价值</vt:lpstr>
      <vt:lpstr>结果表-办公</vt:lpstr>
      <vt:lpstr>比较法-办公</vt:lpstr>
      <vt:lpstr>收益法-办公</vt:lpstr>
      <vt:lpstr>收益法-酒店模型</vt:lpstr>
      <vt:lpstr>收益法（汇总）</vt:lpstr>
      <vt:lpstr>比较法-住宅</vt:lpstr>
      <vt:lpstr>比较法-办公租金</vt:lpstr>
      <vt:lpstr>典型户型修正-办公</vt:lpstr>
      <vt:lpstr>结果表-商业</vt:lpstr>
      <vt:lpstr>比较法-商业</vt:lpstr>
      <vt:lpstr>比较法-商业租金</vt:lpstr>
      <vt:lpstr>收益法-商业</vt:lpstr>
      <vt:lpstr>典型户型修正-商业</vt:lpstr>
      <vt:lpstr>比较法-工业</vt:lpstr>
      <vt:lpstr>结果表-车库</vt:lpstr>
      <vt:lpstr>比较法-车位</vt:lpstr>
      <vt:lpstr>收益法-车库</vt:lpstr>
      <vt:lpstr>典型户型修正-车库</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'典型户型修正-商业'!一修多修正项2</vt:lpstr>
      <vt:lpstr>一修多修正项2</vt:lpstr>
      <vt:lpstr>'典型户型修正-车库'!一修多修正项3</vt:lpstr>
      <vt:lpstr>'典型户型修正-商业'!一修多修正项3</vt:lpstr>
      <vt:lpstr>一修多修正项3</vt:lpstr>
      <vt:lpstr>'典型户型修正-车库'!一修多修正项4</vt:lpstr>
      <vt:lpstr>'典型户型修正-商业'!一修多修正项4</vt:lpstr>
      <vt:lpstr>一修多修正项4</vt:lpstr>
      <vt:lpstr>'典型户型修正-车库'!一修多修正项5</vt:lpstr>
      <vt:lpstr>'典型户型修正-商业'!一修多修正项5</vt:lpstr>
      <vt:lpstr>一修多修正项5</vt:lpstr>
      <vt:lpstr>'典型户型修正-车库'!一修多修正项6</vt:lpstr>
      <vt:lpstr>'典型户型修正-商业'!一修多修正项6</vt:lpstr>
      <vt:lpstr>一修多修正项6</vt:lpstr>
      <vt:lpstr>'典型户型修正-车库'!一修多修正项7</vt:lpstr>
      <vt:lpstr>'典型户型修正-商业'!一修多修正项7</vt:lpstr>
      <vt:lpstr>一修多修正项7</vt:lpstr>
      <vt:lpstr>'典型户型修正-车库'!一修多修正项8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2023-12-11T07:04:10Z</dcterms:modified>
</cp:coreProperties>
</file>